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MI6458\Downloads\"/>
    </mc:Choice>
  </mc:AlternateContent>
  <xr:revisionPtr revIDLastSave="0" documentId="8_{72BB5DF7-B334-4DEF-9D04-6D452CD0130C}" xr6:coauthVersionLast="47" xr6:coauthVersionMax="47" xr10:uidLastSave="{00000000-0000-0000-0000-000000000000}"/>
  <bookViews>
    <workbookView xWindow="-110" yWindow="-110" windowWidth="19420" windowHeight="11500" tabRatio="599" activeTab="2" xr2:uid="{982BCAEF-8310-43D4-A81A-595BD5A331AD}"/>
  </bookViews>
  <sheets>
    <sheet name="Line 1" sheetId="2" r:id="rId1"/>
    <sheet name="Sheet2" sheetId="6" r:id="rId2"/>
    <sheet name="Line 3" sheetId="3" r:id="rId3"/>
    <sheet name="Line 2" sheetId="4" r:id="rId4"/>
    <sheet name="Sheet1" sheetId="7" r:id="rId5"/>
    <sheet name="Data " sheetId="1" r:id="rId6"/>
    <sheet name="Sheet3" sheetId="8" r:id="rId7"/>
  </sheets>
  <externalReferences>
    <externalReference r:id="rId8"/>
    <externalReference r:id="rId9"/>
  </externalReferences>
  <definedNames>
    <definedName name="_xlnm._FilterDatabase" localSheetId="5" hidden="1">'Data '!$A$3:$AG$437</definedName>
    <definedName name="_xlnm._FilterDatabase" localSheetId="0" hidden="1">'Line 1'!$A$1:$AA$114</definedName>
    <definedName name="_xlnm._FilterDatabase" localSheetId="3" hidden="1">'Line 2'!$A$1:$AB$89</definedName>
    <definedName name="_xlnm._FilterDatabase" localSheetId="2" hidden="1">'Line 3'!$A$1:$AA$116</definedName>
    <definedName name="_xlnm._FilterDatabase" localSheetId="4" hidden="1">Sheet1!$A$1:$B$335</definedName>
  </definedNames>
  <calcPr calcId="191028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2" i="4" l="1"/>
  <c r="M50" i="4"/>
  <c r="M48" i="4"/>
  <c r="Q40" i="4"/>
  <c r="R40" i="4"/>
  <c r="Q41" i="4" s="1"/>
  <c r="R41" i="4" s="1"/>
  <c r="Q42" i="4" s="1"/>
  <c r="R42" i="4" s="1"/>
  <c r="Q43" i="4" s="1"/>
  <c r="R43" i="4" s="1"/>
  <c r="Q44" i="4" s="1"/>
  <c r="R44" i="4" s="1"/>
  <c r="Q45" i="4" s="1"/>
  <c r="R45" i="4" s="1"/>
  <c r="Q46" i="4" s="1"/>
  <c r="R46" i="4" s="1"/>
  <c r="Q47" i="4" s="1"/>
  <c r="R47" i="4" s="1"/>
  <c r="Q48" i="4" s="1"/>
  <c r="E52" i="4"/>
  <c r="B52" i="4"/>
  <c r="Z52" i="4" s="1"/>
  <c r="E50" i="4"/>
  <c r="B50" i="4"/>
  <c r="Z50" i="4" s="1"/>
  <c r="E48" i="4"/>
  <c r="B48" i="4"/>
  <c r="Z48" i="4" s="1"/>
  <c r="A50" i="4" l="1"/>
  <c r="A52" i="4"/>
  <c r="I52" i="4"/>
  <c r="J52" i="4"/>
  <c r="K52" i="4"/>
  <c r="K50" i="4"/>
  <c r="K48" i="4"/>
  <c r="F52" i="4"/>
  <c r="O52" i="4"/>
  <c r="P52" i="4" s="1"/>
  <c r="I50" i="4"/>
  <c r="G52" i="4"/>
  <c r="J50" i="4"/>
  <c r="H52" i="4"/>
  <c r="A48" i="4"/>
  <c r="F50" i="4"/>
  <c r="O50" i="4"/>
  <c r="P50" i="4" s="1"/>
  <c r="G50" i="4"/>
  <c r="H50" i="4"/>
  <c r="I48" i="4"/>
  <c r="J48" i="4"/>
  <c r="F48" i="4"/>
  <c r="O48" i="4"/>
  <c r="P48" i="4" s="1"/>
  <c r="R48" i="4" s="1"/>
  <c r="Q49" i="4" s="1"/>
  <c r="R49" i="4" s="1"/>
  <c r="Q50" i="4" s="1"/>
  <c r="G48" i="4"/>
  <c r="H48" i="4"/>
  <c r="R50" i="4" l="1"/>
  <c r="Q51" i="4" s="1"/>
  <c r="R51" i="4" s="1"/>
  <c r="Q52" i="4" s="1"/>
  <c r="R52" i="4" s="1"/>
  <c r="S52" i="4"/>
  <c r="T52" i="4" s="1"/>
  <c r="S50" i="4"/>
  <c r="T50" i="4" s="1"/>
  <c r="W52" i="4"/>
  <c r="V52" i="4"/>
  <c r="N52" i="4"/>
  <c r="S48" i="4"/>
  <c r="T48" i="4" s="1"/>
  <c r="W50" i="4"/>
  <c r="V50" i="4"/>
  <c r="N50" i="4"/>
  <c r="W48" i="4"/>
  <c r="V48" i="4"/>
  <c r="N48" i="4"/>
  <c r="M69" i="3" l="1"/>
  <c r="Q89" i="2"/>
  <c r="R89" i="2"/>
  <c r="Q90" i="2" s="1"/>
  <c r="R90" i="2" s="1"/>
  <c r="Q88" i="2"/>
  <c r="Q87" i="2"/>
  <c r="Q78" i="2"/>
  <c r="R78" i="2"/>
  <c r="Q79" i="2" s="1"/>
  <c r="R79" i="2" s="1"/>
  <c r="Q80" i="2" s="1"/>
  <c r="R80" i="2" s="1"/>
  <c r="Q81" i="2" s="1"/>
  <c r="R81" i="2" s="1"/>
  <c r="Q82" i="2" s="1"/>
  <c r="R82" i="2" s="1"/>
  <c r="Q83" i="2" s="1"/>
  <c r="R83" i="2" s="1"/>
  <c r="Q84" i="2" s="1"/>
  <c r="R84" i="2" s="1"/>
  <c r="M86" i="2"/>
  <c r="M82" i="2"/>
  <c r="Z86" i="2"/>
  <c r="K86" i="2"/>
  <c r="G86" i="2"/>
  <c r="F86" i="2"/>
  <c r="E86" i="2"/>
  <c r="B86" i="2"/>
  <c r="I86" i="2" s="1"/>
  <c r="M88" i="2"/>
  <c r="Q64" i="3"/>
  <c r="R64" i="3" s="1"/>
  <c r="Q65" i="3" s="1"/>
  <c r="R65" i="3" s="1"/>
  <c r="Q66" i="3" s="1"/>
  <c r="R66" i="3" s="1"/>
  <c r="Q67" i="3" s="1"/>
  <c r="R67" i="3" s="1"/>
  <c r="Q68" i="3" s="1"/>
  <c r="R68" i="3" s="1"/>
  <c r="Q69" i="3" s="1"/>
  <c r="Q59" i="3"/>
  <c r="R59" i="3" s="1"/>
  <c r="Q60" i="3" s="1"/>
  <c r="R60" i="3" s="1"/>
  <c r="Q61" i="3" s="1"/>
  <c r="R61" i="3" s="1"/>
  <c r="Q37" i="3"/>
  <c r="R37" i="3" s="1"/>
  <c r="Q38" i="3" s="1"/>
  <c r="R38" i="3" s="1"/>
  <c r="Q39" i="3" s="1"/>
  <c r="R39" i="3" s="1"/>
  <c r="Q40" i="3" s="1"/>
  <c r="R40" i="3" s="1"/>
  <c r="Q41" i="3" s="1"/>
  <c r="R41" i="3" s="1"/>
  <c r="Q42" i="3" s="1"/>
  <c r="R42" i="3" s="1"/>
  <c r="Q43" i="3" s="1"/>
  <c r="R43" i="3" s="1"/>
  <c r="Q44" i="3" s="1"/>
  <c r="R44" i="3" s="1"/>
  <c r="Q45" i="3" s="1"/>
  <c r="R45" i="3" s="1"/>
  <c r="Q46" i="3" s="1"/>
  <c r="R46" i="3" s="1"/>
  <c r="Q47" i="3" s="1"/>
  <c r="R47" i="3" s="1"/>
  <c r="Q48" i="3" s="1"/>
  <c r="R48" i="3" s="1"/>
  <c r="Q49" i="3" s="1"/>
  <c r="R49" i="3" s="1"/>
  <c r="R50" i="3" s="1"/>
  <c r="Q51" i="3" s="1"/>
  <c r="R51" i="3" s="1"/>
  <c r="Q52" i="3" s="1"/>
  <c r="R52" i="3" s="1"/>
  <c r="Q53" i="3" s="1"/>
  <c r="R53" i="3" s="1"/>
  <c r="Q54" i="3" s="1"/>
  <c r="R54" i="3" s="1"/>
  <c r="Q55" i="3" s="1"/>
  <c r="R55" i="3" s="1"/>
  <c r="Q34" i="3"/>
  <c r="R34" i="3" s="1"/>
  <c r="E84" i="2"/>
  <c r="B84" i="2"/>
  <c r="Z84" i="2" s="1"/>
  <c r="M91" i="2"/>
  <c r="M67" i="2"/>
  <c r="M92" i="2"/>
  <c r="M68" i="2"/>
  <c r="A86" i="2" l="1"/>
  <c r="O86" i="2"/>
  <c r="P86" i="2" s="1"/>
  <c r="S86" i="2" s="1"/>
  <c r="T86" i="2" s="1"/>
  <c r="X86" i="2"/>
  <c r="Y86" i="2" s="1"/>
  <c r="H86" i="2"/>
  <c r="A84" i="2"/>
  <c r="K84" i="2"/>
  <c r="H84" i="2"/>
  <c r="N84" i="2" s="1"/>
  <c r="I84" i="2"/>
  <c r="O84" i="2"/>
  <c r="P84" i="2" s="1"/>
  <c r="S84" i="2" s="1"/>
  <c r="T84" i="2" s="1"/>
  <c r="F84" i="2"/>
  <c r="G84" i="2"/>
  <c r="W86" i="2" l="1"/>
  <c r="V86" i="2"/>
  <c r="R86" i="2"/>
  <c r="R87" i="2" s="1"/>
  <c r="N86" i="2"/>
  <c r="W84" i="2"/>
  <c r="V84" i="2"/>
  <c r="M62" i="3"/>
  <c r="E62" i="3"/>
  <c r="B62" i="3"/>
  <c r="Z62" i="3" s="1"/>
  <c r="M29" i="3"/>
  <c r="M38" i="4"/>
  <c r="E38" i="4"/>
  <c r="B38" i="4"/>
  <c r="Z38" i="4" s="1"/>
  <c r="E24" i="3"/>
  <c r="B24" i="3"/>
  <c r="Z24" i="3" s="1"/>
  <c r="E37" i="2"/>
  <c r="B37" i="2"/>
  <c r="Z37" i="2" s="1"/>
  <c r="M102" i="2"/>
  <c r="M100" i="2"/>
  <c r="E102" i="2"/>
  <c r="B102" i="2"/>
  <c r="Z102" i="2" s="1"/>
  <c r="E68" i="3"/>
  <c r="B68" i="3"/>
  <c r="Z68" i="3" s="1"/>
  <c r="A24" i="3" l="1"/>
  <c r="I62" i="3"/>
  <c r="K62" i="3"/>
  <c r="N62" i="3" s="1"/>
  <c r="H62" i="3"/>
  <c r="A62" i="3"/>
  <c r="F62" i="3"/>
  <c r="O62" i="3"/>
  <c r="P62" i="3" s="1"/>
  <c r="G62" i="3"/>
  <c r="G38" i="4"/>
  <c r="H38" i="4"/>
  <c r="I38" i="4"/>
  <c r="J38" i="4"/>
  <c r="O38" i="4"/>
  <c r="P38" i="4" s="1"/>
  <c r="A38" i="4"/>
  <c r="K38" i="4"/>
  <c r="F38" i="4"/>
  <c r="O24" i="3"/>
  <c r="P24" i="3" s="1"/>
  <c r="S24" i="3" s="1"/>
  <c r="T24" i="3" s="1"/>
  <c r="F24" i="3"/>
  <c r="H24" i="3"/>
  <c r="I24" i="3"/>
  <c r="K24" i="3"/>
  <c r="G24" i="3"/>
  <c r="K37" i="2"/>
  <c r="H37" i="2"/>
  <c r="I37" i="2"/>
  <c r="A37" i="2"/>
  <c r="O37" i="2"/>
  <c r="P37" i="2" s="1"/>
  <c r="F37" i="2"/>
  <c r="G37" i="2"/>
  <c r="K102" i="2"/>
  <c r="A102" i="2"/>
  <c r="H102" i="2"/>
  <c r="I102" i="2"/>
  <c r="O102" i="2"/>
  <c r="P102" i="2" s="1"/>
  <c r="F102" i="2"/>
  <c r="G102" i="2"/>
  <c r="A68" i="3"/>
  <c r="G68" i="3"/>
  <c r="I68" i="3"/>
  <c r="K68" i="3"/>
  <c r="H68" i="3"/>
  <c r="O68" i="3"/>
  <c r="P68" i="3" s="1"/>
  <c r="F68" i="3"/>
  <c r="W62" i="3" l="1"/>
  <c r="S62" i="3"/>
  <c r="T62" i="3" s="1"/>
  <c r="V62" i="3"/>
  <c r="N37" i="2"/>
  <c r="S37" i="2"/>
  <c r="T37" i="2" s="1"/>
  <c r="S68" i="3"/>
  <c r="T68" i="3" s="1"/>
  <c r="N38" i="4"/>
  <c r="S38" i="4"/>
  <c r="T38" i="4" s="1"/>
  <c r="W38" i="4"/>
  <c r="V38" i="4"/>
  <c r="N24" i="3"/>
  <c r="W24" i="3"/>
  <c r="V24" i="3"/>
  <c r="W37" i="2"/>
  <c r="V37" i="2"/>
  <c r="S102" i="2"/>
  <c r="T102" i="2" s="1"/>
  <c r="W102" i="2"/>
  <c r="V102" i="2"/>
  <c r="N102" i="2"/>
  <c r="W68" i="3"/>
  <c r="V68" i="3"/>
  <c r="N68" i="3"/>
  <c r="E91" i="2"/>
  <c r="B91" i="2"/>
  <c r="Z91" i="2" s="1"/>
  <c r="M99" i="2"/>
  <c r="E99" i="2"/>
  <c r="B99" i="2"/>
  <c r="Z99" i="2" s="1"/>
  <c r="M97" i="2"/>
  <c r="M94" i="2"/>
  <c r="E94" i="2"/>
  <c r="B94" i="2"/>
  <c r="Z94" i="2" s="1"/>
  <c r="E114" i="2"/>
  <c r="B114" i="2"/>
  <c r="O114" i="2" s="1"/>
  <c r="P114" i="2" s="1"/>
  <c r="E113" i="2"/>
  <c r="B113" i="2"/>
  <c r="K113" i="2" s="1"/>
  <c r="E112" i="2"/>
  <c r="B112" i="2"/>
  <c r="O112" i="2" s="1"/>
  <c r="P112" i="2" s="1"/>
  <c r="E111" i="2"/>
  <c r="B111" i="2"/>
  <c r="I111" i="2" s="1"/>
  <c r="E110" i="2"/>
  <c r="B110" i="2"/>
  <c r="K110" i="2" s="1"/>
  <c r="E109" i="2"/>
  <c r="B109" i="2"/>
  <c r="Z109" i="2" s="1"/>
  <c r="E108" i="2"/>
  <c r="B108" i="2"/>
  <c r="K108" i="2" s="1"/>
  <c r="E107" i="2"/>
  <c r="B107" i="2"/>
  <c r="Z107" i="2" s="1"/>
  <c r="M82" i="3"/>
  <c r="M76" i="3"/>
  <c r="M81" i="2"/>
  <c r="M72" i="3"/>
  <c r="M78" i="3"/>
  <c r="M74" i="3"/>
  <c r="M25" i="3"/>
  <c r="K91" i="2" l="1"/>
  <c r="A91" i="2"/>
  <c r="A99" i="2"/>
  <c r="I91" i="2"/>
  <c r="O91" i="2"/>
  <c r="P91" i="2" s="1"/>
  <c r="G91" i="2"/>
  <c r="H91" i="2"/>
  <c r="F91" i="2"/>
  <c r="H107" i="2"/>
  <c r="A111" i="2"/>
  <c r="I112" i="2"/>
  <c r="K94" i="2"/>
  <c r="I99" i="2"/>
  <c r="A108" i="2"/>
  <c r="K99" i="2"/>
  <c r="F112" i="2"/>
  <c r="G112" i="2"/>
  <c r="G99" i="2"/>
  <c r="G107" i="2"/>
  <c r="H112" i="2"/>
  <c r="H99" i="2"/>
  <c r="I107" i="2"/>
  <c r="K107" i="2"/>
  <c r="K112" i="2"/>
  <c r="G94" i="2"/>
  <c r="O99" i="2"/>
  <c r="P99" i="2" s="1"/>
  <c r="H94" i="2"/>
  <c r="I94" i="2"/>
  <c r="F99" i="2"/>
  <c r="K114" i="2"/>
  <c r="I114" i="2"/>
  <c r="Z114" i="2"/>
  <c r="A109" i="2"/>
  <c r="A94" i="2"/>
  <c r="A114" i="2"/>
  <c r="S114" i="2" s="1"/>
  <c r="T114" i="2" s="1"/>
  <c r="G109" i="2"/>
  <c r="H109" i="2"/>
  <c r="F114" i="2"/>
  <c r="O94" i="2"/>
  <c r="P94" i="2" s="1"/>
  <c r="I109" i="2"/>
  <c r="K111" i="2"/>
  <c r="A107" i="2"/>
  <c r="K109" i="2"/>
  <c r="A112" i="2"/>
  <c r="S112" i="2" s="1"/>
  <c r="T112" i="2" s="1"/>
  <c r="Z112" i="2"/>
  <c r="G114" i="2"/>
  <c r="A110" i="2"/>
  <c r="A113" i="2"/>
  <c r="H114" i="2"/>
  <c r="F94" i="2"/>
  <c r="O113" i="2"/>
  <c r="P113" i="2" s="1"/>
  <c r="F111" i="2"/>
  <c r="Z111" i="2"/>
  <c r="G111" i="2"/>
  <c r="G113" i="2"/>
  <c r="H111" i="2"/>
  <c r="H113" i="2"/>
  <c r="O111" i="2"/>
  <c r="P111" i="2" s="1"/>
  <c r="S111" i="2" s="1"/>
  <c r="T111" i="2" s="1"/>
  <c r="F113" i="2"/>
  <c r="Z113" i="2"/>
  <c r="I113" i="2"/>
  <c r="O108" i="2"/>
  <c r="P108" i="2" s="1"/>
  <c r="O110" i="2"/>
  <c r="P110" i="2" s="1"/>
  <c r="F108" i="2"/>
  <c r="Z108" i="2"/>
  <c r="F110" i="2"/>
  <c r="Z110" i="2"/>
  <c r="G108" i="2"/>
  <c r="G110" i="2"/>
  <c r="O107" i="2"/>
  <c r="P107" i="2" s="1"/>
  <c r="H108" i="2"/>
  <c r="N108" i="2" s="1"/>
  <c r="O109" i="2"/>
  <c r="P109" i="2" s="1"/>
  <c r="H110" i="2"/>
  <c r="I108" i="2"/>
  <c r="I110" i="2"/>
  <c r="F107" i="2"/>
  <c r="F109" i="2"/>
  <c r="M80" i="3"/>
  <c r="M70" i="3"/>
  <c r="M66" i="3"/>
  <c r="E33" i="4"/>
  <c r="B33" i="4"/>
  <c r="Z33" i="4" s="1"/>
  <c r="X17" i="3"/>
  <c r="Y17" i="3" s="1"/>
  <c r="E17" i="3"/>
  <c r="B17" i="3"/>
  <c r="O17" i="3" s="1"/>
  <c r="E31" i="2"/>
  <c r="B31" i="2"/>
  <c r="Z31" i="2" s="1"/>
  <c r="M33" i="2"/>
  <c r="M71" i="2"/>
  <c r="M52" i="3"/>
  <c r="M51" i="3"/>
  <c r="M53" i="3"/>
  <c r="M54" i="3"/>
  <c r="M59" i="3"/>
  <c r="S91" i="2" l="1"/>
  <c r="T91" i="2" s="1"/>
  <c r="S108" i="2"/>
  <c r="T108" i="2" s="1"/>
  <c r="S99" i="2"/>
  <c r="T99" i="2" s="1"/>
  <c r="W107" i="2"/>
  <c r="N99" i="2"/>
  <c r="N114" i="2"/>
  <c r="W91" i="2"/>
  <c r="V91" i="2"/>
  <c r="W114" i="2"/>
  <c r="N91" i="2"/>
  <c r="W94" i="2"/>
  <c r="W99" i="2"/>
  <c r="S113" i="2"/>
  <c r="T113" i="2" s="1"/>
  <c r="W112" i="2"/>
  <c r="N112" i="2"/>
  <c r="N107" i="2"/>
  <c r="S109" i="2"/>
  <c r="T109" i="2" s="1"/>
  <c r="N94" i="2"/>
  <c r="V112" i="2"/>
  <c r="V99" i="2"/>
  <c r="V114" i="2"/>
  <c r="W109" i="2"/>
  <c r="S94" i="2"/>
  <c r="T94" i="2" s="1"/>
  <c r="S110" i="2"/>
  <c r="T110" i="2" s="1"/>
  <c r="V94" i="2"/>
  <c r="N109" i="2"/>
  <c r="V113" i="2"/>
  <c r="W113" i="2"/>
  <c r="V111" i="2"/>
  <c r="W111" i="2"/>
  <c r="N113" i="2"/>
  <c r="N111" i="2"/>
  <c r="V108" i="2"/>
  <c r="W108" i="2"/>
  <c r="S107" i="2"/>
  <c r="T107" i="2" s="1"/>
  <c r="V107" i="2"/>
  <c r="V110" i="2"/>
  <c r="W110" i="2"/>
  <c r="V109" i="2"/>
  <c r="N110" i="2"/>
  <c r="A33" i="4"/>
  <c r="F33" i="4"/>
  <c r="O33" i="4"/>
  <c r="P33" i="4" s="1"/>
  <c r="H33" i="4"/>
  <c r="I33" i="4"/>
  <c r="J33" i="4"/>
  <c r="K33" i="4"/>
  <c r="G33" i="4"/>
  <c r="P17" i="3"/>
  <c r="Z17" i="3"/>
  <c r="F17" i="3"/>
  <c r="G17" i="3"/>
  <c r="H17" i="3"/>
  <c r="A17" i="3"/>
  <c r="I17" i="3"/>
  <c r="K17" i="3"/>
  <c r="H31" i="2"/>
  <c r="I31" i="2"/>
  <c r="K31" i="2"/>
  <c r="A31" i="2"/>
  <c r="O31" i="2"/>
  <c r="P31" i="2" s="1"/>
  <c r="F31" i="2"/>
  <c r="G31" i="2"/>
  <c r="M89" i="2"/>
  <c r="B76" i="4"/>
  <c r="F76" i="4" s="1"/>
  <c r="B84" i="4"/>
  <c r="Z84" i="4" s="1"/>
  <c r="B88" i="4"/>
  <c r="H88" i="4" s="1"/>
  <c r="B89" i="4"/>
  <c r="K89" i="4" s="1"/>
  <c r="B85" i="4"/>
  <c r="F85" i="4" s="1"/>
  <c r="B77" i="4"/>
  <c r="I77" i="4" s="1"/>
  <c r="B78" i="4"/>
  <c r="K78" i="4" s="1"/>
  <c r="B71" i="4"/>
  <c r="Z71" i="4" s="1"/>
  <c r="B86" i="4"/>
  <c r="H86" i="4" s="1"/>
  <c r="B81" i="4"/>
  <c r="K81" i="4" s="1"/>
  <c r="B73" i="4"/>
  <c r="F73" i="4" s="1"/>
  <c r="B82" i="4"/>
  <c r="I82" i="4" s="1"/>
  <c r="B90" i="4"/>
  <c r="K90" i="4" s="1"/>
  <c r="B70" i="4"/>
  <c r="Z70" i="4" s="1"/>
  <c r="B75" i="4"/>
  <c r="I75" i="4" s="1"/>
  <c r="E133" i="4"/>
  <c r="B133" i="4"/>
  <c r="F133" i="4" s="1"/>
  <c r="E132" i="4"/>
  <c r="B132" i="4"/>
  <c r="K132" i="4" s="1"/>
  <c r="E131" i="4"/>
  <c r="B131" i="4"/>
  <c r="I131" i="4" s="1"/>
  <c r="E130" i="4"/>
  <c r="B130" i="4"/>
  <c r="O130" i="4" s="1"/>
  <c r="P130" i="4" s="1"/>
  <c r="E129" i="4"/>
  <c r="B129" i="4"/>
  <c r="K129" i="4" s="1"/>
  <c r="E128" i="4"/>
  <c r="B128" i="4"/>
  <c r="H128" i="4" s="1"/>
  <c r="E127" i="4"/>
  <c r="B127" i="4"/>
  <c r="J127" i="4" s="1"/>
  <c r="E126" i="4"/>
  <c r="B126" i="4"/>
  <c r="F126" i="4" s="1"/>
  <c r="E125" i="4"/>
  <c r="B125" i="4"/>
  <c r="F125" i="4" s="1"/>
  <c r="E124" i="4"/>
  <c r="B124" i="4"/>
  <c r="K124" i="4" s="1"/>
  <c r="E123" i="4"/>
  <c r="B123" i="4"/>
  <c r="I123" i="4" s="1"/>
  <c r="E122" i="4"/>
  <c r="B122" i="4"/>
  <c r="F122" i="4" s="1"/>
  <c r="E121" i="4"/>
  <c r="B121" i="4"/>
  <c r="K121" i="4" s="1"/>
  <c r="E120" i="4"/>
  <c r="B120" i="4"/>
  <c r="H120" i="4" s="1"/>
  <c r="E119" i="4"/>
  <c r="B119" i="4"/>
  <c r="Z119" i="4" s="1"/>
  <c r="E118" i="4"/>
  <c r="B118" i="4"/>
  <c r="K118" i="4" s="1"/>
  <c r="E117" i="4"/>
  <c r="B117" i="4"/>
  <c r="F117" i="4" s="1"/>
  <c r="E116" i="4"/>
  <c r="B116" i="4"/>
  <c r="K116" i="4" s="1"/>
  <c r="E115" i="4"/>
  <c r="B115" i="4"/>
  <c r="Z115" i="4" s="1"/>
  <c r="E114" i="4"/>
  <c r="B114" i="4"/>
  <c r="K114" i="4" s="1"/>
  <c r="E113" i="4"/>
  <c r="B113" i="4"/>
  <c r="I113" i="4" s="1"/>
  <c r="E112" i="4"/>
  <c r="B112" i="4"/>
  <c r="F112" i="4" s="1"/>
  <c r="E111" i="4"/>
  <c r="B111" i="4"/>
  <c r="K111" i="4" s="1"/>
  <c r="E110" i="4"/>
  <c r="B110" i="4"/>
  <c r="H110" i="4" s="1"/>
  <c r="E109" i="4"/>
  <c r="B109" i="4"/>
  <c r="O109" i="4" s="1"/>
  <c r="P109" i="4" s="1"/>
  <c r="E108" i="4"/>
  <c r="B108" i="4"/>
  <c r="H108" i="4" s="1"/>
  <c r="E107" i="4"/>
  <c r="B107" i="4"/>
  <c r="Z107" i="4" s="1"/>
  <c r="E106" i="4"/>
  <c r="B106" i="4"/>
  <c r="F106" i="4" s="1"/>
  <c r="E105" i="4"/>
  <c r="B105" i="4"/>
  <c r="I105" i="4" s="1"/>
  <c r="E104" i="4"/>
  <c r="B104" i="4"/>
  <c r="F104" i="4" s="1"/>
  <c r="E103" i="4"/>
  <c r="B103" i="4"/>
  <c r="K103" i="4" s="1"/>
  <c r="E102" i="4"/>
  <c r="B102" i="4"/>
  <c r="H102" i="4" s="1"/>
  <c r="E101" i="4"/>
  <c r="B101" i="4"/>
  <c r="O101" i="4" s="1"/>
  <c r="P101" i="4" s="1"/>
  <c r="E100" i="4"/>
  <c r="B100" i="4"/>
  <c r="O100" i="4" s="1"/>
  <c r="P100" i="4" s="1"/>
  <c r="E99" i="4"/>
  <c r="B99" i="4"/>
  <c r="Z99" i="4" s="1"/>
  <c r="E98" i="4"/>
  <c r="B98" i="4"/>
  <c r="F98" i="4" s="1"/>
  <c r="E97" i="4"/>
  <c r="B97" i="4"/>
  <c r="Z97" i="4" s="1"/>
  <c r="E90" i="4"/>
  <c r="E82" i="4"/>
  <c r="E73" i="4"/>
  <c r="E81" i="4"/>
  <c r="E86" i="4"/>
  <c r="E71" i="4"/>
  <c r="E78" i="4"/>
  <c r="E77" i="4"/>
  <c r="E85" i="4"/>
  <c r="E89" i="4"/>
  <c r="E88" i="4"/>
  <c r="B80" i="4"/>
  <c r="H80" i="4" s="1"/>
  <c r="R55" i="4"/>
  <c r="Q56" i="4" s="1"/>
  <c r="Y56" i="3"/>
  <c r="V56" i="3"/>
  <c r="E22" i="4"/>
  <c r="B22" i="4"/>
  <c r="Z22" i="4" s="1"/>
  <c r="E16" i="3"/>
  <c r="B16" i="3"/>
  <c r="H16" i="3" s="1"/>
  <c r="E25" i="2"/>
  <c r="B25" i="2"/>
  <c r="Z25" i="2" s="1"/>
  <c r="M60" i="3"/>
  <c r="M73" i="2"/>
  <c r="M65" i="2"/>
  <c r="M59" i="2"/>
  <c r="M62" i="2"/>
  <c r="M46" i="4"/>
  <c r="M41" i="4"/>
  <c r="M32" i="4"/>
  <c r="M19" i="4"/>
  <c r="E5" i="4"/>
  <c r="B5" i="4"/>
  <c r="Z5" i="4" s="1"/>
  <c r="E13" i="2"/>
  <c r="B13" i="2"/>
  <c r="I13" i="2" s="1"/>
  <c r="E7" i="2"/>
  <c r="B7" i="2"/>
  <c r="G7" i="2" s="1"/>
  <c r="M42" i="4"/>
  <c r="M37" i="4"/>
  <c r="M33" i="3"/>
  <c r="M30" i="3"/>
  <c r="E204" i="7"/>
  <c r="E203" i="7"/>
  <c r="E202" i="7"/>
  <c r="E201" i="7"/>
  <c r="E200" i="7"/>
  <c r="E199" i="7"/>
  <c r="E198" i="7"/>
  <c r="E197" i="7"/>
  <c r="M57" i="3"/>
  <c r="M45" i="3"/>
  <c r="M49" i="3"/>
  <c r="E33" i="3"/>
  <c r="B33" i="3"/>
  <c r="H33" i="3" s="1"/>
  <c r="M13" i="3"/>
  <c r="Z4" i="3"/>
  <c r="W4" i="3"/>
  <c r="V4" i="3"/>
  <c r="S4" i="3"/>
  <c r="T4" i="3" s="1"/>
  <c r="X3" i="3"/>
  <c r="Y3" i="3" s="1"/>
  <c r="E3" i="3"/>
  <c r="B3" i="3"/>
  <c r="O3" i="3" s="1"/>
  <c r="P3" i="3" s="1"/>
  <c r="M48" i="2"/>
  <c r="M46" i="2"/>
  <c r="M41" i="2"/>
  <c r="M14" i="2"/>
  <c r="M29" i="2"/>
  <c r="M47" i="3"/>
  <c r="M43" i="3"/>
  <c r="M41" i="3"/>
  <c r="M37" i="3"/>
  <c r="Z48" i="3"/>
  <c r="W48" i="3"/>
  <c r="V48" i="3"/>
  <c r="S48" i="3"/>
  <c r="T48" i="3" s="1"/>
  <c r="Z46" i="3"/>
  <c r="W46" i="3"/>
  <c r="V46" i="3"/>
  <c r="S46" i="3"/>
  <c r="T46" i="3" s="1"/>
  <c r="Z44" i="3"/>
  <c r="W44" i="3"/>
  <c r="V44" i="3"/>
  <c r="S44" i="3"/>
  <c r="T44" i="3" s="1"/>
  <c r="Z42" i="3"/>
  <c r="W42" i="3"/>
  <c r="V42" i="3"/>
  <c r="S42" i="3"/>
  <c r="T42" i="3"/>
  <c r="Z38" i="3"/>
  <c r="W38" i="3"/>
  <c r="V38" i="3"/>
  <c r="S38" i="3"/>
  <c r="T38" i="3" s="1"/>
  <c r="Z40" i="3"/>
  <c r="W40" i="3"/>
  <c r="V40" i="3"/>
  <c r="S40" i="3"/>
  <c r="T40" i="3" s="1"/>
  <c r="M79" i="2"/>
  <c r="M70" i="2"/>
  <c r="M80" i="2"/>
  <c r="M51" i="2"/>
  <c r="M44" i="2"/>
  <c r="Y31" i="3"/>
  <c r="V31" i="3"/>
  <c r="E116" i="3"/>
  <c r="B116" i="3"/>
  <c r="A116" i="3" s="1"/>
  <c r="E115" i="3"/>
  <c r="B115" i="3"/>
  <c r="K115" i="3" s="1"/>
  <c r="E114" i="3"/>
  <c r="B114" i="3"/>
  <c r="I114" i="3" s="1"/>
  <c r="E113" i="3"/>
  <c r="B113" i="3"/>
  <c r="Z113" i="3" s="1"/>
  <c r="E112" i="3"/>
  <c r="B112" i="3"/>
  <c r="A112" i="3" s="1"/>
  <c r="E111" i="3"/>
  <c r="B111" i="3"/>
  <c r="K111" i="3" s="1"/>
  <c r="E110" i="3"/>
  <c r="B110" i="3"/>
  <c r="F110" i="3" s="1"/>
  <c r="E109" i="3"/>
  <c r="B109" i="3"/>
  <c r="O109" i="3" s="1"/>
  <c r="P109" i="3" s="1"/>
  <c r="E108" i="3"/>
  <c r="B108" i="3"/>
  <c r="K108" i="3" s="1"/>
  <c r="E107" i="3"/>
  <c r="B107" i="3"/>
  <c r="O107" i="3" s="1"/>
  <c r="P107" i="3" s="1"/>
  <c r="E106" i="3"/>
  <c r="B106" i="3"/>
  <c r="O106" i="3" s="1"/>
  <c r="P106" i="3" s="1"/>
  <c r="Q105" i="3"/>
  <c r="E105" i="3"/>
  <c r="B105" i="3"/>
  <c r="Z105" i="3" s="1"/>
  <c r="E104" i="3"/>
  <c r="B104" i="3"/>
  <c r="I104" i="3" s="1"/>
  <c r="E103" i="3"/>
  <c r="B103" i="3"/>
  <c r="H103" i="3" s="1"/>
  <c r="E102" i="3"/>
  <c r="B102" i="3"/>
  <c r="A102" i="3" s="1"/>
  <c r="E101" i="3"/>
  <c r="B101" i="3"/>
  <c r="I101" i="3" s="1"/>
  <c r="E100" i="3"/>
  <c r="B100" i="3"/>
  <c r="F100" i="3" s="1"/>
  <c r="E99" i="3"/>
  <c r="B99" i="3"/>
  <c r="O99" i="3" s="1"/>
  <c r="P99" i="3" s="1"/>
  <c r="E98" i="3"/>
  <c r="B98" i="3"/>
  <c r="A98" i="3" s="1"/>
  <c r="E72" i="3"/>
  <c r="B72" i="3"/>
  <c r="A72" i="3" s="1"/>
  <c r="E78" i="3"/>
  <c r="B78" i="3"/>
  <c r="K78" i="3" s="1"/>
  <c r="E82" i="3"/>
  <c r="B82" i="3"/>
  <c r="K82" i="3" s="1"/>
  <c r="E76" i="3"/>
  <c r="B76" i="3"/>
  <c r="H76" i="3" s="1"/>
  <c r="E74" i="3"/>
  <c r="B74" i="3"/>
  <c r="O74" i="3" s="1"/>
  <c r="P74" i="3" s="1"/>
  <c r="E80" i="3"/>
  <c r="B80" i="3"/>
  <c r="F80" i="3" s="1"/>
  <c r="E97" i="3"/>
  <c r="B97" i="3"/>
  <c r="I97" i="3" s="1"/>
  <c r="E96" i="3"/>
  <c r="B96" i="3"/>
  <c r="F96" i="3" s="1"/>
  <c r="Q95" i="3"/>
  <c r="X95" i="3" s="1"/>
  <c r="Y95" i="3" s="1"/>
  <c r="E95" i="3"/>
  <c r="B95" i="3"/>
  <c r="A95" i="3" s="1"/>
  <c r="E94" i="3"/>
  <c r="B94" i="3"/>
  <c r="G94" i="3" s="1"/>
  <c r="E93" i="3"/>
  <c r="B93" i="3"/>
  <c r="O93" i="3" s="1"/>
  <c r="P93" i="3" s="1"/>
  <c r="E92" i="3"/>
  <c r="B92" i="3"/>
  <c r="O92" i="3" s="1"/>
  <c r="P92" i="3" s="1"/>
  <c r="E91" i="3"/>
  <c r="B91" i="3"/>
  <c r="A91" i="3" s="1"/>
  <c r="E90" i="3"/>
  <c r="B90" i="3"/>
  <c r="A90" i="3" s="1"/>
  <c r="E106" i="2"/>
  <c r="B106" i="2"/>
  <c r="H106" i="2" s="1"/>
  <c r="E105" i="2"/>
  <c r="B105" i="2"/>
  <c r="I105" i="2" s="1"/>
  <c r="E104" i="2"/>
  <c r="B104" i="2"/>
  <c r="Z104" i="2" s="1"/>
  <c r="E96" i="2"/>
  <c r="B96" i="2"/>
  <c r="K96" i="2" s="1"/>
  <c r="E92" i="2"/>
  <c r="B92" i="2"/>
  <c r="E100" i="2"/>
  <c r="B100" i="2"/>
  <c r="I100" i="2" s="1"/>
  <c r="E97" i="2"/>
  <c r="B97" i="2"/>
  <c r="A97" i="2" s="1"/>
  <c r="E89" i="2"/>
  <c r="B89" i="2"/>
  <c r="O89" i="2" s="1"/>
  <c r="E88" i="2"/>
  <c r="B88" i="2"/>
  <c r="Z88" i="2" s="1"/>
  <c r="E103" i="2"/>
  <c r="B103" i="2"/>
  <c r="Z103" i="2" s="1"/>
  <c r="E52" i="2"/>
  <c r="B52" i="2"/>
  <c r="I52" i="2" s="1"/>
  <c r="E67" i="2"/>
  <c r="B67" i="2"/>
  <c r="O67" i="2" s="1"/>
  <c r="P67" i="2" s="1"/>
  <c r="E56" i="2"/>
  <c r="B56" i="2"/>
  <c r="F56" i="2" s="1"/>
  <c r="E61" i="2"/>
  <c r="B61" i="2"/>
  <c r="G61" i="2" s="1"/>
  <c r="E74" i="2"/>
  <c r="B74" i="2"/>
  <c r="F74" i="2" s="1"/>
  <c r="E68" i="2"/>
  <c r="B68" i="2"/>
  <c r="K68" i="2" s="1"/>
  <c r="E79" i="2"/>
  <c r="B79" i="2"/>
  <c r="H79" i="2" s="1"/>
  <c r="E48" i="2"/>
  <c r="B48" i="2"/>
  <c r="K48" i="2" s="1"/>
  <c r="E76" i="2"/>
  <c r="B76" i="2"/>
  <c r="H76" i="2" s="1"/>
  <c r="E77" i="2"/>
  <c r="B77" i="2"/>
  <c r="Z77" i="2" s="1"/>
  <c r="E54" i="2"/>
  <c r="B54" i="2"/>
  <c r="Z54" i="2" s="1"/>
  <c r="M28" i="3"/>
  <c r="M27" i="4"/>
  <c r="B28" i="4"/>
  <c r="J28" i="4" s="1"/>
  <c r="B41" i="4"/>
  <c r="F41" i="4" s="1"/>
  <c r="B37" i="4"/>
  <c r="Z37" i="4" s="1"/>
  <c r="B35" i="4"/>
  <c r="I35" i="4" s="1"/>
  <c r="B40" i="4"/>
  <c r="O40" i="4" s="1"/>
  <c r="P40" i="4" s="1"/>
  <c r="B30" i="4"/>
  <c r="J30" i="4" s="1"/>
  <c r="B42" i="4"/>
  <c r="H42" i="4" s="1"/>
  <c r="B44" i="4"/>
  <c r="K44" i="4" s="1"/>
  <c r="B34" i="4"/>
  <c r="H34" i="4" s="1"/>
  <c r="B32" i="4"/>
  <c r="J32" i="4" s="1"/>
  <c r="B27" i="4"/>
  <c r="O27" i="4" s="1"/>
  <c r="B45" i="4"/>
  <c r="H45" i="4" s="1"/>
  <c r="B46" i="4"/>
  <c r="I46" i="4" s="1"/>
  <c r="E84" i="4"/>
  <c r="E96" i="4"/>
  <c r="B96" i="4"/>
  <c r="H96" i="4" s="1"/>
  <c r="E95" i="4"/>
  <c r="B95" i="4"/>
  <c r="K95" i="4" s="1"/>
  <c r="E94" i="4"/>
  <c r="B94" i="4"/>
  <c r="G94" i="4" s="1"/>
  <c r="E93" i="4"/>
  <c r="B93" i="4"/>
  <c r="O93" i="4" s="1"/>
  <c r="P93" i="4" s="1"/>
  <c r="E92" i="4"/>
  <c r="B92" i="4"/>
  <c r="G92" i="4" s="1"/>
  <c r="E60" i="4"/>
  <c r="B60" i="4"/>
  <c r="H60" i="4" s="1"/>
  <c r="E56" i="4"/>
  <c r="B56" i="4"/>
  <c r="F56" i="4" s="1"/>
  <c r="E58" i="4"/>
  <c r="B58" i="4"/>
  <c r="F58" i="4" s="1"/>
  <c r="E76" i="4"/>
  <c r="E67" i="4"/>
  <c r="B67" i="4"/>
  <c r="G67" i="4" s="1"/>
  <c r="E64" i="4"/>
  <c r="B64" i="4"/>
  <c r="A64" i="4" s="1"/>
  <c r="E75" i="4"/>
  <c r="E70" i="4"/>
  <c r="E63" i="4"/>
  <c r="B63" i="4"/>
  <c r="H63" i="4" s="1"/>
  <c r="E66" i="4"/>
  <c r="B66" i="4"/>
  <c r="H66" i="4" s="1"/>
  <c r="E80" i="4"/>
  <c r="E61" i="4"/>
  <c r="B61" i="4"/>
  <c r="O61" i="4" s="1"/>
  <c r="P61" i="4" s="1"/>
  <c r="E4" i="4"/>
  <c r="B4" i="4"/>
  <c r="H4" i="4" s="1"/>
  <c r="E8" i="4"/>
  <c r="B8" i="4"/>
  <c r="Z8" i="4" s="1"/>
  <c r="E7" i="4"/>
  <c r="B7" i="4"/>
  <c r="G7" i="4" s="1"/>
  <c r="E35" i="4"/>
  <c r="E14" i="4"/>
  <c r="B14" i="4"/>
  <c r="K14" i="4" s="1"/>
  <c r="E11" i="4"/>
  <c r="B11" i="4"/>
  <c r="I11" i="4" s="1"/>
  <c r="E20" i="4"/>
  <c r="B20" i="4"/>
  <c r="F20" i="4" s="1"/>
  <c r="M10" i="2"/>
  <c r="E10" i="2"/>
  <c r="B10" i="2"/>
  <c r="I10" i="2" s="1"/>
  <c r="E11" i="2"/>
  <c r="B11" i="2"/>
  <c r="A11" i="2" s="1"/>
  <c r="M39" i="2"/>
  <c r="E14" i="2"/>
  <c r="B14" i="2"/>
  <c r="A14" i="2" s="1"/>
  <c r="M35" i="2"/>
  <c r="E29" i="2"/>
  <c r="B29" i="2"/>
  <c r="Z29" i="2" s="1"/>
  <c r="E5" i="2"/>
  <c r="B5" i="2"/>
  <c r="O5" i="2" s="1"/>
  <c r="P5" i="2" s="1"/>
  <c r="E33" i="2"/>
  <c r="B33" i="2"/>
  <c r="K33" i="2" s="1"/>
  <c r="E15" i="2"/>
  <c r="B15" i="2"/>
  <c r="A15" i="2" s="1"/>
  <c r="E8" i="2"/>
  <c r="B8" i="2"/>
  <c r="H8" i="2" s="1"/>
  <c r="X348" i="1"/>
  <c r="Z348" i="1"/>
  <c r="U348" i="1"/>
  <c r="V348" i="1"/>
  <c r="N348" i="1"/>
  <c r="O348" i="1"/>
  <c r="A348" i="1"/>
  <c r="B29" i="3"/>
  <c r="H29" i="3" s="1"/>
  <c r="B27" i="3"/>
  <c r="H27" i="3" s="1"/>
  <c r="B25" i="3"/>
  <c r="G25" i="3" s="1"/>
  <c r="B22" i="3"/>
  <c r="O22" i="3" s="1"/>
  <c r="P22" i="3" s="1"/>
  <c r="B20" i="3"/>
  <c r="I20" i="3" s="1"/>
  <c r="B19" i="3"/>
  <c r="Z19" i="3" s="1"/>
  <c r="B14" i="3"/>
  <c r="K14" i="3" s="1"/>
  <c r="B15" i="3"/>
  <c r="A15" i="3" s="1"/>
  <c r="B13" i="3"/>
  <c r="G13" i="3" s="1"/>
  <c r="M14" i="3"/>
  <c r="E11" i="3"/>
  <c r="B11" i="3"/>
  <c r="F11" i="3" s="1"/>
  <c r="Z10" i="3"/>
  <c r="W10" i="3"/>
  <c r="V10" i="3"/>
  <c r="S10" i="3"/>
  <c r="T10" i="3" s="1"/>
  <c r="E9" i="3"/>
  <c r="B9" i="3"/>
  <c r="K9" i="3" s="1"/>
  <c r="Z8" i="3"/>
  <c r="W8" i="3"/>
  <c r="V8" i="3"/>
  <c r="S8" i="3"/>
  <c r="T8" i="3" s="1"/>
  <c r="Z12" i="3"/>
  <c r="W12" i="3"/>
  <c r="V12" i="3"/>
  <c r="S12" i="3"/>
  <c r="T12" i="3" s="1"/>
  <c r="E7" i="3"/>
  <c r="B7" i="3"/>
  <c r="Z6" i="3"/>
  <c r="W6" i="3"/>
  <c r="V6" i="3"/>
  <c r="S6" i="3"/>
  <c r="T6" i="3" s="1"/>
  <c r="E5" i="3"/>
  <c r="B5" i="3"/>
  <c r="K5" i="3" s="1"/>
  <c r="Y2" i="3"/>
  <c r="V2" i="3"/>
  <c r="B89" i="3"/>
  <c r="G89" i="3" s="1"/>
  <c r="B88" i="3"/>
  <c r="Z88" i="3" s="1"/>
  <c r="B87" i="3"/>
  <c r="K87" i="3" s="1"/>
  <c r="B86" i="3"/>
  <c r="O86" i="3" s="1"/>
  <c r="P86" i="3" s="1"/>
  <c r="B85" i="3"/>
  <c r="I85" i="3" s="1"/>
  <c r="B84" i="3"/>
  <c r="G84" i="3" s="1"/>
  <c r="B83" i="3"/>
  <c r="Z83" i="3" s="1"/>
  <c r="B66" i="3"/>
  <c r="B70" i="3"/>
  <c r="K70" i="3" s="1"/>
  <c r="B69" i="3"/>
  <c r="K69" i="3" s="1"/>
  <c r="B63" i="3"/>
  <c r="F63" i="3" s="1"/>
  <c r="B64" i="3"/>
  <c r="G64" i="3" s="1"/>
  <c r="B54" i="3"/>
  <c r="K54" i="3" s="1"/>
  <c r="B43" i="3"/>
  <c r="K43" i="3" s="1"/>
  <c r="B45" i="3"/>
  <c r="K45" i="3" s="1"/>
  <c r="B49" i="3"/>
  <c r="G49" i="3" s="1"/>
  <c r="B57" i="3"/>
  <c r="H57" i="3" s="1"/>
  <c r="B60" i="3"/>
  <c r="Z60" i="3" s="1"/>
  <c r="B53" i="3"/>
  <c r="F53" i="3" s="1"/>
  <c r="B52" i="3"/>
  <c r="F52" i="3" s="1"/>
  <c r="B35" i="3"/>
  <c r="Z35" i="3" s="1"/>
  <c r="B39" i="3"/>
  <c r="I39" i="3" s="1"/>
  <c r="B47" i="3"/>
  <c r="G47" i="3" s="1"/>
  <c r="B41" i="3"/>
  <c r="A41" i="3" s="1"/>
  <c r="B37" i="3"/>
  <c r="A37" i="3" s="1"/>
  <c r="B40" i="2"/>
  <c r="F40" i="2" s="1"/>
  <c r="B45" i="2"/>
  <c r="A45" i="2" s="1"/>
  <c r="M43" i="2"/>
  <c r="B49" i="2"/>
  <c r="K49" i="2" s="1"/>
  <c r="B51" i="2"/>
  <c r="H51" i="2" s="1"/>
  <c r="B53" i="2"/>
  <c r="G53" i="2" s="1"/>
  <c r="B57" i="2"/>
  <c r="H57" i="2" s="1"/>
  <c r="B63" i="2"/>
  <c r="I63" i="2" s="1"/>
  <c r="B62" i="2"/>
  <c r="O62" i="2" s="1"/>
  <c r="B65" i="2"/>
  <c r="H65" i="2" s="1"/>
  <c r="B73" i="2"/>
  <c r="G73" i="2" s="1"/>
  <c r="B71" i="2"/>
  <c r="Z71" i="2" s="1"/>
  <c r="B70" i="2"/>
  <c r="I70" i="2" s="1"/>
  <c r="B82" i="2"/>
  <c r="H82" i="2" s="1"/>
  <c r="B81" i="2"/>
  <c r="K81" i="2" s="1"/>
  <c r="B44" i="2"/>
  <c r="F44" i="2" s="1"/>
  <c r="B80" i="2"/>
  <c r="I80" i="2" s="1"/>
  <c r="B59" i="2"/>
  <c r="A59" i="2" s="1"/>
  <c r="B17" i="4"/>
  <c r="J17" i="4" s="1"/>
  <c r="B19" i="4"/>
  <c r="K19" i="4" s="1"/>
  <c r="B16" i="4"/>
  <c r="J16" i="4" s="1"/>
  <c r="B13" i="4"/>
  <c r="J13" i="4" s="1"/>
  <c r="B10" i="4"/>
  <c r="Z10" i="4" s="1"/>
  <c r="B59" i="3"/>
  <c r="H59" i="3" s="1"/>
  <c r="B51" i="3"/>
  <c r="I51" i="3" s="1"/>
  <c r="B26" i="3"/>
  <c r="H26" i="3" s="1"/>
  <c r="B28" i="3"/>
  <c r="O28" i="3" s="1"/>
  <c r="B30" i="3"/>
  <c r="I30" i="3" s="1"/>
  <c r="B23" i="2"/>
  <c r="Z23" i="2" s="1"/>
  <c r="B17" i="2"/>
  <c r="Z17" i="2" s="1"/>
  <c r="B24" i="2"/>
  <c r="G24" i="2" s="1"/>
  <c r="B19" i="2"/>
  <c r="G19" i="2" s="1"/>
  <c r="B21" i="2"/>
  <c r="Z21" i="2" s="1"/>
  <c r="B39" i="2"/>
  <c r="G39" i="2" s="1"/>
  <c r="B35" i="2"/>
  <c r="I35" i="2" s="1"/>
  <c r="B30" i="2"/>
  <c r="I30" i="2" s="1"/>
  <c r="B27" i="2"/>
  <c r="O27" i="2" s="1"/>
  <c r="B3" i="2"/>
  <c r="H3" i="2" s="1"/>
  <c r="B6" i="2"/>
  <c r="F6" i="2" s="1"/>
  <c r="B43" i="2"/>
  <c r="O43" i="2" s="1"/>
  <c r="B46" i="2"/>
  <c r="F46" i="2" s="1"/>
  <c r="B36" i="2"/>
  <c r="K36" i="2" s="1"/>
  <c r="B41" i="2"/>
  <c r="I41" i="2" s="1"/>
  <c r="X250" i="1"/>
  <c r="Z250" i="1"/>
  <c r="AC250" i="1"/>
  <c r="U250" i="1"/>
  <c r="V250" i="1"/>
  <c r="N250" i="1"/>
  <c r="O250" i="1"/>
  <c r="A250" i="1"/>
  <c r="X249" i="1"/>
  <c r="Z249" i="1"/>
  <c r="U249" i="1"/>
  <c r="V249" i="1"/>
  <c r="N249" i="1"/>
  <c r="O249" i="1"/>
  <c r="A249" i="1"/>
  <c r="X248" i="1"/>
  <c r="Z248" i="1"/>
  <c r="AC248" i="1"/>
  <c r="U248" i="1"/>
  <c r="V248" i="1"/>
  <c r="N248" i="1"/>
  <c r="O248" i="1"/>
  <c r="A248" i="1"/>
  <c r="A251" i="1"/>
  <c r="A361" i="1"/>
  <c r="A362" i="1"/>
  <c r="X247" i="1"/>
  <c r="Z247" i="1"/>
  <c r="U247" i="1"/>
  <c r="V247" i="1"/>
  <c r="N247" i="1"/>
  <c r="O247" i="1"/>
  <c r="A247" i="1"/>
  <c r="X8" i="1"/>
  <c r="Z8" i="1"/>
  <c r="AA8" i="1"/>
  <c r="U8" i="1"/>
  <c r="V8" i="1"/>
  <c r="O8" i="1"/>
  <c r="A8" i="1"/>
  <c r="X69" i="1"/>
  <c r="U69" i="1"/>
  <c r="V69" i="1"/>
  <c r="O69" i="1"/>
  <c r="A69" i="1"/>
  <c r="X13" i="1"/>
  <c r="Z13" i="1"/>
  <c r="AA13" i="1"/>
  <c r="U13" i="1"/>
  <c r="V13" i="1"/>
  <c r="O13" i="1"/>
  <c r="A13" i="1"/>
  <c r="X15" i="1"/>
  <c r="U15" i="1"/>
  <c r="V15" i="1"/>
  <c r="O15" i="1"/>
  <c r="A15" i="1"/>
  <c r="X7" i="1"/>
  <c r="Z7" i="1"/>
  <c r="AA7" i="1"/>
  <c r="U7" i="1"/>
  <c r="V7" i="1"/>
  <c r="O7" i="1"/>
  <c r="A7" i="1"/>
  <c r="X182" i="1"/>
  <c r="U182" i="1"/>
  <c r="V182" i="1"/>
  <c r="O182" i="1"/>
  <c r="A182" i="1"/>
  <c r="X181" i="1"/>
  <c r="Z181" i="1"/>
  <c r="AA181" i="1"/>
  <c r="U181" i="1"/>
  <c r="V181" i="1"/>
  <c r="O181" i="1"/>
  <c r="A181" i="1"/>
  <c r="X180" i="1"/>
  <c r="Z180" i="1"/>
  <c r="AA180" i="1"/>
  <c r="U180" i="1"/>
  <c r="V180" i="1"/>
  <c r="O180" i="1"/>
  <c r="A180" i="1"/>
  <c r="X347" i="1"/>
  <c r="Z347" i="1"/>
  <c r="U347" i="1"/>
  <c r="V347" i="1"/>
  <c r="N347" i="1"/>
  <c r="O347" i="1"/>
  <c r="A347" i="1"/>
  <c r="X296" i="1"/>
  <c r="Z296" i="1"/>
  <c r="U296" i="1"/>
  <c r="V296" i="1"/>
  <c r="O296" i="1"/>
  <c r="A296" i="1"/>
  <c r="X335" i="1"/>
  <c r="Z335" i="1"/>
  <c r="AC335" i="1"/>
  <c r="U335" i="1"/>
  <c r="V335" i="1"/>
  <c r="O335" i="1"/>
  <c r="A335" i="1"/>
  <c r="X309" i="1"/>
  <c r="Z309" i="1"/>
  <c r="U309" i="1"/>
  <c r="V309" i="1"/>
  <c r="O309" i="1"/>
  <c r="A309" i="1"/>
  <c r="X216" i="1"/>
  <c r="U216" i="1"/>
  <c r="V216" i="1"/>
  <c r="O216" i="1"/>
  <c r="A216" i="1"/>
  <c r="X219" i="1"/>
  <c r="Z219" i="1"/>
  <c r="AC219" i="1"/>
  <c r="U219" i="1"/>
  <c r="V219" i="1"/>
  <c r="O219" i="1"/>
  <c r="A219" i="1"/>
  <c r="X376" i="1"/>
  <c r="Z376" i="1"/>
  <c r="U376" i="1"/>
  <c r="V376" i="1"/>
  <c r="N376" i="1"/>
  <c r="O376" i="1"/>
  <c r="A376" i="1"/>
  <c r="N377" i="1"/>
  <c r="O377" i="1"/>
  <c r="X377" i="1"/>
  <c r="Z377" i="1"/>
  <c r="U377" i="1"/>
  <c r="V377" i="1"/>
  <c r="A377" i="1"/>
  <c r="X141" i="1"/>
  <c r="Z141" i="1"/>
  <c r="AA141" i="1"/>
  <c r="U141" i="1"/>
  <c r="V141" i="1"/>
  <c r="O141" i="1"/>
  <c r="A141" i="1"/>
  <c r="X143" i="1"/>
  <c r="U143" i="1"/>
  <c r="V143" i="1"/>
  <c r="O143" i="1"/>
  <c r="A143" i="1"/>
  <c r="X374" i="1"/>
  <c r="Z374" i="1"/>
  <c r="U374" i="1"/>
  <c r="V374" i="1"/>
  <c r="N374" i="1"/>
  <c r="O374" i="1"/>
  <c r="A374" i="1"/>
  <c r="X430" i="1"/>
  <c r="U430" i="1"/>
  <c r="V430" i="1"/>
  <c r="N430" i="1"/>
  <c r="O430" i="1"/>
  <c r="A430" i="1"/>
  <c r="X241" i="1"/>
  <c r="Z241" i="1"/>
  <c r="AC241" i="1"/>
  <c r="U241" i="1"/>
  <c r="V241" i="1"/>
  <c r="N241" i="1"/>
  <c r="O241" i="1"/>
  <c r="A241" i="1"/>
  <c r="X186" i="1"/>
  <c r="U186" i="1"/>
  <c r="V186" i="1"/>
  <c r="O186" i="1"/>
  <c r="A186" i="1"/>
  <c r="X150" i="1"/>
  <c r="Z150" i="1"/>
  <c r="U150" i="1"/>
  <c r="V150" i="1"/>
  <c r="O150" i="1"/>
  <c r="A150" i="1"/>
  <c r="X126" i="1"/>
  <c r="Z126" i="1"/>
  <c r="AC126" i="1"/>
  <c r="U126" i="1"/>
  <c r="V126" i="1"/>
  <c r="O126" i="1"/>
  <c r="A126" i="1"/>
  <c r="X351" i="1"/>
  <c r="Z351" i="1"/>
  <c r="U351" i="1"/>
  <c r="V351" i="1"/>
  <c r="N351" i="1"/>
  <c r="O351" i="1"/>
  <c r="A351" i="1"/>
  <c r="X189" i="1"/>
  <c r="Z189" i="1"/>
  <c r="U189" i="1"/>
  <c r="V189" i="1"/>
  <c r="O189" i="1"/>
  <c r="A189" i="1"/>
  <c r="X212" i="1"/>
  <c r="Z212" i="1"/>
  <c r="U212" i="1"/>
  <c r="V212" i="1"/>
  <c r="O212" i="1"/>
  <c r="A212" i="1"/>
  <c r="X191" i="1"/>
  <c r="Z191" i="1"/>
  <c r="AA191" i="1"/>
  <c r="U191" i="1"/>
  <c r="V191" i="1"/>
  <c r="O191" i="1"/>
  <c r="A191" i="1"/>
  <c r="X328" i="1"/>
  <c r="U328" i="1"/>
  <c r="V328" i="1"/>
  <c r="O328" i="1"/>
  <c r="A328" i="1"/>
  <c r="X169" i="1"/>
  <c r="Z169" i="1"/>
  <c r="AC169" i="1"/>
  <c r="U169" i="1"/>
  <c r="V169" i="1"/>
  <c r="O169" i="1"/>
  <c r="A169" i="1"/>
  <c r="X172" i="1"/>
  <c r="U172" i="1"/>
  <c r="V172" i="1"/>
  <c r="O172" i="1"/>
  <c r="A172" i="1"/>
  <c r="X111" i="1"/>
  <c r="Z111" i="1"/>
  <c r="AC111" i="1"/>
  <c r="U111" i="1"/>
  <c r="V111" i="1"/>
  <c r="O111" i="1"/>
  <c r="A111" i="1"/>
  <c r="X303" i="1"/>
  <c r="U303" i="1"/>
  <c r="V303" i="1"/>
  <c r="O303" i="1"/>
  <c r="A303" i="1"/>
  <c r="X154" i="1"/>
  <c r="Z154" i="1"/>
  <c r="AC154" i="1"/>
  <c r="U154" i="1"/>
  <c r="V154" i="1"/>
  <c r="O154" i="1"/>
  <c r="A154" i="1"/>
  <c r="X165" i="1"/>
  <c r="U165" i="1"/>
  <c r="V165" i="1"/>
  <c r="O165" i="1"/>
  <c r="A165" i="1"/>
  <c r="X209" i="1"/>
  <c r="Z209" i="1"/>
  <c r="U209" i="1"/>
  <c r="V209" i="1"/>
  <c r="O209" i="1"/>
  <c r="A209" i="1"/>
  <c r="X218" i="1"/>
  <c r="Z218" i="1"/>
  <c r="U218" i="1"/>
  <c r="V218" i="1"/>
  <c r="O218" i="1"/>
  <c r="A218" i="1"/>
  <c r="X221" i="1"/>
  <c r="Z221" i="1"/>
  <c r="U221" i="1"/>
  <c r="V221" i="1"/>
  <c r="O221" i="1"/>
  <c r="A221" i="1"/>
  <c r="X391" i="1"/>
  <c r="Z391" i="1"/>
  <c r="AC391" i="1"/>
  <c r="U391" i="1"/>
  <c r="V391" i="1"/>
  <c r="N391" i="1"/>
  <c r="O391" i="1"/>
  <c r="A391" i="1"/>
  <c r="X382" i="1"/>
  <c r="Z382" i="1"/>
  <c r="U382" i="1"/>
  <c r="V382" i="1"/>
  <c r="N382" i="1"/>
  <c r="O382" i="1"/>
  <c r="A382" i="1"/>
  <c r="X411" i="1"/>
  <c r="Z411" i="1"/>
  <c r="U411" i="1"/>
  <c r="V411" i="1"/>
  <c r="N411" i="1"/>
  <c r="O411" i="1"/>
  <c r="A411" i="1"/>
  <c r="X413" i="1"/>
  <c r="Z413" i="1"/>
  <c r="U413" i="1"/>
  <c r="V413" i="1"/>
  <c r="N413" i="1"/>
  <c r="O413" i="1"/>
  <c r="A413" i="1"/>
  <c r="X353" i="1"/>
  <c r="Z353" i="1"/>
  <c r="U353" i="1"/>
  <c r="V353" i="1"/>
  <c r="N353" i="1"/>
  <c r="O353" i="1"/>
  <c r="A353" i="1"/>
  <c r="A435" i="1"/>
  <c r="X404" i="1"/>
  <c r="Z404" i="1"/>
  <c r="U404" i="1"/>
  <c r="V404" i="1"/>
  <c r="N404" i="1"/>
  <c r="O404" i="1"/>
  <c r="A404" i="1"/>
  <c r="X394" i="1"/>
  <c r="U394" i="1"/>
  <c r="V394" i="1"/>
  <c r="N394" i="1"/>
  <c r="O394" i="1"/>
  <c r="A394" i="1"/>
  <c r="X214" i="1"/>
  <c r="Z214" i="1"/>
  <c r="U214" i="1"/>
  <c r="V214" i="1"/>
  <c r="O214" i="1"/>
  <c r="A214" i="1"/>
  <c r="X215" i="1"/>
  <c r="U215" i="1"/>
  <c r="V215" i="1"/>
  <c r="O215" i="1"/>
  <c r="A215" i="1"/>
  <c r="X267" i="1"/>
  <c r="Z267" i="1"/>
  <c r="U267" i="1"/>
  <c r="V267" i="1"/>
  <c r="N267" i="1"/>
  <c r="O267" i="1"/>
  <c r="A267" i="1"/>
  <c r="A268" i="1"/>
  <c r="N268" i="1"/>
  <c r="O268" i="1"/>
  <c r="U268" i="1"/>
  <c r="V268" i="1"/>
  <c r="X268" i="1"/>
  <c r="X266" i="1"/>
  <c r="Z266" i="1"/>
  <c r="AC266" i="1"/>
  <c r="U266" i="1"/>
  <c r="V266" i="1"/>
  <c r="N266" i="1"/>
  <c r="O266" i="1"/>
  <c r="A266" i="1"/>
  <c r="X265" i="1"/>
  <c r="Z265" i="1"/>
  <c r="U265" i="1"/>
  <c r="V265" i="1"/>
  <c r="N265" i="1"/>
  <c r="O265" i="1"/>
  <c r="A265" i="1"/>
  <c r="X361" i="1"/>
  <c r="Z361" i="1"/>
  <c r="AC361" i="1"/>
  <c r="U361" i="1"/>
  <c r="V361" i="1"/>
  <c r="N361" i="1"/>
  <c r="O361" i="1"/>
  <c r="X350" i="1"/>
  <c r="U350" i="1"/>
  <c r="V350" i="1"/>
  <c r="N350" i="1"/>
  <c r="O350" i="1"/>
  <c r="A350" i="1"/>
  <c r="X349" i="1"/>
  <c r="U349" i="1"/>
  <c r="V349" i="1"/>
  <c r="N349" i="1"/>
  <c r="O349" i="1"/>
  <c r="A349" i="1"/>
  <c r="X73" i="1"/>
  <c r="Z73" i="1"/>
  <c r="U73" i="1"/>
  <c r="V73" i="1"/>
  <c r="N73" i="1"/>
  <c r="O73" i="1"/>
  <c r="A73" i="1"/>
  <c r="X364" i="1"/>
  <c r="U364" i="1"/>
  <c r="V364" i="1"/>
  <c r="N364" i="1"/>
  <c r="O364" i="1"/>
  <c r="A364" i="1"/>
  <c r="A81" i="1"/>
  <c r="X81" i="1"/>
  <c r="U81" i="1"/>
  <c r="V81" i="1"/>
  <c r="N81" i="1"/>
  <c r="O81" i="1"/>
  <c r="X75" i="1"/>
  <c r="Z75" i="1"/>
  <c r="U75" i="1"/>
  <c r="V75" i="1"/>
  <c r="N75" i="1"/>
  <c r="O75" i="1"/>
  <c r="A75" i="1"/>
  <c r="X74" i="1"/>
  <c r="Z74" i="1"/>
  <c r="U74" i="1"/>
  <c r="V74" i="1"/>
  <c r="N74" i="1"/>
  <c r="O74" i="1"/>
  <c r="A74" i="1"/>
  <c r="X379" i="1"/>
  <c r="Z379" i="1"/>
  <c r="U379" i="1"/>
  <c r="V379" i="1"/>
  <c r="N379" i="1"/>
  <c r="O379" i="1"/>
  <c r="A379" i="1"/>
  <c r="X375" i="1"/>
  <c r="Z375" i="1"/>
  <c r="U375" i="1"/>
  <c r="V375" i="1"/>
  <c r="N375" i="1"/>
  <c r="O375" i="1"/>
  <c r="A375" i="1"/>
  <c r="X373" i="1"/>
  <c r="Z373" i="1"/>
  <c r="U373" i="1"/>
  <c r="V373" i="1"/>
  <c r="N373" i="1"/>
  <c r="O373" i="1"/>
  <c r="A373" i="1"/>
  <c r="X402" i="1"/>
  <c r="Z402" i="1"/>
  <c r="U402" i="1"/>
  <c r="V402" i="1"/>
  <c r="N402" i="1"/>
  <c r="O402" i="1"/>
  <c r="A402" i="1"/>
  <c r="X60" i="1"/>
  <c r="Z60" i="1"/>
  <c r="AC60" i="1"/>
  <c r="U60" i="1"/>
  <c r="V60" i="1"/>
  <c r="N60" i="1"/>
  <c r="O60" i="1"/>
  <c r="A60" i="1"/>
  <c r="N57" i="1"/>
  <c r="O57" i="1"/>
  <c r="N58" i="1"/>
  <c r="O58" i="1"/>
  <c r="N59" i="1"/>
  <c r="O59" i="1"/>
  <c r="N61" i="1"/>
  <c r="O61" i="1"/>
  <c r="N62" i="1"/>
  <c r="O62" i="1"/>
  <c r="N63" i="1"/>
  <c r="O63" i="1"/>
  <c r="N56" i="1"/>
  <c r="O56" i="1"/>
  <c r="X63" i="1"/>
  <c r="Z63" i="1"/>
  <c r="U63" i="1"/>
  <c r="V63" i="1"/>
  <c r="A63" i="1"/>
  <c r="X62" i="1"/>
  <c r="Z62" i="1"/>
  <c r="U62" i="1"/>
  <c r="V62" i="1"/>
  <c r="A62" i="1"/>
  <c r="X61" i="1"/>
  <c r="Z61" i="1"/>
  <c r="AC61" i="1"/>
  <c r="U61" i="1"/>
  <c r="V61" i="1"/>
  <c r="A61" i="1"/>
  <c r="X59" i="1"/>
  <c r="Z59" i="1"/>
  <c r="U59" i="1"/>
  <c r="V59" i="1"/>
  <c r="A59" i="1"/>
  <c r="X58" i="1"/>
  <c r="Z58" i="1"/>
  <c r="AC58" i="1"/>
  <c r="U58" i="1"/>
  <c r="V58" i="1"/>
  <c r="A58" i="1"/>
  <c r="X57" i="1"/>
  <c r="Z57" i="1"/>
  <c r="U57" i="1"/>
  <c r="V57" i="1"/>
  <c r="A57" i="1"/>
  <c r="X56" i="1"/>
  <c r="U56" i="1"/>
  <c r="V56" i="1"/>
  <c r="A56" i="1"/>
  <c r="X388" i="1"/>
  <c r="Z388" i="1"/>
  <c r="U388" i="1"/>
  <c r="V388" i="1"/>
  <c r="N388" i="1"/>
  <c r="O388" i="1"/>
  <c r="A388" i="1"/>
  <c r="X432" i="1"/>
  <c r="U432" i="1"/>
  <c r="V432" i="1"/>
  <c r="N432" i="1"/>
  <c r="O432" i="1"/>
  <c r="A432" i="1"/>
  <c r="X98" i="1"/>
  <c r="U98" i="1"/>
  <c r="V98" i="1"/>
  <c r="N98" i="1"/>
  <c r="O98" i="1"/>
  <c r="A98" i="1"/>
  <c r="X97" i="1"/>
  <c r="Z97" i="1"/>
  <c r="U97" i="1"/>
  <c r="V97" i="1"/>
  <c r="N97" i="1"/>
  <c r="O97" i="1"/>
  <c r="A97" i="1"/>
  <c r="X431" i="1"/>
  <c r="Z431" i="1"/>
  <c r="U431" i="1"/>
  <c r="V431" i="1"/>
  <c r="N431" i="1"/>
  <c r="O431" i="1"/>
  <c r="A431" i="1"/>
  <c r="X240" i="1"/>
  <c r="Z240" i="1"/>
  <c r="U240" i="1"/>
  <c r="V240" i="1"/>
  <c r="N240" i="1"/>
  <c r="O240" i="1"/>
  <c r="A240" i="1"/>
  <c r="X82" i="1"/>
  <c r="Z82" i="1"/>
  <c r="AC82" i="1"/>
  <c r="X104" i="1"/>
  <c r="Z104" i="1"/>
  <c r="U82" i="1"/>
  <c r="V82" i="1"/>
  <c r="N82" i="1"/>
  <c r="O82" i="1"/>
  <c r="A82" i="1"/>
  <c r="X433" i="1"/>
  <c r="Z433" i="1"/>
  <c r="AC433" i="1"/>
  <c r="U433" i="1"/>
  <c r="V433" i="1"/>
  <c r="N433" i="1"/>
  <c r="O433" i="1"/>
  <c r="N429" i="1"/>
  <c r="O429" i="1"/>
  <c r="X429" i="1"/>
  <c r="Z429" i="1"/>
  <c r="AC429" i="1"/>
  <c r="U429" i="1"/>
  <c r="V429" i="1"/>
  <c r="N285" i="1"/>
  <c r="O285" i="1"/>
  <c r="N293" i="1"/>
  <c r="O293" i="1"/>
  <c r="X437" i="1"/>
  <c r="U437" i="1"/>
  <c r="V437" i="1"/>
  <c r="N437" i="1"/>
  <c r="O437" i="1"/>
  <c r="A437" i="1"/>
  <c r="X387" i="1"/>
  <c r="Z387" i="1"/>
  <c r="U387" i="1"/>
  <c r="V387" i="1"/>
  <c r="N387" i="1"/>
  <c r="O387" i="1"/>
  <c r="A387" i="1"/>
  <c r="X92" i="1"/>
  <c r="Z92" i="1"/>
  <c r="AC92" i="1"/>
  <c r="U92" i="1"/>
  <c r="V92" i="1"/>
  <c r="N92" i="1"/>
  <c r="O92" i="1"/>
  <c r="A92" i="1"/>
  <c r="X243" i="1"/>
  <c r="Z243" i="1"/>
  <c r="U243" i="1"/>
  <c r="V243" i="1"/>
  <c r="N243" i="1"/>
  <c r="O243" i="1"/>
  <c r="A243" i="1"/>
  <c r="X400" i="1"/>
  <c r="Z400" i="1"/>
  <c r="U400" i="1"/>
  <c r="V400" i="1"/>
  <c r="N400" i="1"/>
  <c r="O400" i="1"/>
  <c r="A400" i="1"/>
  <c r="X385" i="1"/>
  <c r="Z385" i="1"/>
  <c r="U385" i="1"/>
  <c r="V385" i="1"/>
  <c r="N385" i="1"/>
  <c r="O385" i="1"/>
  <c r="A385" i="1"/>
  <c r="A436" i="1"/>
  <c r="A434" i="1"/>
  <c r="X107" i="1"/>
  <c r="U107" i="1"/>
  <c r="V107" i="1"/>
  <c r="N107" i="1"/>
  <c r="O107" i="1"/>
  <c r="A107" i="1"/>
  <c r="A427" i="1"/>
  <c r="N427" i="1"/>
  <c r="O427" i="1"/>
  <c r="U427" i="1"/>
  <c r="V427" i="1"/>
  <c r="X427" i="1"/>
  <c r="Z427" i="1"/>
  <c r="X421" i="1"/>
  <c r="Z421" i="1"/>
  <c r="AC421" i="1"/>
  <c r="U421" i="1"/>
  <c r="V421" i="1"/>
  <c r="N421" i="1"/>
  <c r="O421" i="1"/>
  <c r="A421" i="1"/>
  <c r="N363" i="1"/>
  <c r="O363" i="1"/>
  <c r="N362" i="1"/>
  <c r="O362" i="1"/>
  <c r="N251" i="1"/>
  <c r="O251" i="1"/>
  <c r="N246" i="1"/>
  <c r="O246" i="1"/>
  <c r="N245" i="1"/>
  <c r="O245" i="1"/>
  <c r="N244" i="1"/>
  <c r="O244" i="1"/>
  <c r="N242" i="1"/>
  <c r="O242" i="1"/>
  <c r="N239" i="1"/>
  <c r="O239" i="1"/>
  <c r="N96" i="1"/>
  <c r="O96" i="1"/>
  <c r="N95" i="1"/>
  <c r="O95" i="1"/>
  <c r="N94" i="1"/>
  <c r="O94" i="1"/>
  <c r="N93" i="1"/>
  <c r="O93" i="1"/>
  <c r="N91" i="1"/>
  <c r="O91" i="1"/>
  <c r="N90" i="1"/>
  <c r="O90" i="1"/>
  <c r="N89" i="1"/>
  <c r="O89" i="1"/>
  <c r="N88" i="1"/>
  <c r="O88" i="1"/>
  <c r="N87" i="1"/>
  <c r="O87" i="1"/>
  <c r="N86" i="1"/>
  <c r="O86" i="1"/>
  <c r="N85" i="1"/>
  <c r="O85" i="1"/>
  <c r="N84" i="1"/>
  <c r="O84" i="1"/>
  <c r="N83" i="1"/>
  <c r="O83" i="1"/>
  <c r="N80" i="1"/>
  <c r="O80" i="1"/>
  <c r="N79" i="1"/>
  <c r="O79" i="1"/>
  <c r="N78" i="1"/>
  <c r="O78" i="1"/>
  <c r="N77" i="1"/>
  <c r="O77" i="1"/>
  <c r="N76" i="1"/>
  <c r="O76" i="1"/>
  <c r="N72" i="1"/>
  <c r="O72" i="1"/>
  <c r="X428" i="1"/>
  <c r="Z428" i="1"/>
  <c r="U428" i="1"/>
  <c r="V428" i="1"/>
  <c r="N428" i="1"/>
  <c r="O428" i="1"/>
  <c r="A433" i="1"/>
  <c r="A429" i="1"/>
  <c r="A428" i="1"/>
  <c r="X426" i="1"/>
  <c r="Z426" i="1"/>
  <c r="U426" i="1"/>
  <c r="V426" i="1"/>
  <c r="N426" i="1"/>
  <c r="O426" i="1"/>
  <c r="A426" i="1"/>
  <c r="X425" i="1"/>
  <c r="Z425" i="1"/>
  <c r="AC425" i="1"/>
  <c r="U425" i="1"/>
  <c r="V425" i="1"/>
  <c r="N425" i="1"/>
  <c r="A425" i="1"/>
  <c r="AG425" i="1"/>
  <c r="X424" i="1"/>
  <c r="Z424" i="1"/>
  <c r="AC424" i="1"/>
  <c r="U424" i="1"/>
  <c r="V424" i="1"/>
  <c r="N424" i="1"/>
  <c r="O424" i="1"/>
  <c r="A424" i="1"/>
  <c r="AG424" i="1"/>
  <c r="X423" i="1"/>
  <c r="Z423" i="1"/>
  <c r="AC423" i="1"/>
  <c r="U423" i="1"/>
  <c r="V423" i="1"/>
  <c r="N423" i="1"/>
  <c r="O423" i="1"/>
  <c r="A423" i="1"/>
  <c r="AG423" i="1"/>
  <c r="X422" i="1"/>
  <c r="U422" i="1"/>
  <c r="V422" i="1"/>
  <c r="N422" i="1"/>
  <c r="O422" i="1"/>
  <c r="A422" i="1"/>
  <c r="X419" i="1"/>
  <c r="Z419" i="1"/>
  <c r="U419" i="1"/>
  <c r="V419" i="1"/>
  <c r="N419" i="1"/>
  <c r="O419" i="1"/>
  <c r="A419" i="1"/>
  <c r="X418" i="1"/>
  <c r="Z418" i="1"/>
  <c r="U418" i="1"/>
  <c r="V418" i="1"/>
  <c r="N418" i="1"/>
  <c r="O418" i="1"/>
  <c r="A418" i="1"/>
  <c r="X417" i="1"/>
  <c r="U417" i="1"/>
  <c r="V417" i="1"/>
  <c r="N417" i="1"/>
  <c r="O417" i="1"/>
  <c r="A417" i="1"/>
  <c r="X416" i="1"/>
  <c r="Z416" i="1"/>
  <c r="U416" i="1"/>
  <c r="V416" i="1"/>
  <c r="N416" i="1"/>
  <c r="O416" i="1"/>
  <c r="A416" i="1"/>
  <c r="X415" i="1"/>
  <c r="U415" i="1"/>
  <c r="V415" i="1"/>
  <c r="N415" i="1"/>
  <c r="O415" i="1"/>
  <c r="A415" i="1"/>
  <c r="X414" i="1"/>
  <c r="Z414" i="1"/>
  <c r="U414" i="1"/>
  <c r="V414" i="1"/>
  <c r="N414" i="1"/>
  <c r="O414" i="1"/>
  <c r="A414" i="1"/>
  <c r="X412" i="1"/>
  <c r="Z412" i="1"/>
  <c r="U412" i="1"/>
  <c r="V412" i="1"/>
  <c r="N412" i="1"/>
  <c r="O412" i="1"/>
  <c r="A412" i="1"/>
  <c r="X410" i="1"/>
  <c r="Z410" i="1"/>
  <c r="U410" i="1"/>
  <c r="V410" i="1"/>
  <c r="N410" i="1"/>
  <c r="O410" i="1"/>
  <c r="A410" i="1"/>
  <c r="X409" i="1"/>
  <c r="U409" i="1"/>
  <c r="V409" i="1"/>
  <c r="N409" i="1"/>
  <c r="O409" i="1"/>
  <c r="A409" i="1"/>
  <c r="X408" i="1"/>
  <c r="Z408" i="1"/>
  <c r="U408" i="1"/>
  <c r="V408" i="1"/>
  <c r="N408" i="1"/>
  <c r="O408" i="1"/>
  <c r="A408" i="1"/>
  <c r="X407" i="1"/>
  <c r="U407" i="1"/>
  <c r="V407" i="1"/>
  <c r="N407" i="1"/>
  <c r="A407" i="1"/>
  <c r="X406" i="1"/>
  <c r="Z406" i="1"/>
  <c r="U406" i="1"/>
  <c r="V406" i="1"/>
  <c r="N406" i="1"/>
  <c r="O406" i="1"/>
  <c r="A406" i="1"/>
  <c r="X405" i="1"/>
  <c r="Z405" i="1"/>
  <c r="U405" i="1"/>
  <c r="V405" i="1"/>
  <c r="N405" i="1"/>
  <c r="O405" i="1"/>
  <c r="A405" i="1"/>
  <c r="X403" i="1"/>
  <c r="Z403" i="1"/>
  <c r="U403" i="1"/>
  <c r="V403" i="1"/>
  <c r="N403" i="1"/>
  <c r="O403" i="1"/>
  <c r="A403" i="1"/>
  <c r="X401" i="1"/>
  <c r="Z401" i="1"/>
  <c r="U401" i="1"/>
  <c r="V401" i="1"/>
  <c r="N401" i="1"/>
  <c r="O401" i="1"/>
  <c r="A401" i="1"/>
  <c r="X399" i="1"/>
  <c r="Z399" i="1"/>
  <c r="AC399" i="1"/>
  <c r="U399" i="1"/>
  <c r="V399" i="1"/>
  <c r="N399" i="1"/>
  <c r="O399" i="1"/>
  <c r="A399" i="1"/>
  <c r="X398" i="1"/>
  <c r="Z398" i="1"/>
  <c r="AC398" i="1"/>
  <c r="U398" i="1"/>
  <c r="V398" i="1"/>
  <c r="N398" i="1"/>
  <c r="O398" i="1"/>
  <c r="A398" i="1"/>
  <c r="X397" i="1"/>
  <c r="Z397" i="1"/>
  <c r="AC397" i="1"/>
  <c r="U397" i="1"/>
  <c r="V397" i="1"/>
  <c r="N397" i="1"/>
  <c r="O397" i="1"/>
  <c r="A397" i="1"/>
  <c r="X396" i="1"/>
  <c r="Z396" i="1"/>
  <c r="AC396" i="1"/>
  <c r="U396" i="1"/>
  <c r="V396" i="1"/>
  <c r="N396" i="1"/>
  <c r="O396" i="1"/>
  <c r="A396" i="1"/>
  <c r="X395" i="1"/>
  <c r="Z395" i="1"/>
  <c r="AC395" i="1"/>
  <c r="U395" i="1"/>
  <c r="V395" i="1"/>
  <c r="N395" i="1"/>
  <c r="O395" i="1"/>
  <c r="A395" i="1"/>
  <c r="X393" i="1"/>
  <c r="Z393" i="1"/>
  <c r="AA393" i="1"/>
  <c r="U393" i="1"/>
  <c r="V393" i="1"/>
  <c r="N393" i="1"/>
  <c r="O393" i="1"/>
  <c r="A393" i="1"/>
  <c r="X392" i="1"/>
  <c r="Z392" i="1"/>
  <c r="AC392" i="1"/>
  <c r="U392" i="1"/>
  <c r="V392" i="1"/>
  <c r="N392" i="1"/>
  <c r="O392" i="1"/>
  <c r="A392" i="1"/>
  <c r="X390" i="1"/>
  <c r="Z390" i="1"/>
  <c r="AC390" i="1"/>
  <c r="U390" i="1"/>
  <c r="V390" i="1"/>
  <c r="N390" i="1"/>
  <c r="O390" i="1"/>
  <c r="A390" i="1"/>
  <c r="X389" i="1"/>
  <c r="Z389" i="1"/>
  <c r="U389" i="1"/>
  <c r="V389" i="1"/>
  <c r="N389" i="1"/>
  <c r="O389" i="1"/>
  <c r="A389" i="1"/>
  <c r="X386" i="1"/>
  <c r="Z386" i="1"/>
  <c r="U386" i="1"/>
  <c r="V386" i="1"/>
  <c r="N386" i="1"/>
  <c r="O386" i="1"/>
  <c r="A386" i="1"/>
  <c r="X384" i="1"/>
  <c r="Z384" i="1"/>
  <c r="U384" i="1"/>
  <c r="V384" i="1"/>
  <c r="N384" i="1"/>
  <c r="O384" i="1"/>
  <c r="A384" i="1"/>
  <c r="X383" i="1"/>
  <c r="Z383" i="1"/>
  <c r="AC383" i="1"/>
  <c r="U383" i="1"/>
  <c r="V383" i="1"/>
  <c r="N383" i="1"/>
  <c r="O383" i="1"/>
  <c r="A383" i="1"/>
  <c r="X381" i="1"/>
  <c r="Z381" i="1"/>
  <c r="AC381" i="1"/>
  <c r="U381" i="1"/>
  <c r="V381" i="1"/>
  <c r="N381" i="1"/>
  <c r="O381" i="1"/>
  <c r="A381" i="1"/>
  <c r="X380" i="1"/>
  <c r="Z380" i="1"/>
  <c r="AC380" i="1"/>
  <c r="U380" i="1"/>
  <c r="V380" i="1"/>
  <c r="N380" i="1"/>
  <c r="O380" i="1"/>
  <c r="A380" i="1"/>
  <c r="X378" i="1"/>
  <c r="U378" i="1"/>
  <c r="V378" i="1"/>
  <c r="N378" i="1"/>
  <c r="O378" i="1"/>
  <c r="A378" i="1"/>
  <c r="X372" i="1"/>
  <c r="Z372" i="1"/>
  <c r="U372" i="1"/>
  <c r="V372" i="1"/>
  <c r="N372" i="1"/>
  <c r="O372" i="1"/>
  <c r="A372" i="1"/>
  <c r="X371" i="1"/>
  <c r="Z371" i="1"/>
  <c r="AC371" i="1"/>
  <c r="U371" i="1"/>
  <c r="V371" i="1"/>
  <c r="N371" i="1"/>
  <c r="O371" i="1"/>
  <c r="A371" i="1"/>
  <c r="X370" i="1"/>
  <c r="Z370" i="1"/>
  <c r="AC370" i="1"/>
  <c r="U370" i="1"/>
  <c r="V370" i="1"/>
  <c r="N370" i="1"/>
  <c r="O370" i="1"/>
  <c r="A370" i="1"/>
  <c r="X369" i="1"/>
  <c r="Z369" i="1"/>
  <c r="AC369" i="1"/>
  <c r="U369" i="1"/>
  <c r="V369" i="1"/>
  <c r="N369" i="1"/>
  <c r="O369" i="1"/>
  <c r="A369" i="1"/>
  <c r="X368" i="1"/>
  <c r="Z368" i="1"/>
  <c r="U368" i="1"/>
  <c r="V368" i="1"/>
  <c r="N368" i="1"/>
  <c r="O368" i="1"/>
  <c r="A368" i="1"/>
  <c r="X367" i="1"/>
  <c r="U367" i="1"/>
  <c r="V367" i="1"/>
  <c r="N367" i="1"/>
  <c r="O367" i="1"/>
  <c r="A367" i="1"/>
  <c r="X366" i="1"/>
  <c r="Z366" i="1"/>
  <c r="U366" i="1"/>
  <c r="V366" i="1"/>
  <c r="O366" i="1"/>
  <c r="A366" i="1"/>
  <c r="X365" i="1"/>
  <c r="U365" i="1"/>
  <c r="V365" i="1"/>
  <c r="N365" i="1"/>
  <c r="O365" i="1"/>
  <c r="A365" i="1"/>
  <c r="X363" i="1"/>
  <c r="U363" i="1"/>
  <c r="V363" i="1"/>
  <c r="A363" i="1"/>
  <c r="X362" i="1"/>
  <c r="Z362" i="1"/>
  <c r="U362" i="1"/>
  <c r="V362" i="1"/>
  <c r="X360" i="1"/>
  <c r="Z360" i="1"/>
  <c r="AC360" i="1"/>
  <c r="U360" i="1"/>
  <c r="V360" i="1"/>
  <c r="N360" i="1"/>
  <c r="O360" i="1"/>
  <c r="A360" i="1"/>
  <c r="X359" i="1"/>
  <c r="Z359" i="1"/>
  <c r="U359" i="1"/>
  <c r="V359" i="1"/>
  <c r="N359" i="1"/>
  <c r="O359" i="1"/>
  <c r="A359" i="1"/>
  <c r="X358" i="1"/>
  <c r="Z358" i="1"/>
  <c r="U358" i="1"/>
  <c r="V358" i="1"/>
  <c r="N358" i="1"/>
  <c r="O358" i="1"/>
  <c r="A358" i="1"/>
  <c r="X357" i="1"/>
  <c r="Z357" i="1"/>
  <c r="U357" i="1"/>
  <c r="V357" i="1"/>
  <c r="O357" i="1"/>
  <c r="A357" i="1"/>
  <c r="X356" i="1"/>
  <c r="Z356" i="1"/>
  <c r="U356" i="1"/>
  <c r="V356" i="1"/>
  <c r="N356" i="1"/>
  <c r="O356" i="1"/>
  <c r="A356" i="1"/>
  <c r="X355" i="1"/>
  <c r="U355" i="1"/>
  <c r="V355" i="1"/>
  <c r="N355" i="1"/>
  <c r="O355" i="1"/>
  <c r="A355" i="1"/>
  <c r="X354" i="1"/>
  <c r="U354" i="1"/>
  <c r="V354" i="1"/>
  <c r="N354" i="1"/>
  <c r="O354" i="1"/>
  <c r="A354" i="1"/>
  <c r="X352" i="1"/>
  <c r="Z352" i="1"/>
  <c r="U352" i="1"/>
  <c r="V352" i="1"/>
  <c r="N352" i="1"/>
  <c r="O352" i="1"/>
  <c r="A352" i="1"/>
  <c r="X346" i="1"/>
  <c r="U346" i="1"/>
  <c r="V346" i="1"/>
  <c r="N346" i="1"/>
  <c r="O346" i="1"/>
  <c r="A346" i="1"/>
  <c r="X345" i="1"/>
  <c r="Z345" i="1"/>
  <c r="AC345" i="1"/>
  <c r="U345" i="1"/>
  <c r="V345" i="1"/>
  <c r="N345" i="1"/>
  <c r="O345" i="1"/>
  <c r="A345" i="1"/>
  <c r="X344" i="1"/>
  <c r="U344" i="1"/>
  <c r="V344" i="1"/>
  <c r="N344" i="1"/>
  <c r="O344" i="1"/>
  <c r="A344" i="1"/>
  <c r="X343" i="1"/>
  <c r="Z343" i="1"/>
  <c r="U343" i="1"/>
  <c r="V343" i="1"/>
  <c r="N343" i="1"/>
  <c r="O343" i="1"/>
  <c r="A343" i="1"/>
  <c r="X342" i="1"/>
  <c r="Z342" i="1"/>
  <c r="U342" i="1"/>
  <c r="V342" i="1"/>
  <c r="N342" i="1"/>
  <c r="O342" i="1"/>
  <c r="A342" i="1"/>
  <c r="X341" i="1"/>
  <c r="Z341" i="1"/>
  <c r="U341" i="1"/>
  <c r="V341" i="1"/>
  <c r="N341" i="1"/>
  <c r="O341" i="1"/>
  <c r="A341" i="1"/>
  <c r="X340" i="1"/>
  <c r="U340" i="1"/>
  <c r="V340" i="1"/>
  <c r="N340" i="1"/>
  <c r="O340" i="1"/>
  <c r="A340" i="1"/>
  <c r="X339" i="1"/>
  <c r="Z339" i="1"/>
  <c r="U339" i="1"/>
  <c r="V339" i="1"/>
  <c r="N339" i="1"/>
  <c r="O339" i="1"/>
  <c r="A339" i="1"/>
  <c r="X338" i="1"/>
  <c r="Z338" i="1"/>
  <c r="AC338" i="1"/>
  <c r="U338" i="1"/>
  <c r="V338" i="1"/>
  <c r="O338" i="1"/>
  <c r="A338" i="1"/>
  <c r="X337" i="1"/>
  <c r="Z337" i="1"/>
  <c r="U337" i="1"/>
  <c r="V337" i="1"/>
  <c r="O337" i="1"/>
  <c r="A337" i="1"/>
  <c r="X336" i="1"/>
  <c r="Z336" i="1"/>
  <c r="U336" i="1"/>
  <c r="V336" i="1"/>
  <c r="O336" i="1"/>
  <c r="A336" i="1"/>
  <c r="X334" i="1"/>
  <c r="Z334" i="1"/>
  <c r="AA334" i="1"/>
  <c r="U334" i="1"/>
  <c r="V334" i="1"/>
  <c r="O334" i="1"/>
  <c r="A334" i="1"/>
  <c r="X333" i="1"/>
  <c r="Z333" i="1"/>
  <c r="U333" i="1"/>
  <c r="V333" i="1"/>
  <c r="O333" i="1"/>
  <c r="A333" i="1"/>
  <c r="X332" i="1"/>
  <c r="Z332" i="1"/>
  <c r="AC332" i="1"/>
  <c r="U332" i="1"/>
  <c r="V332" i="1"/>
  <c r="O332" i="1"/>
  <c r="A332" i="1"/>
  <c r="X331" i="1"/>
  <c r="U331" i="1"/>
  <c r="V331" i="1"/>
  <c r="O331" i="1"/>
  <c r="A331" i="1"/>
  <c r="X330" i="1"/>
  <c r="Z330" i="1"/>
  <c r="AC330" i="1"/>
  <c r="U330" i="1"/>
  <c r="V330" i="1"/>
  <c r="O330" i="1"/>
  <c r="A330" i="1"/>
  <c r="X329" i="1"/>
  <c r="Z329" i="1"/>
  <c r="U329" i="1"/>
  <c r="V329" i="1"/>
  <c r="O329" i="1"/>
  <c r="A329" i="1"/>
  <c r="X327" i="1"/>
  <c r="Z327" i="1"/>
  <c r="AA327" i="1"/>
  <c r="U327" i="1"/>
  <c r="V327" i="1"/>
  <c r="O327" i="1"/>
  <c r="A327" i="1"/>
  <c r="X326" i="1"/>
  <c r="U326" i="1"/>
  <c r="V326" i="1"/>
  <c r="O326" i="1"/>
  <c r="A326" i="1"/>
  <c r="X325" i="1"/>
  <c r="Z325" i="1"/>
  <c r="U325" i="1"/>
  <c r="V325" i="1"/>
  <c r="O325" i="1"/>
  <c r="A325" i="1"/>
  <c r="X324" i="1"/>
  <c r="Z324" i="1"/>
  <c r="AA324" i="1"/>
  <c r="U324" i="1"/>
  <c r="V324" i="1"/>
  <c r="O324" i="1"/>
  <c r="A324" i="1"/>
  <c r="X323" i="1"/>
  <c r="Z323" i="1"/>
  <c r="AC323" i="1"/>
  <c r="U323" i="1"/>
  <c r="V323" i="1"/>
  <c r="O323" i="1"/>
  <c r="A323" i="1"/>
  <c r="X322" i="1"/>
  <c r="U322" i="1"/>
  <c r="V322" i="1"/>
  <c r="O322" i="1"/>
  <c r="A322" i="1"/>
  <c r="X321" i="1"/>
  <c r="Z321" i="1"/>
  <c r="U321" i="1"/>
  <c r="V321" i="1"/>
  <c r="O321" i="1"/>
  <c r="A321" i="1"/>
  <c r="X320" i="1"/>
  <c r="U320" i="1"/>
  <c r="V320" i="1"/>
  <c r="O320" i="1"/>
  <c r="A320" i="1"/>
  <c r="X319" i="1"/>
  <c r="Z319" i="1"/>
  <c r="U319" i="1"/>
  <c r="V319" i="1"/>
  <c r="O319" i="1"/>
  <c r="A319" i="1"/>
  <c r="X318" i="1"/>
  <c r="U318" i="1"/>
  <c r="V318" i="1"/>
  <c r="O318" i="1"/>
  <c r="A318" i="1"/>
  <c r="X317" i="1"/>
  <c r="Z317" i="1"/>
  <c r="U317" i="1"/>
  <c r="V317" i="1"/>
  <c r="N317" i="1"/>
  <c r="O317" i="1"/>
  <c r="A317" i="1"/>
  <c r="X316" i="1"/>
  <c r="Z316" i="1"/>
  <c r="U316" i="1"/>
  <c r="V316" i="1"/>
  <c r="O316" i="1"/>
  <c r="A316" i="1"/>
  <c r="X315" i="1"/>
  <c r="Z315" i="1"/>
  <c r="AC315" i="1"/>
  <c r="U315" i="1"/>
  <c r="V315" i="1"/>
  <c r="O315" i="1"/>
  <c r="A315" i="1"/>
  <c r="X314" i="1"/>
  <c r="Z314" i="1"/>
  <c r="AC314" i="1"/>
  <c r="U314" i="1"/>
  <c r="V314" i="1"/>
  <c r="O314" i="1"/>
  <c r="A314" i="1"/>
  <c r="X313" i="1"/>
  <c r="Z313" i="1"/>
  <c r="AC313" i="1"/>
  <c r="U313" i="1"/>
  <c r="V313" i="1"/>
  <c r="O313" i="1"/>
  <c r="A313" i="1"/>
  <c r="X312" i="1"/>
  <c r="Z312" i="1"/>
  <c r="AC312" i="1"/>
  <c r="U312" i="1"/>
  <c r="V312" i="1"/>
  <c r="O312" i="1"/>
  <c r="A312" i="1"/>
  <c r="X311" i="1"/>
  <c r="U311" i="1"/>
  <c r="V311" i="1"/>
  <c r="O311" i="1"/>
  <c r="A311" i="1"/>
  <c r="X310" i="1"/>
  <c r="U310" i="1"/>
  <c r="V310" i="1"/>
  <c r="O310" i="1"/>
  <c r="A310" i="1"/>
  <c r="X308" i="1"/>
  <c r="Z308" i="1"/>
  <c r="AC308" i="1"/>
  <c r="U308" i="1"/>
  <c r="V308" i="1"/>
  <c r="O308" i="1"/>
  <c r="A308" i="1"/>
  <c r="X307" i="1"/>
  <c r="U307" i="1"/>
  <c r="V307" i="1"/>
  <c r="O307" i="1"/>
  <c r="A307" i="1"/>
  <c r="X306" i="1"/>
  <c r="Z306" i="1"/>
  <c r="AC306" i="1"/>
  <c r="U306" i="1"/>
  <c r="V306" i="1"/>
  <c r="O306" i="1"/>
  <c r="A306" i="1"/>
  <c r="X305" i="1"/>
  <c r="Z305" i="1"/>
  <c r="AA305" i="1"/>
  <c r="U305" i="1"/>
  <c r="V305" i="1"/>
  <c r="O305" i="1"/>
  <c r="A305" i="1"/>
  <c r="X304" i="1"/>
  <c r="Z304" i="1"/>
  <c r="AC304" i="1"/>
  <c r="U304" i="1"/>
  <c r="V304" i="1"/>
  <c r="O304" i="1"/>
  <c r="A304" i="1"/>
  <c r="X302" i="1"/>
  <c r="Z302" i="1"/>
  <c r="AA302" i="1"/>
  <c r="U302" i="1"/>
  <c r="V302" i="1"/>
  <c r="O302" i="1"/>
  <c r="A302" i="1"/>
  <c r="X301" i="1"/>
  <c r="Z301" i="1"/>
  <c r="AC301" i="1"/>
  <c r="U301" i="1"/>
  <c r="V301" i="1"/>
  <c r="O301" i="1"/>
  <c r="A301" i="1"/>
  <c r="X300" i="1"/>
  <c r="Z300" i="1"/>
  <c r="AC300" i="1"/>
  <c r="U300" i="1"/>
  <c r="V300" i="1"/>
  <c r="O300" i="1"/>
  <c r="A300" i="1"/>
  <c r="X299" i="1"/>
  <c r="Z299" i="1"/>
  <c r="AA299" i="1"/>
  <c r="U299" i="1"/>
  <c r="V299" i="1"/>
  <c r="O299" i="1"/>
  <c r="A299" i="1"/>
  <c r="X298" i="1"/>
  <c r="Z298" i="1"/>
  <c r="AC298" i="1"/>
  <c r="U298" i="1"/>
  <c r="V298" i="1"/>
  <c r="O298" i="1"/>
  <c r="A298" i="1"/>
  <c r="X297" i="1"/>
  <c r="Z297" i="1"/>
  <c r="U297" i="1"/>
  <c r="V297" i="1"/>
  <c r="O297" i="1"/>
  <c r="A297" i="1"/>
  <c r="X295" i="1"/>
  <c r="Z295" i="1"/>
  <c r="U295" i="1"/>
  <c r="V295" i="1"/>
  <c r="O295" i="1"/>
  <c r="A295" i="1"/>
  <c r="X294" i="1"/>
  <c r="Z294" i="1"/>
  <c r="AC294" i="1"/>
  <c r="U294" i="1"/>
  <c r="V294" i="1"/>
  <c r="O294" i="1"/>
  <c r="A294" i="1"/>
  <c r="X293" i="1"/>
  <c r="Z293" i="1"/>
  <c r="AC293" i="1"/>
  <c r="U293" i="1"/>
  <c r="V293" i="1"/>
  <c r="A293" i="1"/>
  <c r="X292" i="1"/>
  <c r="Z292" i="1"/>
  <c r="AC292" i="1"/>
  <c r="U292" i="1"/>
  <c r="V292" i="1"/>
  <c r="N292" i="1"/>
  <c r="O292" i="1"/>
  <c r="A292" i="1"/>
  <c r="X291" i="1"/>
  <c r="Z291" i="1"/>
  <c r="AC291" i="1"/>
  <c r="U291" i="1"/>
  <c r="V291" i="1"/>
  <c r="O291" i="1"/>
  <c r="A291" i="1"/>
  <c r="X290" i="1"/>
  <c r="Z290" i="1"/>
  <c r="AA290" i="1"/>
  <c r="U290" i="1"/>
  <c r="V290" i="1"/>
  <c r="O290" i="1"/>
  <c r="A290" i="1"/>
  <c r="X289" i="1"/>
  <c r="Z289" i="1"/>
  <c r="U289" i="1"/>
  <c r="V289" i="1"/>
  <c r="O289" i="1"/>
  <c r="A289" i="1"/>
  <c r="X288" i="1"/>
  <c r="Z288" i="1"/>
  <c r="U288" i="1"/>
  <c r="V288" i="1"/>
  <c r="O288" i="1"/>
  <c r="A288" i="1"/>
  <c r="X287" i="1"/>
  <c r="U287" i="1"/>
  <c r="V287" i="1"/>
  <c r="O287" i="1"/>
  <c r="A287" i="1"/>
  <c r="X286" i="1"/>
  <c r="U286" i="1"/>
  <c r="V286" i="1"/>
  <c r="O286" i="1"/>
  <c r="A286" i="1"/>
  <c r="X285" i="1"/>
  <c r="Z285" i="1"/>
  <c r="U285" i="1"/>
  <c r="V285" i="1"/>
  <c r="A285" i="1"/>
  <c r="X284" i="1"/>
  <c r="Z284" i="1"/>
  <c r="AA284" i="1"/>
  <c r="U284" i="1"/>
  <c r="V284" i="1"/>
  <c r="O284" i="1"/>
  <c r="A284" i="1"/>
  <c r="X283" i="1"/>
  <c r="U283" i="1"/>
  <c r="V283" i="1"/>
  <c r="N283" i="1"/>
  <c r="O283" i="1"/>
  <c r="A283" i="1"/>
  <c r="X282" i="1"/>
  <c r="Z282" i="1"/>
  <c r="U282" i="1"/>
  <c r="V282" i="1"/>
  <c r="O282" i="1"/>
  <c r="A282" i="1"/>
  <c r="X281" i="1"/>
  <c r="Z281" i="1"/>
  <c r="AC281" i="1"/>
  <c r="U281" i="1"/>
  <c r="V281" i="1"/>
  <c r="O281" i="1"/>
  <c r="A281" i="1"/>
  <c r="X280" i="1"/>
  <c r="Z280" i="1"/>
  <c r="AC280" i="1"/>
  <c r="U280" i="1"/>
  <c r="V280" i="1"/>
  <c r="O280" i="1"/>
  <c r="A280" i="1"/>
  <c r="X279" i="1"/>
  <c r="U279" i="1"/>
  <c r="V279" i="1"/>
  <c r="O279" i="1"/>
  <c r="A279" i="1"/>
  <c r="X278" i="1"/>
  <c r="Z278" i="1"/>
  <c r="AC278" i="1"/>
  <c r="U278" i="1"/>
  <c r="V278" i="1"/>
  <c r="O278" i="1"/>
  <c r="A278" i="1"/>
  <c r="X277" i="1"/>
  <c r="Z277" i="1"/>
  <c r="AA277" i="1"/>
  <c r="U277" i="1"/>
  <c r="V277" i="1"/>
  <c r="O277" i="1"/>
  <c r="A277" i="1"/>
  <c r="X276" i="1"/>
  <c r="Z276" i="1"/>
  <c r="AC276" i="1"/>
  <c r="U276" i="1"/>
  <c r="V276" i="1"/>
  <c r="O276" i="1"/>
  <c r="A276" i="1"/>
  <c r="X275" i="1"/>
  <c r="Z275" i="1"/>
  <c r="AC275" i="1"/>
  <c r="U275" i="1"/>
  <c r="V275" i="1"/>
  <c r="O275" i="1"/>
  <c r="A275" i="1"/>
  <c r="X274" i="1"/>
  <c r="Z274" i="1"/>
  <c r="AA274" i="1"/>
  <c r="U274" i="1"/>
  <c r="V274" i="1"/>
  <c r="O274" i="1"/>
  <c r="A274" i="1"/>
  <c r="X273" i="1"/>
  <c r="Z273" i="1"/>
  <c r="AC273" i="1"/>
  <c r="U273" i="1"/>
  <c r="V273" i="1"/>
  <c r="O273" i="1"/>
  <c r="A273" i="1"/>
  <c r="X272" i="1"/>
  <c r="Z272" i="1"/>
  <c r="AC272" i="1"/>
  <c r="U272" i="1"/>
  <c r="V272" i="1"/>
  <c r="O272" i="1"/>
  <c r="A272" i="1"/>
  <c r="X271" i="1"/>
  <c r="Z271" i="1"/>
  <c r="AC271" i="1"/>
  <c r="U271" i="1"/>
  <c r="V271" i="1"/>
  <c r="O271" i="1"/>
  <c r="A271" i="1"/>
  <c r="X270" i="1"/>
  <c r="Z270" i="1"/>
  <c r="AA270" i="1"/>
  <c r="U270" i="1"/>
  <c r="V270" i="1"/>
  <c r="O270" i="1"/>
  <c r="A270" i="1"/>
  <c r="X269" i="1"/>
  <c r="Z269" i="1"/>
  <c r="AC269" i="1"/>
  <c r="U269" i="1"/>
  <c r="V269" i="1"/>
  <c r="O269" i="1"/>
  <c r="A269" i="1"/>
  <c r="X264" i="1"/>
  <c r="Z264" i="1"/>
  <c r="AC264" i="1"/>
  <c r="U264" i="1"/>
  <c r="V264" i="1"/>
  <c r="N264" i="1"/>
  <c r="O264" i="1"/>
  <c r="A264" i="1"/>
  <c r="X263" i="1"/>
  <c r="U263" i="1"/>
  <c r="V263" i="1"/>
  <c r="O263" i="1"/>
  <c r="A263" i="1"/>
  <c r="X262" i="1"/>
  <c r="Z262" i="1"/>
  <c r="U262" i="1"/>
  <c r="V262" i="1"/>
  <c r="O262" i="1"/>
  <c r="A262" i="1"/>
  <c r="X261" i="1"/>
  <c r="Z261" i="1"/>
  <c r="AC261" i="1"/>
  <c r="U261" i="1"/>
  <c r="V261" i="1"/>
  <c r="O261" i="1"/>
  <c r="A261" i="1"/>
  <c r="X260" i="1"/>
  <c r="Z260" i="1"/>
  <c r="U260" i="1"/>
  <c r="V260" i="1"/>
  <c r="O260" i="1"/>
  <c r="A260" i="1"/>
  <c r="X259" i="1"/>
  <c r="Z259" i="1"/>
  <c r="U259" i="1"/>
  <c r="V259" i="1"/>
  <c r="O259" i="1"/>
  <c r="A259" i="1"/>
  <c r="X258" i="1"/>
  <c r="Z258" i="1"/>
  <c r="U258" i="1"/>
  <c r="V258" i="1"/>
  <c r="O258" i="1"/>
  <c r="A258" i="1"/>
  <c r="X257" i="1"/>
  <c r="Z257" i="1"/>
  <c r="AA257" i="1"/>
  <c r="U257" i="1"/>
  <c r="V257" i="1"/>
  <c r="O257" i="1"/>
  <c r="A257" i="1"/>
  <c r="X256" i="1"/>
  <c r="Z256" i="1"/>
  <c r="AC256" i="1"/>
  <c r="U256" i="1"/>
  <c r="V256" i="1"/>
  <c r="O256" i="1"/>
  <c r="A256" i="1"/>
  <c r="X255" i="1"/>
  <c r="Z255" i="1"/>
  <c r="U255" i="1"/>
  <c r="V255" i="1"/>
  <c r="N255" i="1"/>
  <c r="O255" i="1"/>
  <c r="A255" i="1"/>
  <c r="X254" i="1"/>
  <c r="Z254" i="1"/>
  <c r="U254" i="1"/>
  <c r="V254" i="1"/>
  <c r="N254" i="1"/>
  <c r="O254" i="1"/>
  <c r="A254" i="1"/>
  <c r="X253" i="1"/>
  <c r="Z253" i="1"/>
  <c r="U253" i="1"/>
  <c r="V253" i="1"/>
  <c r="N253" i="1"/>
  <c r="O253" i="1"/>
  <c r="A253" i="1"/>
  <c r="X252" i="1"/>
  <c r="Z252" i="1"/>
  <c r="U252" i="1"/>
  <c r="V252" i="1"/>
  <c r="N252" i="1"/>
  <c r="O252" i="1"/>
  <c r="A252" i="1"/>
  <c r="X251" i="1"/>
  <c r="Z251" i="1"/>
  <c r="AC251" i="1"/>
  <c r="U251" i="1"/>
  <c r="V251" i="1"/>
  <c r="X246" i="1"/>
  <c r="Z246" i="1"/>
  <c r="AC246" i="1"/>
  <c r="U246" i="1"/>
  <c r="V246" i="1"/>
  <c r="A246" i="1"/>
  <c r="X245" i="1"/>
  <c r="Z245" i="1"/>
  <c r="U245" i="1"/>
  <c r="V245" i="1"/>
  <c r="A245" i="1"/>
  <c r="X244" i="1"/>
  <c r="Z244" i="1"/>
  <c r="AC244" i="1"/>
  <c r="U244" i="1"/>
  <c r="V244" i="1"/>
  <c r="A244" i="1"/>
  <c r="X242" i="1"/>
  <c r="Z242" i="1"/>
  <c r="AC242" i="1"/>
  <c r="U242" i="1"/>
  <c r="V242" i="1"/>
  <c r="A242" i="1"/>
  <c r="X239" i="1"/>
  <c r="Z239" i="1"/>
  <c r="U239" i="1"/>
  <c r="V239" i="1"/>
  <c r="A239" i="1"/>
  <c r="X238" i="1"/>
  <c r="Z238" i="1"/>
  <c r="U238" i="1"/>
  <c r="V238" i="1"/>
  <c r="N238" i="1"/>
  <c r="O238" i="1"/>
  <c r="A238" i="1"/>
  <c r="X237" i="1"/>
  <c r="Z237" i="1"/>
  <c r="U237" i="1"/>
  <c r="V237" i="1"/>
  <c r="O237" i="1"/>
  <c r="A237" i="1"/>
  <c r="X236" i="1"/>
  <c r="Z236" i="1"/>
  <c r="U236" i="1"/>
  <c r="V236" i="1"/>
  <c r="O236" i="1"/>
  <c r="A236" i="1"/>
  <c r="X235" i="1"/>
  <c r="Z235" i="1"/>
  <c r="AC235" i="1"/>
  <c r="U235" i="1"/>
  <c r="V235" i="1"/>
  <c r="N235" i="1"/>
  <c r="O235" i="1"/>
  <c r="A235" i="1"/>
  <c r="X234" i="1"/>
  <c r="Z234" i="1"/>
  <c r="U234" i="1"/>
  <c r="V234" i="1"/>
  <c r="N234" i="1"/>
  <c r="O234" i="1"/>
  <c r="A234" i="1"/>
  <c r="X233" i="1"/>
  <c r="Z233" i="1"/>
  <c r="U233" i="1"/>
  <c r="V233" i="1"/>
  <c r="N233" i="1"/>
  <c r="O233" i="1"/>
  <c r="A233" i="1"/>
  <c r="X232" i="1"/>
  <c r="Z232" i="1"/>
  <c r="U232" i="1"/>
  <c r="V232" i="1"/>
  <c r="N232" i="1"/>
  <c r="O232" i="1"/>
  <c r="A232" i="1"/>
  <c r="X231" i="1"/>
  <c r="Z231" i="1"/>
  <c r="U231" i="1"/>
  <c r="V231" i="1"/>
  <c r="O231" i="1"/>
  <c r="A231" i="1"/>
  <c r="X230" i="1"/>
  <c r="Z230" i="1"/>
  <c r="U230" i="1"/>
  <c r="V230" i="1"/>
  <c r="O230" i="1"/>
  <c r="A230" i="1"/>
  <c r="X229" i="1"/>
  <c r="U229" i="1"/>
  <c r="V229" i="1"/>
  <c r="N229" i="1"/>
  <c r="O229" i="1"/>
  <c r="A229" i="1"/>
  <c r="X228" i="1"/>
  <c r="U228" i="1"/>
  <c r="V228" i="1"/>
  <c r="N228" i="1"/>
  <c r="O228" i="1"/>
  <c r="A228" i="1"/>
  <c r="X227" i="1"/>
  <c r="Z227" i="1"/>
  <c r="AA227" i="1"/>
  <c r="U227" i="1"/>
  <c r="V227" i="1"/>
  <c r="O227" i="1"/>
  <c r="A227" i="1"/>
  <c r="X226" i="1"/>
  <c r="Z226" i="1"/>
  <c r="U226" i="1"/>
  <c r="V226" i="1"/>
  <c r="O226" i="1"/>
  <c r="A226" i="1"/>
  <c r="X225" i="1"/>
  <c r="Z225" i="1"/>
  <c r="U225" i="1"/>
  <c r="V225" i="1"/>
  <c r="O225" i="1"/>
  <c r="A225" i="1"/>
  <c r="X224" i="1"/>
  <c r="Z224" i="1"/>
  <c r="U224" i="1"/>
  <c r="V224" i="1"/>
  <c r="N224" i="1"/>
  <c r="O224" i="1"/>
  <c r="A224" i="1"/>
  <c r="X223" i="1"/>
  <c r="Z223" i="1"/>
  <c r="AC223" i="1"/>
  <c r="U223" i="1"/>
  <c r="V223" i="1"/>
  <c r="O223" i="1"/>
  <c r="A223" i="1"/>
  <c r="X222" i="1"/>
  <c r="Z222" i="1"/>
  <c r="U222" i="1"/>
  <c r="V222" i="1"/>
  <c r="O222" i="1"/>
  <c r="A222" i="1"/>
  <c r="X220" i="1"/>
  <c r="Z220" i="1"/>
  <c r="AA220" i="1"/>
  <c r="U220" i="1"/>
  <c r="V220" i="1"/>
  <c r="O220" i="1"/>
  <c r="A220" i="1"/>
  <c r="X217" i="1"/>
  <c r="Z217" i="1"/>
  <c r="AA217" i="1"/>
  <c r="U217" i="1"/>
  <c r="V217" i="1"/>
  <c r="O217" i="1"/>
  <c r="A217" i="1"/>
  <c r="X213" i="1"/>
  <c r="Z213" i="1"/>
  <c r="AA213" i="1"/>
  <c r="U213" i="1"/>
  <c r="V213" i="1"/>
  <c r="O213" i="1"/>
  <c r="A213" i="1"/>
  <c r="X211" i="1"/>
  <c r="Z211" i="1"/>
  <c r="U211" i="1"/>
  <c r="V211" i="1"/>
  <c r="O211" i="1"/>
  <c r="A211" i="1"/>
  <c r="X210" i="1"/>
  <c r="Z210" i="1"/>
  <c r="AC210" i="1"/>
  <c r="U210" i="1"/>
  <c r="V210" i="1"/>
  <c r="O210" i="1"/>
  <c r="A210" i="1"/>
  <c r="X208" i="1"/>
  <c r="Z208" i="1"/>
  <c r="U208" i="1"/>
  <c r="V208" i="1"/>
  <c r="O208" i="1"/>
  <c r="A208" i="1"/>
  <c r="X207" i="1"/>
  <c r="Z207" i="1"/>
  <c r="AC207" i="1"/>
  <c r="U207" i="1"/>
  <c r="V207" i="1"/>
  <c r="O207" i="1"/>
  <c r="A207" i="1"/>
  <c r="X206" i="1"/>
  <c r="U206" i="1"/>
  <c r="V206" i="1"/>
  <c r="O206" i="1"/>
  <c r="A206" i="1"/>
  <c r="X205" i="1"/>
  <c r="Z205" i="1"/>
  <c r="U205" i="1"/>
  <c r="V205" i="1"/>
  <c r="O205" i="1"/>
  <c r="A205" i="1"/>
  <c r="X204" i="1"/>
  <c r="Z204" i="1"/>
  <c r="AC204" i="1"/>
  <c r="U204" i="1"/>
  <c r="V204" i="1"/>
  <c r="O204" i="1"/>
  <c r="A204" i="1"/>
  <c r="X203" i="1"/>
  <c r="Z203" i="1"/>
  <c r="U203" i="1"/>
  <c r="V203" i="1"/>
  <c r="O203" i="1"/>
  <c r="A203" i="1"/>
  <c r="X202" i="1"/>
  <c r="Z202" i="1"/>
  <c r="U202" i="1"/>
  <c r="V202" i="1"/>
  <c r="O202" i="1"/>
  <c r="A202" i="1"/>
  <c r="X201" i="1"/>
  <c r="Z201" i="1"/>
  <c r="AC201" i="1"/>
  <c r="U201" i="1"/>
  <c r="V201" i="1"/>
  <c r="O201" i="1"/>
  <c r="A201" i="1"/>
  <c r="X200" i="1"/>
  <c r="Z200" i="1"/>
  <c r="AC200" i="1"/>
  <c r="U200" i="1"/>
  <c r="V200" i="1"/>
  <c r="O200" i="1"/>
  <c r="A200" i="1"/>
  <c r="X199" i="1"/>
  <c r="Z199" i="1"/>
  <c r="AC199" i="1"/>
  <c r="U199" i="1"/>
  <c r="V199" i="1"/>
  <c r="O199" i="1"/>
  <c r="A199" i="1"/>
  <c r="X198" i="1"/>
  <c r="Z198" i="1"/>
  <c r="AC198" i="1"/>
  <c r="U198" i="1"/>
  <c r="V198" i="1"/>
  <c r="O198" i="1"/>
  <c r="A198" i="1"/>
  <c r="X197" i="1"/>
  <c r="Z197" i="1"/>
  <c r="AA197" i="1"/>
  <c r="U197" i="1"/>
  <c r="V197" i="1"/>
  <c r="O197" i="1"/>
  <c r="A197" i="1"/>
  <c r="X196" i="1"/>
  <c r="Z196" i="1"/>
  <c r="AC196" i="1"/>
  <c r="U196" i="1"/>
  <c r="V196" i="1"/>
  <c r="O196" i="1"/>
  <c r="A196" i="1"/>
  <c r="X195" i="1"/>
  <c r="Z195" i="1"/>
  <c r="AA195" i="1"/>
  <c r="U195" i="1"/>
  <c r="V195" i="1"/>
  <c r="O195" i="1"/>
  <c r="A195" i="1"/>
  <c r="X194" i="1"/>
  <c r="Z194" i="1"/>
  <c r="AC194" i="1"/>
  <c r="U194" i="1"/>
  <c r="V194" i="1"/>
  <c r="O194" i="1"/>
  <c r="A194" i="1"/>
  <c r="X193" i="1"/>
  <c r="U193" i="1"/>
  <c r="V193" i="1"/>
  <c r="O193" i="1"/>
  <c r="A193" i="1"/>
  <c r="X192" i="1"/>
  <c r="Z192" i="1"/>
  <c r="U192" i="1"/>
  <c r="V192" i="1"/>
  <c r="O192" i="1"/>
  <c r="A192" i="1"/>
  <c r="X190" i="1"/>
  <c r="Z190" i="1"/>
  <c r="AC190" i="1"/>
  <c r="U190" i="1"/>
  <c r="V190" i="1"/>
  <c r="O190" i="1"/>
  <c r="A190" i="1"/>
  <c r="X188" i="1"/>
  <c r="Z188" i="1"/>
  <c r="AC188" i="1"/>
  <c r="U188" i="1"/>
  <c r="V188" i="1"/>
  <c r="O188" i="1"/>
  <c r="A188" i="1"/>
  <c r="X187" i="1"/>
  <c r="Z187" i="1"/>
  <c r="AA187" i="1"/>
  <c r="U187" i="1"/>
  <c r="V187" i="1"/>
  <c r="O187" i="1"/>
  <c r="A187" i="1"/>
  <c r="X185" i="1"/>
  <c r="Z185" i="1"/>
  <c r="U185" i="1"/>
  <c r="V185" i="1"/>
  <c r="O185" i="1"/>
  <c r="A185" i="1"/>
  <c r="X184" i="1"/>
  <c r="Z184" i="1"/>
  <c r="U184" i="1"/>
  <c r="V184" i="1"/>
  <c r="O184" i="1"/>
  <c r="A184" i="1"/>
  <c r="X183" i="1"/>
  <c r="Z183" i="1"/>
  <c r="AA183" i="1"/>
  <c r="U183" i="1"/>
  <c r="V183" i="1"/>
  <c r="O183" i="1"/>
  <c r="A183" i="1"/>
  <c r="X179" i="1"/>
  <c r="Z179" i="1"/>
  <c r="U179" i="1"/>
  <c r="V179" i="1"/>
  <c r="O179" i="1"/>
  <c r="A179" i="1"/>
  <c r="X178" i="1"/>
  <c r="Z178" i="1"/>
  <c r="AC178" i="1"/>
  <c r="U178" i="1"/>
  <c r="V178" i="1"/>
  <c r="O178" i="1"/>
  <c r="A178" i="1"/>
  <c r="X177" i="1"/>
  <c r="Z177" i="1"/>
  <c r="U177" i="1"/>
  <c r="V177" i="1"/>
  <c r="O177" i="1"/>
  <c r="A177" i="1"/>
  <c r="X176" i="1"/>
  <c r="Z176" i="1"/>
  <c r="U176" i="1"/>
  <c r="V176" i="1"/>
  <c r="O176" i="1"/>
  <c r="A176" i="1"/>
  <c r="X175" i="1"/>
  <c r="Z175" i="1"/>
  <c r="U175" i="1"/>
  <c r="V175" i="1"/>
  <c r="O175" i="1"/>
  <c r="A175" i="1"/>
  <c r="X174" i="1"/>
  <c r="Z174" i="1"/>
  <c r="AC174" i="1"/>
  <c r="U174" i="1"/>
  <c r="V174" i="1"/>
  <c r="O174" i="1"/>
  <c r="A174" i="1"/>
  <c r="X173" i="1"/>
  <c r="Z173" i="1"/>
  <c r="U173" i="1"/>
  <c r="V173" i="1"/>
  <c r="O173" i="1"/>
  <c r="A173" i="1"/>
  <c r="X171" i="1"/>
  <c r="Z171" i="1"/>
  <c r="AC171" i="1"/>
  <c r="U171" i="1"/>
  <c r="V171" i="1"/>
  <c r="O171" i="1"/>
  <c r="A171" i="1"/>
  <c r="X170" i="1"/>
  <c r="Z170" i="1"/>
  <c r="AC170" i="1"/>
  <c r="U170" i="1"/>
  <c r="V170" i="1"/>
  <c r="O170" i="1"/>
  <c r="A170" i="1"/>
  <c r="X168" i="1"/>
  <c r="Z168" i="1"/>
  <c r="AC168" i="1"/>
  <c r="U168" i="1"/>
  <c r="V168" i="1"/>
  <c r="O168" i="1"/>
  <c r="A168" i="1"/>
  <c r="X167" i="1"/>
  <c r="Z167" i="1"/>
  <c r="U167" i="1"/>
  <c r="V167" i="1"/>
  <c r="O167" i="1"/>
  <c r="A167" i="1"/>
  <c r="X166" i="1"/>
  <c r="Z166" i="1"/>
  <c r="U166" i="1"/>
  <c r="V166" i="1"/>
  <c r="O166" i="1"/>
  <c r="A166" i="1"/>
  <c r="X164" i="1"/>
  <c r="U164" i="1"/>
  <c r="V164" i="1"/>
  <c r="O164" i="1"/>
  <c r="A164" i="1"/>
  <c r="X163" i="1"/>
  <c r="Z163" i="1"/>
  <c r="AC163" i="1"/>
  <c r="U163" i="1"/>
  <c r="V163" i="1"/>
  <c r="O163" i="1"/>
  <c r="A163" i="1"/>
  <c r="X162" i="1"/>
  <c r="Z162" i="1"/>
  <c r="AC162" i="1"/>
  <c r="U162" i="1"/>
  <c r="V162" i="1"/>
  <c r="O162" i="1"/>
  <c r="A162" i="1"/>
  <c r="X161" i="1"/>
  <c r="Z161" i="1"/>
  <c r="AC161" i="1"/>
  <c r="U161" i="1"/>
  <c r="V161" i="1"/>
  <c r="O161" i="1"/>
  <c r="A161" i="1"/>
  <c r="X160" i="1"/>
  <c r="Z160" i="1"/>
  <c r="AC160" i="1"/>
  <c r="U160" i="1"/>
  <c r="V160" i="1"/>
  <c r="O160" i="1"/>
  <c r="A160" i="1"/>
  <c r="X159" i="1"/>
  <c r="Z159" i="1"/>
  <c r="AC159" i="1"/>
  <c r="U159" i="1"/>
  <c r="V159" i="1"/>
  <c r="O159" i="1"/>
  <c r="A159" i="1"/>
  <c r="X158" i="1"/>
  <c r="Z158" i="1"/>
  <c r="AC158" i="1"/>
  <c r="U158" i="1"/>
  <c r="V158" i="1"/>
  <c r="O158" i="1"/>
  <c r="A158" i="1"/>
  <c r="X157" i="1"/>
  <c r="Z157" i="1"/>
  <c r="AA157" i="1"/>
  <c r="U157" i="1"/>
  <c r="V157" i="1"/>
  <c r="O157" i="1"/>
  <c r="A157" i="1"/>
  <c r="X156" i="1"/>
  <c r="U156" i="1"/>
  <c r="V156" i="1"/>
  <c r="O156" i="1"/>
  <c r="A156" i="1"/>
  <c r="X155" i="1"/>
  <c r="Z155" i="1"/>
  <c r="AA155" i="1"/>
  <c r="U155" i="1"/>
  <c r="V155" i="1"/>
  <c r="O155" i="1"/>
  <c r="A155" i="1"/>
  <c r="X153" i="1"/>
  <c r="U153" i="1"/>
  <c r="V153" i="1"/>
  <c r="O153" i="1"/>
  <c r="A153" i="1"/>
  <c r="X152" i="1"/>
  <c r="Z152" i="1"/>
  <c r="AC152" i="1"/>
  <c r="U152" i="1"/>
  <c r="V152" i="1"/>
  <c r="O152" i="1"/>
  <c r="A152" i="1"/>
  <c r="X151" i="1"/>
  <c r="Z151" i="1"/>
  <c r="U151" i="1"/>
  <c r="V151" i="1"/>
  <c r="O151" i="1"/>
  <c r="A151" i="1"/>
  <c r="X149" i="1"/>
  <c r="Z149" i="1"/>
  <c r="U149" i="1"/>
  <c r="V149" i="1"/>
  <c r="O149" i="1"/>
  <c r="A149" i="1"/>
  <c r="X148" i="1"/>
  <c r="Z148" i="1"/>
  <c r="AC148" i="1"/>
  <c r="U148" i="1"/>
  <c r="V148" i="1"/>
  <c r="O148" i="1"/>
  <c r="A148" i="1"/>
  <c r="X147" i="1"/>
  <c r="Z147" i="1"/>
  <c r="AC147" i="1"/>
  <c r="U147" i="1"/>
  <c r="V147" i="1"/>
  <c r="O147" i="1"/>
  <c r="A147" i="1"/>
  <c r="X146" i="1"/>
  <c r="Z146" i="1"/>
  <c r="AC146" i="1"/>
  <c r="U146" i="1"/>
  <c r="V146" i="1"/>
  <c r="O146" i="1"/>
  <c r="A146" i="1"/>
  <c r="X145" i="1"/>
  <c r="Z145" i="1"/>
  <c r="U145" i="1"/>
  <c r="V145" i="1"/>
  <c r="O145" i="1"/>
  <c r="A145" i="1"/>
  <c r="X144" i="1"/>
  <c r="Z144" i="1"/>
  <c r="AC144" i="1"/>
  <c r="U144" i="1"/>
  <c r="V144" i="1"/>
  <c r="O144" i="1"/>
  <c r="A144" i="1"/>
  <c r="X142" i="1"/>
  <c r="Z142" i="1"/>
  <c r="AC142" i="1"/>
  <c r="U142" i="1"/>
  <c r="V142" i="1"/>
  <c r="O142" i="1"/>
  <c r="A142" i="1"/>
  <c r="X140" i="1"/>
  <c r="Z140" i="1"/>
  <c r="AC140" i="1"/>
  <c r="U140" i="1"/>
  <c r="V140" i="1"/>
  <c r="O140" i="1"/>
  <c r="A140" i="1"/>
  <c r="X139" i="1"/>
  <c r="Z139" i="1"/>
  <c r="AC139" i="1"/>
  <c r="U139" i="1"/>
  <c r="V139" i="1"/>
  <c r="O139" i="1"/>
  <c r="A139" i="1"/>
  <c r="X138" i="1"/>
  <c r="Z138" i="1"/>
  <c r="AC138" i="1"/>
  <c r="U138" i="1"/>
  <c r="V138" i="1"/>
  <c r="O138" i="1"/>
  <c r="A138" i="1"/>
  <c r="X137" i="1"/>
  <c r="U137" i="1"/>
  <c r="V137" i="1"/>
  <c r="O137" i="1"/>
  <c r="A137" i="1"/>
  <c r="X136" i="1"/>
  <c r="Z136" i="1"/>
  <c r="U136" i="1"/>
  <c r="V136" i="1"/>
  <c r="O136" i="1"/>
  <c r="A136" i="1"/>
  <c r="X135" i="1"/>
  <c r="Z135" i="1"/>
  <c r="U135" i="1"/>
  <c r="V135" i="1"/>
  <c r="O135" i="1"/>
  <c r="A135" i="1"/>
  <c r="X134" i="1"/>
  <c r="Z134" i="1"/>
  <c r="U134" i="1"/>
  <c r="V134" i="1"/>
  <c r="O134" i="1"/>
  <c r="A134" i="1"/>
  <c r="X133" i="1"/>
  <c r="Z133" i="1"/>
  <c r="U133" i="1"/>
  <c r="V133" i="1"/>
  <c r="O133" i="1"/>
  <c r="A133" i="1"/>
  <c r="X132" i="1"/>
  <c r="Z132" i="1"/>
  <c r="AA132" i="1"/>
  <c r="U132" i="1"/>
  <c r="V132" i="1"/>
  <c r="O132" i="1"/>
  <c r="A132" i="1"/>
  <c r="X131" i="1"/>
  <c r="Z131" i="1"/>
  <c r="U131" i="1"/>
  <c r="V131" i="1"/>
  <c r="O131" i="1"/>
  <c r="A131" i="1"/>
  <c r="X130" i="1"/>
  <c r="Z130" i="1"/>
  <c r="U130" i="1"/>
  <c r="V130" i="1"/>
  <c r="O130" i="1"/>
  <c r="A130" i="1"/>
  <c r="X129" i="1"/>
  <c r="Z129" i="1"/>
  <c r="U129" i="1"/>
  <c r="V129" i="1"/>
  <c r="O129" i="1"/>
  <c r="A129" i="1"/>
  <c r="X128" i="1"/>
  <c r="Z128" i="1"/>
  <c r="AA128" i="1"/>
  <c r="U128" i="1"/>
  <c r="V128" i="1"/>
  <c r="O128" i="1"/>
  <c r="A128" i="1"/>
  <c r="X127" i="1"/>
  <c r="Z127" i="1"/>
  <c r="U127" i="1"/>
  <c r="V127" i="1"/>
  <c r="O127" i="1"/>
  <c r="A127" i="1"/>
  <c r="X125" i="1"/>
  <c r="Z125" i="1"/>
  <c r="U125" i="1"/>
  <c r="V125" i="1"/>
  <c r="O125" i="1"/>
  <c r="A125" i="1"/>
  <c r="X124" i="1"/>
  <c r="U124" i="1"/>
  <c r="V124" i="1"/>
  <c r="O124" i="1"/>
  <c r="A124" i="1"/>
  <c r="X123" i="1"/>
  <c r="Z123" i="1"/>
  <c r="AC123" i="1"/>
  <c r="U123" i="1"/>
  <c r="V123" i="1"/>
  <c r="O123" i="1"/>
  <c r="A123" i="1"/>
  <c r="X122" i="1"/>
  <c r="U122" i="1"/>
  <c r="V122" i="1"/>
  <c r="O122" i="1"/>
  <c r="A122" i="1"/>
  <c r="X121" i="1"/>
  <c r="Z121" i="1"/>
  <c r="U121" i="1"/>
  <c r="V121" i="1"/>
  <c r="O121" i="1"/>
  <c r="A121" i="1"/>
  <c r="X120" i="1"/>
  <c r="U120" i="1"/>
  <c r="V120" i="1"/>
  <c r="O120" i="1"/>
  <c r="A120" i="1"/>
  <c r="X119" i="1"/>
  <c r="Z119" i="1"/>
  <c r="AC119" i="1"/>
  <c r="U119" i="1"/>
  <c r="V119" i="1"/>
  <c r="O119" i="1"/>
  <c r="A119" i="1"/>
  <c r="X118" i="1"/>
  <c r="U118" i="1"/>
  <c r="V118" i="1"/>
  <c r="O118" i="1"/>
  <c r="A118" i="1"/>
  <c r="X117" i="1"/>
  <c r="Z117" i="1"/>
  <c r="AC117" i="1"/>
  <c r="U117" i="1"/>
  <c r="V117" i="1"/>
  <c r="O117" i="1"/>
  <c r="A117" i="1"/>
  <c r="X116" i="1"/>
  <c r="Z116" i="1"/>
  <c r="AA116" i="1"/>
  <c r="U116" i="1"/>
  <c r="V116" i="1"/>
  <c r="O116" i="1"/>
  <c r="A116" i="1"/>
  <c r="X115" i="1"/>
  <c r="Z115" i="1"/>
  <c r="AC115" i="1"/>
  <c r="U115" i="1"/>
  <c r="V115" i="1"/>
  <c r="O115" i="1"/>
  <c r="A115" i="1"/>
  <c r="X114" i="1"/>
  <c r="U114" i="1"/>
  <c r="V114" i="1"/>
  <c r="O114" i="1"/>
  <c r="A114" i="1"/>
  <c r="X113" i="1"/>
  <c r="Z113" i="1"/>
  <c r="AC113" i="1"/>
  <c r="U113" i="1"/>
  <c r="V113" i="1"/>
  <c r="O113" i="1"/>
  <c r="A113" i="1"/>
  <c r="X112" i="1"/>
  <c r="Z112" i="1"/>
  <c r="U112" i="1"/>
  <c r="V112" i="1"/>
  <c r="O112" i="1"/>
  <c r="A112" i="1"/>
  <c r="X110" i="1"/>
  <c r="Z110" i="1"/>
  <c r="AA110" i="1"/>
  <c r="U110" i="1"/>
  <c r="V110" i="1"/>
  <c r="O110" i="1"/>
  <c r="A110" i="1"/>
  <c r="X109" i="1"/>
  <c r="Z109" i="1"/>
  <c r="U109" i="1"/>
  <c r="V109" i="1"/>
  <c r="O109" i="1"/>
  <c r="A109" i="1"/>
  <c r="X108" i="1"/>
  <c r="Z108" i="1"/>
  <c r="AC108" i="1"/>
  <c r="U108" i="1"/>
  <c r="V108" i="1"/>
  <c r="O108" i="1"/>
  <c r="A108" i="1"/>
  <c r="X106" i="1"/>
  <c r="Z106" i="1"/>
  <c r="AC106" i="1"/>
  <c r="U106" i="1"/>
  <c r="V106" i="1"/>
  <c r="N106" i="1"/>
  <c r="O106" i="1"/>
  <c r="A106" i="1"/>
  <c r="X105" i="1"/>
  <c r="Z105" i="1"/>
  <c r="AC105" i="1"/>
  <c r="U105" i="1"/>
  <c r="V105" i="1"/>
  <c r="N105" i="1"/>
  <c r="O105" i="1"/>
  <c r="A105" i="1"/>
  <c r="U104" i="1"/>
  <c r="V104" i="1"/>
  <c r="N104" i="1"/>
  <c r="O104" i="1"/>
  <c r="A104" i="1"/>
  <c r="X103" i="1"/>
  <c r="Z103" i="1"/>
  <c r="U103" i="1"/>
  <c r="V103" i="1"/>
  <c r="N103" i="1"/>
  <c r="O103" i="1"/>
  <c r="A103" i="1"/>
  <c r="X102" i="1"/>
  <c r="Z102" i="1"/>
  <c r="AA102" i="1"/>
  <c r="U102" i="1"/>
  <c r="V102" i="1"/>
  <c r="O102" i="1"/>
  <c r="A102" i="1"/>
  <c r="X101" i="1"/>
  <c r="Z101" i="1"/>
  <c r="AC101" i="1"/>
  <c r="U101" i="1"/>
  <c r="V101" i="1"/>
  <c r="O101" i="1"/>
  <c r="A101" i="1"/>
  <c r="X100" i="1"/>
  <c r="Z100" i="1"/>
  <c r="AC100" i="1"/>
  <c r="U100" i="1"/>
  <c r="V100" i="1"/>
  <c r="O100" i="1"/>
  <c r="A100" i="1"/>
  <c r="X99" i="1"/>
  <c r="Z99" i="1"/>
  <c r="AC99" i="1"/>
  <c r="U99" i="1"/>
  <c r="V99" i="1"/>
  <c r="O99" i="1"/>
  <c r="A99" i="1"/>
  <c r="X96" i="1"/>
  <c r="Z96" i="1"/>
  <c r="U96" i="1"/>
  <c r="V96" i="1"/>
  <c r="A96" i="1"/>
  <c r="X95" i="1"/>
  <c r="Z95" i="1"/>
  <c r="AC95" i="1"/>
  <c r="U95" i="1"/>
  <c r="V95" i="1"/>
  <c r="A95" i="1"/>
  <c r="X94" i="1"/>
  <c r="Z94" i="1"/>
  <c r="U94" i="1"/>
  <c r="V94" i="1"/>
  <c r="A94" i="1"/>
  <c r="X93" i="1"/>
  <c r="Z93" i="1"/>
  <c r="U93" i="1"/>
  <c r="V93" i="1"/>
  <c r="A93" i="1"/>
  <c r="X91" i="1"/>
  <c r="Z91" i="1"/>
  <c r="U91" i="1"/>
  <c r="V91" i="1"/>
  <c r="A91" i="1"/>
  <c r="X90" i="1"/>
  <c r="Z90" i="1"/>
  <c r="AC90" i="1"/>
  <c r="U90" i="1"/>
  <c r="V90" i="1"/>
  <c r="A90" i="1"/>
  <c r="X89" i="1"/>
  <c r="U89" i="1"/>
  <c r="V89" i="1"/>
  <c r="A89" i="1"/>
  <c r="X88" i="1"/>
  <c r="Z88" i="1"/>
  <c r="AC88" i="1"/>
  <c r="U88" i="1"/>
  <c r="V88" i="1"/>
  <c r="A88" i="1"/>
  <c r="X87" i="1"/>
  <c r="Z87" i="1"/>
  <c r="U87" i="1"/>
  <c r="V87" i="1"/>
  <c r="A87" i="1"/>
  <c r="X86" i="1"/>
  <c r="Z86" i="1"/>
  <c r="AC86" i="1"/>
  <c r="U86" i="1"/>
  <c r="V86" i="1"/>
  <c r="A86" i="1"/>
  <c r="X85" i="1"/>
  <c r="Z85" i="1"/>
  <c r="AC85" i="1"/>
  <c r="U85" i="1"/>
  <c r="V85" i="1"/>
  <c r="A85" i="1"/>
  <c r="X84" i="1"/>
  <c r="Z84" i="1"/>
  <c r="AC84" i="1"/>
  <c r="U84" i="1"/>
  <c r="V84" i="1"/>
  <c r="A84" i="1"/>
  <c r="X83" i="1"/>
  <c r="Z83" i="1"/>
  <c r="AC83" i="1"/>
  <c r="U83" i="1"/>
  <c r="V83" i="1"/>
  <c r="A83" i="1"/>
  <c r="X80" i="1"/>
  <c r="Z80" i="1"/>
  <c r="U80" i="1"/>
  <c r="V80" i="1"/>
  <c r="A80" i="1"/>
  <c r="X79" i="1"/>
  <c r="Z79" i="1"/>
  <c r="AC79" i="1"/>
  <c r="U79" i="1"/>
  <c r="V79" i="1"/>
  <c r="A79" i="1"/>
  <c r="X78" i="1"/>
  <c r="Z78" i="1"/>
  <c r="AC78" i="1"/>
  <c r="U78" i="1"/>
  <c r="V78" i="1"/>
  <c r="A78" i="1"/>
  <c r="X77" i="1"/>
  <c r="Z77" i="1"/>
  <c r="AC77" i="1"/>
  <c r="U77" i="1"/>
  <c r="V77" i="1"/>
  <c r="A77" i="1"/>
  <c r="X76" i="1"/>
  <c r="Z76" i="1"/>
  <c r="AC76" i="1"/>
  <c r="U76" i="1"/>
  <c r="V76" i="1"/>
  <c r="A76" i="1"/>
  <c r="X72" i="1"/>
  <c r="Z72" i="1"/>
  <c r="U72" i="1"/>
  <c r="V72" i="1"/>
  <c r="A72" i="1"/>
  <c r="X71" i="1"/>
  <c r="Z71" i="1"/>
  <c r="U71" i="1"/>
  <c r="V71" i="1"/>
  <c r="N71" i="1"/>
  <c r="O71" i="1"/>
  <c r="A71" i="1"/>
  <c r="X70" i="1"/>
  <c r="Z70" i="1"/>
  <c r="U70" i="1"/>
  <c r="V70" i="1"/>
  <c r="O70" i="1"/>
  <c r="A70" i="1"/>
  <c r="X68" i="1"/>
  <c r="Z68" i="1"/>
  <c r="U68" i="1"/>
  <c r="V68" i="1"/>
  <c r="N68" i="1"/>
  <c r="O68" i="1"/>
  <c r="A68" i="1"/>
  <c r="X67" i="1"/>
  <c r="Z67" i="1"/>
  <c r="AA67" i="1"/>
  <c r="U67" i="1"/>
  <c r="V67" i="1"/>
  <c r="O67" i="1"/>
  <c r="A67" i="1"/>
  <c r="X66" i="1"/>
  <c r="U66" i="1"/>
  <c r="V66" i="1"/>
  <c r="O66" i="1"/>
  <c r="A66" i="1"/>
  <c r="X65" i="1"/>
  <c r="Z65" i="1"/>
  <c r="U65" i="1"/>
  <c r="V65" i="1"/>
  <c r="O65" i="1"/>
  <c r="A65" i="1"/>
  <c r="X64" i="1"/>
  <c r="Z64" i="1"/>
  <c r="U64" i="1"/>
  <c r="V64" i="1"/>
  <c r="O64" i="1"/>
  <c r="A64" i="1"/>
  <c r="X55" i="1"/>
  <c r="Z55" i="1"/>
  <c r="AC55" i="1"/>
  <c r="U55" i="1"/>
  <c r="V55" i="1"/>
  <c r="O55" i="1"/>
  <c r="A55" i="1"/>
  <c r="X54" i="1"/>
  <c r="Z54" i="1"/>
  <c r="AC54" i="1"/>
  <c r="U54" i="1"/>
  <c r="V54" i="1"/>
  <c r="O54" i="1"/>
  <c r="A54" i="1"/>
  <c r="X53" i="1"/>
  <c r="Z53" i="1"/>
  <c r="AA53" i="1"/>
  <c r="U53" i="1"/>
  <c r="V53" i="1"/>
  <c r="O53" i="1"/>
  <c r="A53" i="1"/>
  <c r="X52" i="1"/>
  <c r="Z52" i="1"/>
  <c r="U52" i="1"/>
  <c r="V52" i="1"/>
  <c r="O52" i="1"/>
  <c r="A52" i="1"/>
  <c r="X51" i="1"/>
  <c r="Z51" i="1"/>
  <c r="U51" i="1"/>
  <c r="V51" i="1"/>
  <c r="N51" i="1"/>
  <c r="O51" i="1"/>
  <c r="A51" i="1"/>
  <c r="X50" i="1"/>
  <c r="Z50" i="1"/>
  <c r="AC50" i="1"/>
  <c r="U50" i="1"/>
  <c r="V50" i="1"/>
  <c r="N50" i="1"/>
  <c r="O50" i="1"/>
  <c r="A50" i="1"/>
  <c r="X49" i="1"/>
  <c r="Z49" i="1"/>
  <c r="AC49" i="1"/>
  <c r="U49" i="1"/>
  <c r="V49" i="1"/>
  <c r="N49" i="1"/>
  <c r="O49" i="1"/>
  <c r="A49" i="1"/>
  <c r="X48" i="1"/>
  <c r="Z48" i="1"/>
  <c r="U48" i="1"/>
  <c r="V48" i="1"/>
  <c r="N48" i="1"/>
  <c r="O48" i="1"/>
  <c r="A48" i="1"/>
  <c r="X47" i="1"/>
  <c r="Z47" i="1"/>
  <c r="U47" i="1"/>
  <c r="V47" i="1"/>
  <c r="N47" i="1"/>
  <c r="O47" i="1"/>
  <c r="A47" i="1"/>
  <c r="X46" i="1"/>
  <c r="Z46" i="1"/>
  <c r="U46" i="1"/>
  <c r="V46" i="1"/>
  <c r="N46" i="1"/>
  <c r="O46" i="1"/>
  <c r="A46" i="1"/>
  <c r="X45" i="1"/>
  <c r="U45" i="1"/>
  <c r="V45" i="1"/>
  <c r="N45" i="1"/>
  <c r="O45" i="1"/>
  <c r="A45" i="1"/>
  <c r="X44" i="1"/>
  <c r="Z44" i="1"/>
  <c r="U44" i="1"/>
  <c r="V44" i="1"/>
  <c r="N44" i="1"/>
  <c r="O44" i="1"/>
  <c r="A44" i="1"/>
  <c r="X43" i="1"/>
  <c r="Z43" i="1"/>
  <c r="U43" i="1"/>
  <c r="V43" i="1"/>
  <c r="N43" i="1"/>
  <c r="O43" i="1"/>
  <c r="A43" i="1"/>
  <c r="X42" i="1"/>
  <c r="Z42" i="1"/>
  <c r="U42" i="1"/>
  <c r="V42" i="1"/>
  <c r="N42" i="1"/>
  <c r="O42" i="1"/>
  <c r="A42" i="1"/>
  <c r="X41" i="1"/>
  <c r="Z41" i="1"/>
  <c r="U41" i="1"/>
  <c r="V41" i="1"/>
  <c r="O41" i="1"/>
  <c r="A41" i="1"/>
  <c r="X40" i="1"/>
  <c r="Z40" i="1"/>
  <c r="AC40" i="1"/>
  <c r="U40" i="1"/>
  <c r="V40" i="1"/>
  <c r="O40" i="1"/>
  <c r="A40" i="1"/>
  <c r="X39" i="1"/>
  <c r="Z39" i="1"/>
  <c r="U39" i="1"/>
  <c r="V39" i="1"/>
  <c r="O39" i="1"/>
  <c r="A39" i="1"/>
  <c r="X38" i="1"/>
  <c r="Z38" i="1"/>
  <c r="U38" i="1"/>
  <c r="V38" i="1"/>
  <c r="O38" i="1"/>
  <c r="A38" i="1"/>
  <c r="X37" i="1"/>
  <c r="Z37" i="1"/>
  <c r="U37" i="1"/>
  <c r="V37" i="1"/>
  <c r="N37" i="1"/>
  <c r="O37" i="1"/>
  <c r="A37" i="1"/>
  <c r="X36" i="1"/>
  <c r="Z36" i="1"/>
  <c r="AC36" i="1"/>
  <c r="U36" i="1"/>
  <c r="V36" i="1"/>
  <c r="O36" i="1"/>
  <c r="A36" i="1"/>
  <c r="X35" i="1"/>
  <c r="Z35" i="1"/>
  <c r="AC35" i="1"/>
  <c r="U35" i="1"/>
  <c r="V35" i="1"/>
  <c r="O35" i="1"/>
  <c r="A35" i="1"/>
  <c r="X34" i="1"/>
  <c r="Z34" i="1"/>
  <c r="AC34" i="1"/>
  <c r="U34" i="1"/>
  <c r="V34" i="1"/>
  <c r="N34" i="1"/>
  <c r="O34" i="1"/>
  <c r="A34" i="1"/>
  <c r="X33" i="1"/>
  <c r="Z33" i="1"/>
  <c r="AC33" i="1"/>
  <c r="U33" i="1"/>
  <c r="V33" i="1"/>
  <c r="N33" i="1"/>
  <c r="O33" i="1"/>
  <c r="A33" i="1"/>
  <c r="X32" i="1"/>
  <c r="Z32" i="1"/>
  <c r="U32" i="1"/>
  <c r="V32" i="1"/>
  <c r="N32" i="1"/>
  <c r="O32" i="1"/>
  <c r="A32" i="1"/>
  <c r="X31" i="1"/>
  <c r="Z31" i="1"/>
  <c r="U31" i="1"/>
  <c r="V31" i="1"/>
  <c r="N31" i="1"/>
  <c r="O31" i="1"/>
  <c r="A31" i="1"/>
  <c r="X30" i="1"/>
  <c r="Z30" i="1"/>
  <c r="AC30" i="1"/>
  <c r="U30" i="1"/>
  <c r="V30" i="1"/>
  <c r="O30" i="1"/>
  <c r="A30" i="1"/>
  <c r="X29" i="1"/>
  <c r="Z29" i="1"/>
  <c r="AC29" i="1"/>
  <c r="U29" i="1"/>
  <c r="V29" i="1"/>
  <c r="O29" i="1"/>
  <c r="A29" i="1"/>
  <c r="X28" i="1"/>
  <c r="U28" i="1"/>
  <c r="V28" i="1"/>
  <c r="O28" i="1"/>
  <c r="A28" i="1"/>
  <c r="X27" i="1"/>
  <c r="Z27" i="1"/>
  <c r="U27" i="1"/>
  <c r="V27" i="1"/>
  <c r="N27" i="1"/>
  <c r="O27" i="1"/>
  <c r="A27" i="1"/>
  <c r="X26" i="1"/>
  <c r="Z26" i="1"/>
  <c r="U26" i="1"/>
  <c r="V26" i="1"/>
  <c r="O26" i="1"/>
  <c r="A26" i="1"/>
  <c r="X25" i="1"/>
  <c r="Z25" i="1"/>
  <c r="U25" i="1"/>
  <c r="V25" i="1"/>
  <c r="N25" i="1"/>
  <c r="O25" i="1"/>
  <c r="A25" i="1"/>
  <c r="X24" i="1"/>
  <c r="Z24" i="1"/>
  <c r="AC24" i="1"/>
  <c r="U24" i="1"/>
  <c r="V24" i="1"/>
  <c r="O24" i="1"/>
  <c r="A24" i="1"/>
  <c r="X23" i="1"/>
  <c r="Z23" i="1"/>
  <c r="U23" i="1"/>
  <c r="V23" i="1"/>
  <c r="O23" i="1"/>
  <c r="A23" i="1"/>
  <c r="X22" i="1"/>
  <c r="Z22" i="1"/>
  <c r="AC22" i="1"/>
  <c r="U22" i="1"/>
  <c r="V22" i="1"/>
  <c r="N22" i="1"/>
  <c r="O22" i="1"/>
  <c r="A22" i="1"/>
  <c r="X21" i="1"/>
  <c r="Z21" i="1"/>
  <c r="AC21" i="1"/>
  <c r="U21" i="1"/>
  <c r="V21" i="1"/>
  <c r="N21" i="1"/>
  <c r="O21" i="1"/>
  <c r="A21" i="1"/>
  <c r="X20" i="1"/>
  <c r="Z20" i="1"/>
  <c r="U20" i="1"/>
  <c r="V20" i="1"/>
  <c r="N20" i="1"/>
  <c r="O20" i="1"/>
  <c r="A20" i="1"/>
  <c r="X19" i="1"/>
  <c r="Z19" i="1"/>
  <c r="U19" i="1"/>
  <c r="V19" i="1"/>
  <c r="O19" i="1"/>
  <c r="A19" i="1"/>
  <c r="X18" i="1"/>
  <c r="Z18" i="1"/>
  <c r="U18" i="1"/>
  <c r="V18" i="1"/>
  <c r="O18" i="1"/>
  <c r="A18" i="1"/>
  <c r="X17" i="1"/>
  <c r="Z17" i="1"/>
  <c r="AC17" i="1"/>
  <c r="U17" i="1"/>
  <c r="V17" i="1"/>
  <c r="O17" i="1"/>
  <c r="A17" i="1"/>
  <c r="X16" i="1"/>
  <c r="Z16" i="1"/>
  <c r="AA16" i="1"/>
  <c r="U16" i="1"/>
  <c r="V16" i="1"/>
  <c r="O16" i="1"/>
  <c r="A16" i="1"/>
  <c r="X14" i="1"/>
  <c r="Z14" i="1"/>
  <c r="AC14" i="1"/>
  <c r="U14" i="1"/>
  <c r="V14" i="1"/>
  <c r="O14" i="1"/>
  <c r="A14" i="1"/>
  <c r="X12" i="1"/>
  <c r="Z12" i="1"/>
  <c r="U12" i="1"/>
  <c r="V12" i="1"/>
  <c r="N12" i="1"/>
  <c r="O12" i="1"/>
  <c r="A12" i="1"/>
  <c r="X11" i="1"/>
  <c r="Z11" i="1"/>
  <c r="U11" i="1"/>
  <c r="V11" i="1"/>
  <c r="N11" i="1"/>
  <c r="O11" i="1"/>
  <c r="A11" i="1"/>
  <c r="X10" i="1"/>
  <c r="Z10" i="1"/>
  <c r="AC10" i="1"/>
  <c r="U10" i="1"/>
  <c r="V10" i="1"/>
  <c r="O10" i="1"/>
  <c r="A10" i="1"/>
  <c r="X9" i="1"/>
  <c r="Z9" i="1"/>
  <c r="AC9" i="1"/>
  <c r="U9" i="1"/>
  <c r="V9" i="1"/>
  <c r="O9" i="1"/>
  <c r="A9" i="1"/>
  <c r="X6" i="1"/>
  <c r="Z6" i="1"/>
  <c r="U6" i="1"/>
  <c r="V6" i="1"/>
  <c r="N6" i="1"/>
  <c r="O6" i="1"/>
  <c r="A6" i="1"/>
  <c r="X5" i="1"/>
  <c r="Z5" i="1"/>
  <c r="AC5" i="1"/>
  <c r="U5" i="1"/>
  <c r="V5" i="1"/>
  <c r="N5" i="1"/>
  <c r="O5" i="1"/>
  <c r="A5" i="1"/>
  <c r="X4" i="1"/>
  <c r="Z4" i="1"/>
  <c r="U4" i="1"/>
  <c r="V4" i="1"/>
  <c r="N4" i="1"/>
  <c r="O4" i="1"/>
  <c r="A4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B1" i="1"/>
  <c r="C1" i="1"/>
  <c r="D1" i="1"/>
  <c r="E1" i="1"/>
  <c r="F1" i="1"/>
  <c r="E25" i="3"/>
  <c r="E13" i="3"/>
  <c r="E14" i="3"/>
  <c r="E29" i="3"/>
  <c r="E19" i="3"/>
  <c r="E27" i="3"/>
  <c r="E15" i="3"/>
  <c r="E22" i="3"/>
  <c r="E20" i="3"/>
  <c r="E45" i="3"/>
  <c r="E53" i="3"/>
  <c r="E47" i="3"/>
  <c r="E87" i="3"/>
  <c r="E84" i="3"/>
  <c r="E69" i="3"/>
  <c r="E45" i="2"/>
  <c r="E49" i="3"/>
  <c r="E52" i="3"/>
  <c r="E41" i="3"/>
  <c r="E86" i="3"/>
  <c r="E83" i="3"/>
  <c r="E63" i="3"/>
  <c r="E64" i="3"/>
  <c r="E54" i="3"/>
  <c r="E57" i="3"/>
  <c r="E35" i="3"/>
  <c r="E89" i="3"/>
  <c r="E85" i="3"/>
  <c r="E66" i="3"/>
  <c r="E37" i="3"/>
  <c r="E43" i="3"/>
  <c r="E60" i="3"/>
  <c r="E39" i="3"/>
  <c r="E88" i="3"/>
  <c r="E70" i="3"/>
  <c r="E40" i="2"/>
  <c r="E53" i="2"/>
  <c r="E65" i="2"/>
  <c r="E70" i="2"/>
  <c r="E80" i="2"/>
  <c r="E44" i="2"/>
  <c r="E73" i="2"/>
  <c r="E82" i="2"/>
  <c r="E59" i="2"/>
  <c r="E81" i="2"/>
  <c r="E71" i="2"/>
  <c r="E57" i="2"/>
  <c r="E63" i="2"/>
  <c r="E49" i="2"/>
  <c r="E51" i="2"/>
  <c r="E62" i="2"/>
  <c r="Z354" i="1"/>
  <c r="Z355" i="1"/>
  <c r="Z114" i="1"/>
  <c r="AC114" i="1"/>
  <c r="AC116" i="1"/>
  <c r="Z193" i="1"/>
  <c r="AC193" i="1"/>
  <c r="Z81" i="1"/>
  <c r="AC81" i="1"/>
  <c r="Z28" i="1"/>
  <c r="AC28" i="1"/>
  <c r="Z228" i="1"/>
  <c r="Z229" i="1"/>
  <c r="AA229" i="1"/>
  <c r="Z98" i="1"/>
  <c r="Z364" i="1"/>
  <c r="AC364" i="1"/>
  <c r="Z349" i="1"/>
  <c r="Z137" i="1"/>
  <c r="AA137" i="1"/>
  <c r="Z331" i="1"/>
  <c r="AC331" i="1"/>
  <c r="Z216" i="1"/>
  <c r="Z340" i="1"/>
  <c r="Z268" i="1"/>
  <c r="AC268" i="1"/>
  <c r="Z394" i="1"/>
  <c r="AC394" i="1"/>
  <c r="Z417" i="1"/>
  <c r="Z422" i="1"/>
  <c r="AA422" i="1"/>
  <c r="Z107" i="1"/>
  <c r="Z89" i="1"/>
  <c r="AC89" i="1"/>
  <c r="Z66" i="1"/>
  <c r="AC66" i="1"/>
  <c r="Z263" i="1"/>
  <c r="Z279" i="1"/>
  <c r="AC279" i="1"/>
  <c r="Z283" i="1"/>
  <c r="AC283" i="1"/>
  <c r="Z322" i="1"/>
  <c r="AC322" i="1"/>
  <c r="Z326" i="1"/>
  <c r="AC326" i="1"/>
  <c r="AG426" i="1"/>
  <c r="Z153" i="1"/>
  <c r="AC153" i="1"/>
  <c r="Z156" i="1"/>
  <c r="AC156" i="1"/>
  <c r="Z164" i="1"/>
  <c r="AC164" i="1"/>
  <c r="Z344" i="1"/>
  <c r="Z346" i="1"/>
  <c r="AA346" i="1"/>
  <c r="Z122" i="1"/>
  <c r="AA122" i="1"/>
  <c r="Z124" i="1"/>
  <c r="AA124" i="1"/>
  <c r="Z45" i="1"/>
  <c r="AC285" i="1"/>
  <c r="Z287" i="1"/>
  <c r="AC287" i="1"/>
  <c r="Z307" i="1"/>
  <c r="AC307" i="1"/>
  <c r="Z310" i="1"/>
  <c r="AA310" i="1"/>
  <c r="Z318" i="1"/>
  <c r="AC318" i="1"/>
  <c r="Z320" i="1"/>
  <c r="AA320" i="1"/>
  <c r="Z432" i="1"/>
  <c r="AC432" i="1"/>
  <c r="Z350" i="1"/>
  <c r="AA350" i="1"/>
  <c r="Z182" i="1"/>
  <c r="AA182" i="1"/>
  <c r="Z15" i="1"/>
  <c r="AA15" i="1"/>
  <c r="Z69" i="1"/>
  <c r="Z363" i="1"/>
  <c r="AC363" i="1"/>
  <c r="Z407" i="1"/>
  <c r="Z409" i="1"/>
  <c r="Z165" i="1"/>
  <c r="AC165" i="1"/>
  <c r="Z303" i="1"/>
  <c r="Z172" i="1"/>
  <c r="AC172" i="1"/>
  <c r="Z328" i="1"/>
  <c r="AA328" i="1"/>
  <c r="Z118" i="1"/>
  <c r="AC118" i="1"/>
  <c r="Z120" i="1"/>
  <c r="AA120" i="1"/>
  <c r="Z206" i="1"/>
  <c r="AA206" i="1"/>
  <c r="Z286" i="1"/>
  <c r="AA286" i="1"/>
  <c r="Z311" i="1"/>
  <c r="AC311" i="1"/>
  <c r="Z378" i="1"/>
  <c r="AA378" i="1"/>
  <c r="Z415" i="1"/>
  <c r="Z365" i="1"/>
  <c r="AA365" i="1"/>
  <c r="Z367" i="1"/>
  <c r="AC367" i="1"/>
  <c r="Z186" i="1"/>
  <c r="Z437" i="1"/>
  <c r="Z56" i="1"/>
  <c r="Z215" i="1"/>
  <c r="AA215" i="1"/>
  <c r="Z430" i="1"/>
  <c r="AC430" i="1"/>
  <c r="Z143" i="1"/>
  <c r="AC143" i="1"/>
  <c r="E40" i="4"/>
  <c r="E45" i="4"/>
  <c r="E27" i="4"/>
  <c r="E32" i="4"/>
  <c r="E37" i="4"/>
  <c r="E19" i="4"/>
  <c r="E17" i="4"/>
  <c r="E46" i="4"/>
  <c r="E30" i="4"/>
  <c r="E16" i="4"/>
  <c r="E13" i="4"/>
  <c r="E34" i="4"/>
  <c r="E42" i="4"/>
  <c r="E28" i="4"/>
  <c r="E41" i="4"/>
  <c r="E10" i="4"/>
  <c r="E44" i="4"/>
  <c r="E59" i="3"/>
  <c r="E51" i="3"/>
  <c r="E26" i="3"/>
  <c r="E28" i="3"/>
  <c r="E30" i="3"/>
  <c r="E23" i="2"/>
  <c r="E27" i="2"/>
  <c r="E39" i="2"/>
  <c r="E6" i="2"/>
  <c r="E46" i="2"/>
  <c r="E17" i="2"/>
  <c r="E19" i="2"/>
  <c r="E35" i="2"/>
  <c r="E24" i="2"/>
  <c r="E21" i="2"/>
  <c r="E30" i="2"/>
  <c r="E3" i="2"/>
  <c r="E43" i="2"/>
  <c r="E36" i="2"/>
  <c r="E41" i="2"/>
  <c r="AC53" i="1"/>
  <c r="AA201" i="1"/>
  <c r="AA171" i="1"/>
  <c r="AA86" i="1"/>
  <c r="AA126" i="1"/>
  <c r="AA313" i="1"/>
  <c r="X3" i="2"/>
  <c r="Y3" i="2" s="1"/>
  <c r="AC132" i="1"/>
  <c r="AA228" i="1"/>
  <c r="AA354" i="1"/>
  <c r="AA432" i="1"/>
  <c r="AA144" i="1"/>
  <c r="AA147" i="1"/>
  <c r="AA42" i="1"/>
  <c r="AA293" i="1"/>
  <c r="AA403" i="1"/>
  <c r="AA413" i="1"/>
  <c r="AA382" i="1"/>
  <c r="O5" i="4"/>
  <c r="P5" i="4" s="1"/>
  <c r="AA47" i="1"/>
  <c r="AC302" i="1"/>
  <c r="AA412" i="1"/>
  <c r="AA402" i="1"/>
  <c r="AA375" i="1"/>
  <c r="AC324" i="1"/>
  <c r="AA400" i="1"/>
  <c r="AC274" i="1"/>
  <c r="AC15" i="1"/>
  <c r="AA156" i="1"/>
  <c r="AA96" i="1"/>
  <c r="AA389" i="1"/>
  <c r="AC217" i="1"/>
  <c r="AC412" i="1"/>
  <c r="AA428" i="1"/>
  <c r="AA408" i="1"/>
  <c r="AA410" i="1"/>
  <c r="AA385" i="1"/>
  <c r="AA285" i="1"/>
  <c r="AA48" i="1"/>
  <c r="AA238" i="1"/>
  <c r="AA347" i="1"/>
  <c r="AA4" i="1"/>
  <c r="AA281" i="1"/>
  <c r="K33" i="3"/>
  <c r="AA288" i="1"/>
  <c r="AC288" i="1"/>
  <c r="AC64" i="1"/>
  <c r="AA64" i="1"/>
  <c r="AA189" i="1"/>
  <c r="AC189" i="1"/>
  <c r="AA192" i="1"/>
  <c r="AC192" i="1"/>
  <c r="AA247" i="1"/>
  <c r="AC247" i="1"/>
  <c r="AA185" i="1"/>
  <c r="AC185" i="1"/>
  <c r="AA329" i="1"/>
  <c r="AC329" i="1"/>
  <c r="AC59" i="1"/>
  <c r="AA59" i="1"/>
  <c r="AA362" i="1"/>
  <c r="AA115" i="1"/>
  <c r="AA68" i="1"/>
  <c r="AA417" i="1"/>
  <c r="AA292" i="1"/>
  <c r="AA78" i="1"/>
  <c r="AA370" i="1"/>
  <c r="AC290" i="1"/>
  <c r="AA233" i="1"/>
  <c r="AA6" i="1"/>
  <c r="AA12" i="1"/>
  <c r="AA37" i="1"/>
  <c r="AA43" i="1"/>
  <c r="AA384" i="1"/>
  <c r="AA405" i="1"/>
  <c r="AA373" i="1"/>
  <c r="AA261" i="1"/>
  <c r="AC120" i="1"/>
  <c r="AC277" i="1"/>
  <c r="AA339" i="1"/>
  <c r="AA111" i="1"/>
  <c r="AA269" i="1"/>
  <c r="AC122" i="1"/>
  <c r="AA89" i="1"/>
  <c r="AC362" i="1"/>
  <c r="AA399" i="1"/>
  <c r="AA427" i="1"/>
  <c r="AA267" i="1"/>
  <c r="AA351" i="1"/>
  <c r="AC393" i="1"/>
  <c r="AA352" i="1"/>
  <c r="AA32" i="1"/>
  <c r="AA358" i="1"/>
  <c r="AA374" i="1"/>
  <c r="AC166" i="1"/>
  <c r="AA166" i="1"/>
  <c r="AC225" i="1"/>
  <c r="AA225" i="1"/>
  <c r="AC231" i="1"/>
  <c r="AA231" i="1"/>
  <c r="AA319" i="1"/>
  <c r="AC319" i="1"/>
  <c r="AC321" i="1"/>
  <c r="AA321" i="1"/>
  <c r="AA325" i="1"/>
  <c r="AC325" i="1"/>
  <c r="AA71" i="1"/>
  <c r="AC71" i="1"/>
  <c r="AC289" i="1"/>
  <c r="AA289" i="1"/>
  <c r="AC426" i="1"/>
  <c r="AA426" i="1"/>
  <c r="AC184" i="1"/>
  <c r="AA184" i="1"/>
  <c r="AC258" i="1"/>
  <c r="AA258" i="1"/>
  <c r="AC262" i="1"/>
  <c r="AA262" i="1"/>
  <c r="AA212" i="1"/>
  <c r="AC212" i="1"/>
  <c r="AA51" i="1"/>
  <c r="AC51" i="1"/>
  <c r="AA236" i="1"/>
  <c r="AC236" i="1"/>
  <c r="AC150" i="1"/>
  <c r="AA150" i="1"/>
  <c r="AA62" i="1"/>
  <c r="AA200" i="1"/>
  <c r="AA394" i="1"/>
  <c r="AC213" i="1"/>
  <c r="AA92" i="1"/>
  <c r="AC197" i="1"/>
  <c r="AA276" i="1"/>
  <c r="AC270" i="1"/>
  <c r="AC284" i="1"/>
  <c r="AA204" i="1"/>
  <c r="AA409" i="1"/>
  <c r="AA279" i="1"/>
  <c r="AC141" i="1"/>
  <c r="AA342" i="1"/>
  <c r="AA306" i="1"/>
  <c r="AA424" i="1"/>
  <c r="AC187" i="1"/>
  <c r="AA266" i="1"/>
  <c r="AC382" i="1"/>
  <c r="AA253" i="1"/>
  <c r="AA255" i="1"/>
  <c r="AA240" i="1"/>
  <c r="AC195" i="1"/>
  <c r="AC206" i="1"/>
  <c r="AA349" i="1"/>
  <c r="AA387" i="1"/>
  <c r="AA27" i="1"/>
  <c r="AA46" i="1"/>
  <c r="AA335" i="1"/>
  <c r="AC310" i="1"/>
  <c r="AC16" i="1"/>
  <c r="AA142" i="1"/>
  <c r="AA386" i="1"/>
  <c r="AA353" i="1"/>
  <c r="AA66" i="1"/>
  <c r="AA14" i="1"/>
  <c r="AA114" i="1"/>
  <c r="AA318" i="1"/>
  <c r="AA364" i="1"/>
  <c r="AC52" i="1"/>
  <c r="AA52" i="1"/>
  <c r="AC129" i="1"/>
  <c r="AA129" i="1"/>
  <c r="AA136" i="1"/>
  <c r="AC136" i="1"/>
  <c r="AC230" i="1"/>
  <c r="AA230" i="1"/>
  <c r="AA234" i="1"/>
  <c r="AC234" i="1"/>
  <c r="AC245" i="1"/>
  <c r="AA245" i="1"/>
  <c r="AC57" i="1"/>
  <c r="AA57" i="1"/>
  <c r="AA74" i="1"/>
  <c r="AC74" i="1"/>
  <c r="AC404" i="1"/>
  <c r="AA404" i="1"/>
  <c r="AA177" i="1"/>
  <c r="AC177" i="1"/>
  <c r="AC406" i="1"/>
  <c r="AA406" i="1"/>
  <c r="AC431" i="1"/>
  <c r="AA431" i="1"/>
  <c r="AC80" i="1"/>
  <c r="AA80" i="1"/>
  <c r="AA221" i="1"/>
  <c r="AC221" i="1"/>
  <c r="AA38" i="1"/>
  <c r="AC38" i="1"/>
  <c r="AA70" i="1"/>
  <c r="AC70" i="1"/>
  <c r="AA109" i="1"/>
  <c r="AC109" i="1"/>
  <c r="AA112" i="1"/>
  <c r="AC112" i="1"/>
  <c r="AC343" i="1"/>
  <c r="AA343" i="1"/>
  <c r="AC259" i="1"/>
  <c r="AA259" i="1"/>
  <c r="AA316" i="1"/>
  <c r="AC316" i="1"/>
  <c r="AC20" i="1"/>
  <c r="AA20" i="1"/>
  <c r="AA26" i="1"/>
  <c r="AC26" i="1"/>
  <c r="AA179" i="1"/>
  <c r="AC179" i="1"/>
  <c r="AC265" i="1"/>
  <c r="AA265" i="1"/>
  <c r="AA72" i="1"/>
  <c r="AC72" i="1"/>
  <c r="AA121" i="1"/>
  <c r="AC121" i="1"/>
  <c r="AA133" i="1"/>
  <c r="AC133" i="1"/>
  <c r="AC209" i="1"/>
  <c r="AA209" i="1"/>
  <c r="AC222" i="1"/>
  <c r="AA222" i="1"/>
  <c r="AA203" i="1"/>
  <c r="AC203" i="1"/>
  <c r="AC297" i="1"/>
  <c r="AA297" i="1"/>
  <c r="AC131" i="1"/>
  <c r="AA131" i="1"/>
  <c r="AC155" i="1"/>
  <c r="AA104" i="1"/>
  <c r="AA317" i="1"/>
  <c r="AA31" i="1"/>
  <c r="AA167" i="1"/>
  <c r="AC167" i="1"/>
  <c r="AA107" i="1"/>
  <c r="AA376" i="1"/>
  <c r="AC211" i="1"/>
  <c r="AA211" i="1"/>
  <c r="AA337" i="1"/>
  <c r="AC337" i="1"/>
  <c r="AA123" i="1"/>
  <c r="AA345" i="1"/>
  <c r="AC296" i="1"/>
  <c r="AA296" i="1"/>
  <c r="AA235" i="1"/>
  <c r="AC137" i="1"/>
  <c r="AC62" i="1"/>
  <c r="AA61" i="1"/>
  <c r="AA246" i="1"/>
  <c r="AA248" i="1"/>
  <c r="AA433" i="1"/>
  <c r="AA251" i="1"/>
  <c r="AC344" i="1"/>
  <c r="AA344" i="1"/>
  <c r="AC334" i="1"/>
  <c r="AA429" i="1"/>
  <c r="AA198" i="1"/>
  <c r="AC191" i="1"/>
  <c r="AA396" i="1"/>
  <c r="AC257" i="1"/>
  <c r="AA79" i="1"/>
  <c r="AA202" i="1"/>
  <c r="AC202" i="1"/>
  <c r="AA372" i="1"/>
  <c r="AC327" i="1"/>
  <c r="AC422" i="1"/>
  <c r="AC128" i="1"/>
  <c r="AA333" i="1"/>
  <c r="AC333" i="1"/>
  <c r="AC233" i="1"/>
  <c r="AA418" i="1"/>
  <c r="AC437" i="1"/>
  <c r="AA437" i="1"/>
  <c r="AC186" i="1"/>
  <c r="AA186" i="1"/>
  <c r="AA260" i="1"/>
  <c r="AC260" i="1"/>
  <c r="AA22" i="1"/>
  <c r="AA360" i="1"/>
  <c r="AA368" i="1"/>
  <c r="AC368" i="1"/>
  <c r="AC282" i="1"/>
  <c r="AA282" i="1"/>
  <c r="AC366" i="1"/>
  <c r="AA366" i="1"/>
  <c r="AA219" i="1"/>
  <c r="AA199" i="1"/>
  <c r="AA95" i="1"/>
  <c r="AC389" i="1"/>
  <c r="AC208" i="1"/>
  <c r="AA208" i="1"/>
  <c r="AC295" i="1"/>
  <c r="AA295" i="1"/>
  <c r="AA93" i="1"/>
  <c r="AC93" i="1"/>
  <c r="AC205" i="1"/>
  <c r="AA205" i="1"/>
  <c r="AC419" i="1"/>
  <c r="AA419" i="1"/>
  <c r="AC299" i="1"/>
  <c r="AA173" i="1"/>
  <c r="AC173" i="1"/>
  <c r="AC65" i="1"/>
  <c r="AA65" i="1"/>
  <c r="AC125" i="1"/>
  <c r="AA125" i="1"/>
  <c r="AA77" i="1"/>
  <c r="AA379" i="1"/>
  <c r="AA60" i="1"/>
  <c r="AA5" i="1"/>
  <c r="AA383" i="1"/>
  <c r="AA170" i="1"/>
  <c r="AA250" i="1"/>
  <c r="AA49" i="1"/>
  <c r="AA381" i="1"/>
  <c r="AA100" i="1"/>
  <c r="AA21" i="1"/>
  <c r="AA154" i="1"/>
  <c r="AA81" i="1"/>
  <c r="AA210" i="1"/>
  <c r="AA160" i="1"/>
  <c r="AA380" i="1"/>
  <c r="AA178" i="1"/>
  <c r="AC413" i="1"/>
  <c r="AA145" i="1"/>
  <c r="AC145" i="1"/>
  <c r="AC387" i="1"/>
  <c r="AA134" i="1"/>
  <c r="AC134" i="1"/>
  <c r="AA356" i="1"/>
  <c r="AA392" i="1"/>
  <c r="AA254" i="1"/>
  <c r="AA401" i="1"/>
  <c r="AA377" i="1"/>
  <c r="AA252" i="1"/>
  <c r="AC97" i="1"/>
  <c r="AA97" i="1"/>
  <c r="AA73" i="1"/>
  <c r="AC73" i="1"/>
  <c r="AC341" i="1"/>
  <c r="AA341" i="1"/>
  <c r="O425" i="1"/>
  <c r="AA425" i="1"/>
  <c r="AA151" i="1"/>
  <c r="AC151" i="1"/>
  <c r="AA367" i="1"/>
  <c r="AC56" i="1"/>
  <c r="AA56" i="1"/>
  <c r="AC216" i="1"/>
  <c r="AA216" i="1"/>
  <c r="AA190" i="1"/>
  <c r="AC94" i="1"/>
  <c r="AA94" i="1"/>
  <c r="AA411" i="1"/>
  <c r="AC411" i="1"/>
  <c r="AC249" i="1"/>
  <c r="AA249" i="1"/>
  <c r="AA214" i="1"/>
  <c r="AC214" i="1"/>
  <c r="AA54" i="1"/>
  <c r="AC305" i="1"/>
  <c r="AA58" i="1"/>
  <c r="AC110" i="1"/>
  <c r="AC336" i="1"/>
  <c r="AA336" i="1"/>
  <c r="AC157" i="1"/>
  <c r="AC63" i="1"/>
  <c r="AA63" i="1"/>
  <c r="AC127" i="1"/>
  <c r="AA127" i="1"/>
  <c r="AA165" i="1"/>
  <c r="AC67" i="1"/>
  <c r="AA148" i="1"/>
  <c r="AA308" i="1"/>
  <c r="AA397" i="1"/>
  <c r="AC317" i="1"/>
  <c r="AA371" i="1"/>
  <c r="AA242" i="1"/>
  <c r="AC232" i="1"/>
  <c r="AA232" i="1"/>
  <c r="AC149" i="1"/>
  <c r="AA149" i="1"/>
  <c r="AA69" i="1"/>
  <c r="AC69" i="1"/>
  <c r="AA45" i="1"/>
  <c r="AA91" i="1"/>
  <c r="AC91" i="1"/>
  <c r="AA340" i="1"/>
  <c r="AC340" i="1"/>
  <c r="AA241" i="1"/>
  <c r="AC98" i="1"/>
  <c r="AA98" i="1"/>
  <c r="AC243" i="1"/>
  <c r="AA243" i="1"/>
  <c r="AA239" i="1"/>
  <c r="AC239" i="1"/>
  <c r="AA357" i="1"/>
  <c r="AC357" i="1"/>
  <c r="AC359" i="1"/>
  <c r="AA359" i="1"/>
  <c r="O407" i="1"/>
  <c r="AA407" i="1"/>
  <c r="AA263" i="1"/>
  <c r="AC263" i="1"/>
  <c r="AA390" i="1"/>
  <c r="AA395" i="1"/>
  <c r="AA304" i="1"/>
  <c r="AA146" i="1"/>
  <c r="AA55" i="1"/>
  <c r="AA34" i="1"/>
  <c r="AA169" i="1"/>
  <c r="AA278" i="1"/>
  <c r="AA143" i="1"/>
  <c r="AA82" i="1"/>
  <c r="AA398" i="1"/>
  <c r="AA423" i="1"/>
  <c r="AA117" i="1"/>
  <c r="AC328" i="1"/>
  <c r="AA268" i="1"/>
  <c r="AC320" i="1"/>
  <c r="AC227" i="1"/>
  <c r="AA361" i="1"/>
  <c r="AA416" i="1"/>
  <c r="AC416" i="1"/>
  <c r="AC96" i="1"/>
  <c r="AA87" i="1"/>
  <c r="AC87" i="1"/>
  <c r="AC237" i="1"/>
  <c r="AA237" i="1"/>
  <c r="AA223" i="1"/>
  <c r="AC107" i="1"/>
  <c r="AC267" i="1"/>
  <c r="AC405" i="1"/>
  <c r="AA280" i="1"/>
  <c r="AC215" i="1"/>
  <c r="AC13" i="1"/>
  <c r="AA25" i="1"/>
  <c r="AA90" i="1"/>
  <c r="AA103" i="1"/>
  <c r="AA50" i="1"/>
  <c r="AA11" i="1"/>
  <c r="AA44" i="1"/>
  <c r="AA348" i="1"/>
  <c r="AC75" i="1"/>
  <c r="AA75" i="1"/>
  <c r="AA164" i="1"/>
  <c r="AA363" i="1"/>
  <c r="AC240" i="1"/>
  <c r="AA311" i="1"/>
  <c r="AC286" i="1"/>
  <c r="AC218" i="1"/>
  <c r="AA218" i="1"/>
  <c r="AC124" i="1"/>
  <c r="AA273" i="1"/>
  <c r="AC415" i="1"/>
  <c r="AA415" i="1"/>
  <c r="AC135" i="1"/>
  <c r="AA135" i="1"/>
  <c r="AA391" i="1"/>
  <c r="AA244" i="1"/>
  <c r="AA113" i="1"/>
  <c r="AC309" i="1"/>
  <c r="AA309" i="1"/>
  <c r="AC102" i="1"/>
  <c r="AA421" i="1"/>
  <c r="AA106" i="1"/>
  <c r="AA275" i="1"/>
  <c r="AA172" i="1"/>
  <c r="AA105" i="1"/>
  <c r="AA224" i="1"/>
  <c r="AC220" i="1"/>
  <c r="AC303" i="1"/>
  <c r="AA303" i="1"/>
  <c r="AC130" i="1"/>
  <c r="AA130" i="1"/>
  <c r="AA388" i="1"/>
  <c r="AC388" i="1"/>
  <c r="AA101" i="1"/>
  <c r="AA33" i="1"/>
  <c r="AA369" i="1"/>
  <c r="AA430" i="1"/>
  <c r="AA264" i="1"/>
  <c r="AC414" i="1"/>
  <c r="AA414" i="1"/>
  <c r="AA355" i="1"/>
  <c r="O75" i="4"/>
  <c r="P75" i="4" s="1"/>
  <c r="X12" i="3"/>
  <c r="Y12" i="3" s="1"/>
  <c r="R12" i="3"/>
  <c r="Q13" i="3" s="1"/>
  <c r="R32" i="3"/>
  <c r="Q33" i="3" s="1"/>
  <c r="X16" i="3"/>
  <c r="Y16" i="3" s="1"/>
  <c r="R26" i="4"/>
  <c r="Q85" i="3"/>
  <c r="X25" i="2"/>
  <c r="Y25" i="2" s="1"/>
  <c r="X14" i="2"/>
  <c r="Y14" i="2" s="1"/>
  <c r="X48" i="2"/>
  <c r="Y48" i="2" s="1"/>
  <c r="R3" i="4"/>
  <c r="Q4" i="4" s="1"/>
  <c r="X4" i="4" s="1"/>
  <c r="Y4" i="4" s="1"/>
  <c r="X5" i="4"/>
  <c r="Y5" i="4" s="1"/>
  <c r="X16" i="4"/>
  <c r="Y16" i="4" s="1"/>
  <c r="G116" i="3" l="1"/>
  <c r="P89" i="2"/>
  <c r="N33" i="4"/>
  <c r="G98" i="3"/>
  <c r="Z11" i="3"/>
  <c r="S17" i="3"/>
  <c r="T17" i="3" s="1"/>
  <c r="G76" i="2"/>
  <c r="S31" i="2"/>
  <c r="T31" i="2" s="1"/>
  <c r="K76" i="2"/>
  <c r="N76" i="2" s="1"/>
  <c r="N31" i="2"/>
  <c r="V33" i="4"/>
  <c r="W33" i="4"/>
  <c r="S33" i="4"/>
  <c r="T33" i="4" s="1"/>
  <c r="G11" i="3"/>
  <c r="W17" i="3"/>
  <c r="V17" i="3"/>
  <c r="R17" i="3"/>
  <c r="Q18" i="3" s="1"/>
  <c r="N17" i="3"/>
  <c r="W31" i="2"/>
  <c r="V31" i="2"/>
  <c r="H14" i="2"/>
  <c r="G14" i="3"/>
  <c r="A14" i="3"/>
  <c r="I11" i="3"/>
  <c r="G14" i="2"/>
  <c r="I76" i="2"/>
  <c r="K105" i="2"/>
  <c r="F15" i="2"/>
  <c r="K7" i="2"/>
  <c r="K82" i="2"/>
  <c r="N82" i="2" s="1"/>
  <c r="P62" i="2"/>
  <c r="H49" i="2"/>
  <c r="N49" i="2" s="1"/>
  <c r="F35" i="4"/>
  <c r="K32" i="4"/>
  <c r="Z41" i="4"/>
  <c r="A28" i="4"/>
  <c r="Z63" i="4"/>
  <c r="F84" i="4"/>
  <c r="J84" i="4"/>
  <c r="O84" i="4"/>
  <c r="P84" i="4" s="1"/>
  <c r="K30" i="4"/>
  <c r="Z7" i="4"/>
  <c r="G19" i="4"/>
  <c r="I32" i="4"/>
  <c r="I42" i="4"/>
  <c r="Z95" i="4"/>
  <c r="H92" i="4"/>
  <c r="Z60" i="4"/>
  <c r="J14" i="4"/>
  <c r="F63" i="4"/>
  <c r="I110" i="4"/>
  <c r="A41" i="4"/>
  <c r="A67" i="4"/>
  <c r="A95" i="4"/>
  <c r="J45" i="4"/>
  <c r="O95" i="4"/>
  <c r="P95" i="4" s="1"/>
  <c r="H8" i="4"/>
  <c r="G4" i="4"/>
  <c r="I41" i="4"/>
  <c r="J41" i="4"/>
  <c r="A107" i="4"/>
  <c r="G117" i="4"/>
  <c r="G132" i="4"/>
  <c r="K34" i="4"/>
  <c r="W34" i="4" s="1"/>
  <c r="H41" i="4"/>
  <c r="G32" i="4"/>
  <c r="K5" i="4"/>
  <c r="H132" i="4"/>
  <c r="N132" i="4" s="1"/>
  <c r="O14" i="4"/>
  <c r="P14" i="4" s="1"/>
  <c r="I14" i="4"/>
  <c r="K45" i="4"/>
  <c r="N45" i="4" s="1"/>
  <c r="J5" i="4"/>
  <c r="F127" i="4"/>
  <c r="G130" i="4"/>
  <c r="O132" i="4"/>
  <c r="P132" i="4" s="1"/>
  <c r="J92" i="4"/>
  <c r="G35" i="4"/>
  <c r="F14" i="4"/>
  <c r="I5" i="4"/>
  <c r="I127" i="4"/>
  <c r="I130" i="4"/>
  <c r="O92" i="4"/>
  <c r="P92" i="4" s="1"/>
  <c r="G14" i="4"/>
  <c r="A98" i="4"/>
  <c r="A101" i="4"/>
  <c r="S101" i="4" s="1"/>
  <c r="T101" i="4" s="1"/>
  <c r="O114" i="4"/>
  <c r="P114" i="4" s="1"/>
  <c r="G76" i="4"/>
  <c r="F10" i="4"/>
  <c r="Z73" i="4"/>
  <c r="K102" i="4"/>
  <c r="W102" i="4" s="1"/>
  <c r="F109" i="4"/>
  <c r="A14" i="4"/>
  <c r="H109" i="4"/>
  <c r="F101" i="4"/>
  <c r="I109" i="4"/>
  <c r="J112" i="4"/>
  <c r="H115" i="4"/>
  <c r="H101" i="4"/>
  <c r="J115" i="4"/>
  <c r="J130" i="4"/>
  <c r="O7" i="4"/>
  <c r="P7" i="4" s="1"/>
  <c r="I30" i="4"/>
  <c r="H99" i="4"/>
  <c r="I101" i="4"/>
  <c r="K115" i="4"/>
  <c r="H118" i="4"/>
  <c r="W118" i="4" s="1"/>
  <c r="Z125" i="4"/>
  <c r="Z130" i="4"/>
  <c r="K101" i="4"/>
  <c r="A119" i="4"/>
  <c r="K35" i="4"/>
  <c r="A11" i="4"/>
  <c r="A106" i="4"/>
  <c r="K110" i="4"/>
  <c r="N110" i="4" s="1"/>
  <c r="I118" i="4"/>
  <c r="H127" i="4"/>
  <c r="G11" i="4"/>
  <c r="O11" i="4"/>
  <c r="P11" i="4" s="1"/>
  <c r="J99" i="4"/>
  <c r="H117" i="4"/>
  <c r="H78" i="4"/>
  <c r="N78" i="4" s="1"/>
  <c r="K99" i="4"/>
  <c r="J117" i="4"/>
  <c r="O8" i="4"/>
  <c r="P8" i="4" s="1"/>
  <c r="Z16" i="4"/>
  <c r="H10" i="4"/>
  <c r="I85" i="4"/>
  <c r="I78" i="4"/>
  <c r="F81" i="4"/>
  <c r="J98" i="4"/>
  <c r="G114" i="4"/>
  <c r="O119" i="4"/>
  <c r="P119" i="4" s="1"/>
  <c r="I128" i="4"/>
  <c r="Z35" i="4"/>
  <c r="A8" i="4"/>
  <c r="J85" i="4"/>
  <c r="Z78" i="4"/>
  <c r="G81" i="4"/>
  <c r="K98" i="4"/>
  <c r="G112" i="4"/>
  <c r="H114" i="4"/>
  <c r="W114" i="4" s="1"/>
  <c r="J123" i="4"/>
  <c r="K128" i="4"/>
  <c r="N128" i="4" s="1"/>
  <c r="F93" i="4"/>
  <c r="I4" i="4"/>
  <c r="O35" i="4"/>
  <c r="P35" i="4" s="1"/>
  <c r="I45" i="4"/>
  <c r="H32" i="4"/>
  <c r="F5" i="4"/>
  <c r="K85" i="4"/>
  <c r="Z81" i="4"/>
  <c r="Z90" i="4"/>
  <c r="O98" i="4"/>
  <c r="P98" i="4" s="1"/>
  <c r="J100" i="4"/>
  <c r="A102" i="4"/>
  <c r="I112" i="4"/>
  <c r="I114" i="4"/>
  <c r="G118" i="4"/>
  <c r="Z64" i="4"/>
  <c r="J11" i="4"/>
  <c r="A20" i="4"/>
  <c r="A100" i="4"/>
  <c r="S100" i="4" s="1"/>
  <c r="T100" i="4" s="1"/>
  <c r="K100" i="4"/>
  <c r="A104" i="4"/>
  <c r="A108" i="4"/>
  <c r="A126" i="4"/>
  <c r="I94" i="4"/>
  <c r="F89" i="4"/>
  <c r="Z100" i="4"/>
  <c r="F94" i="4"/>
  <c r="O20" i="4"/>
  <c r="P20" i="4" s="1"/>
  <c r="F64" i="4"/>
  <c r="G89" i="4"/>
  <c r="G90" i="4"/>
  <c r="H97" i="4"/>
  <c r="J109" i="4"/>
  <c r="K112" i="4"/>
  <c r="K117" i="4"/>
  <c r="Z124" i="4"/>
  <c r="H56" i="4"/>
  <c r="A40" i="4"/>
  <c r="S40" i="4" s="1"/>
  <c r="T40" i="4" s="1"/>
  <c r="I40" i="4"/>
  <c r="A5" i="4"/>
  <c r="R5" i="4" s="1"/>
  <c r="Q6" i="4" s="1"/>
  <c r="R6" i="4" s="1"/>
  <c r="Q7" i="4" s="1"/>
  <c r="X7" i="4" s="1"/>
  <c r="K63" i="4"/>
  <c r="W63" i="4" s="1"/>
  <c r="G8" i="4"/>
  <c r="Z4" i="4"/>
  <c r="O4" i="4"/>
  <c r="P4" i="4" s="1"/>
  <c r="A35" i="4"/>
  <c r="J35" i="4"/>
  <c r="K67" i="4"/>
  <c r="K7" i="4"/>
  <c r="J40" i="4"/>
  <c r="Z45" i="4"/>
  <c r="O32" i="4"/>
  <c r="P32" i="4" s="1"/>
  <c r="Z32" i="4"/>
  <c r="G5" i="4"/>
  <c r="H89" i="4"/>
  <c r="W89" i="4" s="1"/>
  <c r="H90" i="4"/>
  <c r="N90" i="4" s="1"/>
  <c r="J97" i="4"/>
  <c r="F100" i="4"/>
  <c r="G104" i="4"/>
  <c r="K108" i="4"/>
  <c r="N108" i="4" s="1"/>
  <c r="K109" i="4"/>
  <c r="F111" i="4"/>
  <c r="Z112" i="4"/>
  <c r="J114" i="4"/>
  <c r="O117" i="4"/>
  <c r="P117" i="4" s="1"/>
  <c r="A125" i="4"/>
  <c r="I126" i="4"/>
  <c r="K127" i="4"/>
  <c r="J131" i="4"/>
  <c r="G133" i="4"/>
  <c r="J60" i="4"/>
  <c r="Z11" i="4"/>
  <c r="K94" i="4"/>
  <c r="F67" i="4"/>
  <c r="J63" i="4"/>
  <c r="O66" i="4"/>
  <c r="P66" i="4" s="1"/>
  <c r="A88" i="4"/>
  <c r="I90" i="4"/>
  <c r="K97" i="4"/>
  <c r="G100" i="4"/>
  <c r="I102" i="4"/>
  <c r="I104" i="4"/>
  <c r="O106" i="4"/>
  <c r="P106" i="4" s="1"/>
  <c r="A109" i="4"/>
  <c r="S109" i="4" s="1"/>
  <c r="T109" i="4" s="1"/>
  <c r="A110" i="4"/>
  <c r="A112" i="4"/>
  <c r="O116" i="4"/>
  <c r="P116" i="4" s="1"/>
  <c r="J126" i="4"/>
  <c r="A128" i="4"/>
  <c r="H133" i="4"/>
  <c r="I95" i="4"/>
  <c r="I66" i="4"/>
  <c r="G27" i="4"/>
  <c r="J90" i="4"/>
  <c r="H100" i="4"/>
  <c r="J104" i="4"/>
  <c r="K126" i="4"/>
  <c r="J133" i="4"/>
  <c r="H94" i="4"/>
  <c r="G85" i="4"/>
  <c r="G78" i="4"/>
  <c r="O90" i="4"/>
  <c r="P90" i="4" s="1"/>
  <c r="I100" i="4"/>
  <c r="Z104" i="4"/>
  <c r="F118" i="4"/>
  <c r="A120" i="4"/>
  <c r="O125" i="4"/>
  <c r="P125" i="4" s="1"/>
  <c r="K133" i="4"/>
  <c r="H84" i="4"/>
  <c r="F96" i="4"/>
  <c r="G84" i="4"/>
  <c r="K96" i="4"/>
  <c r="W96" i="4" s="1"/>
  <c r="A58" i="4"/>
  <c r="A84" i="4"/>
  <c r="S84" i="4" s="1"/>
  <c r="T84" i="4" s="1"/>
  <c r="I93" i="4"/>
  <c r="O34" i="4"/>
  <c r="P34" i="4" s="1"/>
  <c r="J44" i="4"/>
  <c r="O42" i="4"/>
  <c r="P42" i="4" s="1"/>
  <c r="O44" i="4"/>
  <c r="P44" i="4" s="1"/>
  <c r="A13" i="4"/>
  <c r="P27" i="4"/>
  <c r="I73" i="4"/>
  <c r="H98" i="4"/>
  <c r="J106" i="4"/>
  <c r="J107" i="4"/>
  <c r="I108" i="4"/>
  <c r="H116" i="4"/>
  <c r="N116" i="4" s="1"/>
  <c r="O118" i="4"/>
  <c r="P118" i="4" s="1"/>
  <c r="J119" i="4"/>
  <c r="K120" i="4"/>
  <c r="N120" i="4" s="1"/>
  <c r="Z122" i="4"/>
  <c r="J124" i="4"/>
  <c r="J125" i="4"/>
  <c r="G126" i="4"/>
  <c r="F92" i="4"/>
  <c r="F80" i="4"/>
  <c r="J96" i="4"/>
  <c r="G93" i="4"/>
  <c r="F42" i="4"/>
  <c r="O19" i="4"/>
  <c r="P19" i="4" s="1"/>
  <c r="F19" i="4"/>
  <c r="J73" i="4"/>
  <c r="I98" i="4"/>
  <c r="K106" i="4"/>
  <c r="K107" i="4"/>
  <c r="J108" i="4"/>
  <c r="J116" i="4"/>
  <c r="Z118" i="4"/>
  <c r="K119" i="4"/>
  <c r="O124" i="4"/>
  <c r="P124" i="4" s="1"/>
  <c r="K125" i="4"/>
  <c r="H126" i="4"/>
  <c r="F130" i="4"/>
  <c r="A96" i="4"/>
  <c r="Z106" i="4"/>
  <c r="O108" i="4"/>
  <c r="P108" i="4" s="1"/>
  <c r="I96" i="4"/>
  <c r="Z92" i="4"/>
  <c r="A92" i="4"/>
  <c r="K28" i="4"/>
  <c r="I80" i="4"/>
  <c r="Z108" i="4"/>
  <c r="G96" i="4"/>
  <c r="A75" i="4"/>
  <c r="S75" i="4" s="1"/>
  <c r="T75" i="4" s="1"/>
  <c r="Z96" i="4"/>
  <c r="J93" i="4"/>
  <c r="A93" i="4"/>
  <c r="S93" i="4" s="1"/>
  <c r="T93" i="4" s="1"/>
  <c r="Z44" i="4"/>
  <c r="O82" i="4"/>
  <c r="P82" i="4" s="1"/>
  <c r="G106" i="4"/>
  <c r="F108" i="4"/>
  <c r="Z116" i="4"/>
  <c r="F119" i="4"/>
  <c r="G122" i="4"/>
  <c r="O126" i="4"/>
  <c r="P126" i="4" s="1"/>
  <c r="I84" i="4"/>
  <c r="O76" i="4"/>
  <c r="P76" i="4" s="1"/>
  <c r="J7" i="4"/>
  <c r="I7" i="4"/>
  <c r="H44" i="4"/>
  <c r="W44" i="4" s="1"/>
  <c r="J19" i="4"/>
  <c r="F32" i="4"/>
  <c r="F28" i="4"/>
  <c r="A7" i="4"/>
  <c r="A32" i="4"/>
  <c r="H5" i="4"/>
  <c r="K88" i="4"/>
  <c r="N88" i="4" s="1"/>
  <c r="Z89" i="4"/>
  <c r="Z85" i="4"/>
  <c r="J78" i="4"/>
  <c r="A97" i="4"/>
  <c r="Z98" i="4"/>
  <c r="J101" i="4"/>
  <c r="K104" i="4"/>
  <c r="H106" i="4"/>
  <c r="G108" i="4"/>
  <c r="Z114" i="4"/>
  <c r="A117" i="4"/>
  <c r="Z117" i="4"/>
  <c r="J118" i="4"/>
  <c r="H119" i="4"/>
  <c r="I122" i="4"/>
  <c r="G124" i="4"/>
  <c r="G125" i="4"/>
  <c r="Z126" i="4"/>
  <c r="O127" i="4"/>
  <c r="P127" i="4" s="1"/>
  <c r="Z132" i="4"/>
  <c r="O133" i="4"/>
  <c r="P133" i="4" s="1"/>
  <c r="O96" i="4"/>
  <c r="P96" i="4" s="1"/>
  <c r="I76" i="4"/>
  <c r="I92" i="4"/>
  <c r="K37" i="4"/>
  <c r="F30" i="4"/>
  <c r="A85" i="4"/>
  <c r="O78" i="4"/>
  <c r="P78" i="4" s="1"/>
  <c r="G73" i="4"/>
  <c r="G98" i="4"/>
  <c r="A99" i="4"/>
  <c r="F103" i="4"/>
  <c r="I106" i="4"/>
  <c r="H107" i="4"/>
  <c r="A115" i="4"/>
  <c r="G116" i="4"/>
  <c r="A118" i="4"/>
  <c r="I119" i="4"/>
  <c r="I120" i="4"/>
  <c r="J122" i="4"/>
  <c r="H124" i="4"/>
  <c r="W124" i="4" s="1"/>
  <c r="H125" i="4"/>
  <c r="A127" i="4"/>
  <c r="A133" i="4"/>
  <c r="Z133" i="4"/>
  <c r="F116" i="4"/>
  <c r="I117" i="4"/>
  <c r="G119" i="4"/>
  <c r="J120" i="4"/>
  <c r="O121" i="4"/>
  <c r="P121" i="4" s="1"/>
  <c r="H122" i="4"/>
  <c r="A123" i="4"/>
  <c r="K123" i="4"/>
  <c r="F124" i="4"/>
  <c r="I125" i="4"/>
  <c r="G127" i="4"/>
  <c r="Z127" i="4"/>
  <c r="J128" i="4"/>
  <c r="O129" i="4"/>
  <c r="P129" i="4" s="1"/>
  <c r="H130" i="4"/>
  <c r="A131" i="4"/>
  <c r="K131" i="4"/>
  <c r="F132" i="4"/>
  <c r="I133" i="4"/>
  <c r="F121" i="4"/>
  <c r="F129" i="4"/>
  <c r="G121" i="4"/>
  <c r="Z121" i="4"/>
  <c r="O123" i="4"/>
  <c r="P123" i="4" s="1"/>
  <c r="G129" i="4"/>
  <c r="Z129" i="4"/>
  <c r="O131" i="4"/>
  <c r="P131" i="4" s="1"/>
  <c r="I116" i="4"/>
  <c r="O120" i="4"/>
  <c r="P120" i="4" s="1"/>
  <c r="H121" i="4"/>
  <c r="A122" i="4"/>
  <c r="K122" i="4"/>
  <c r="F123" i="4"/>
  <c r="I124" i="4"/>
  <c r="O128" i="4"/>
  <c r="P128" i="4" s="1"/>
  <c r="H129" i="4"/>
  <c r="A130" i="4"/>
  <c r="S130" i="4" s="1"/>
  <c r="T130" i="4" s="1"/>
  <c r="K130" i="4"/>
  <c r="F131" i="4"/>
  <c r="I132" i="4"/>
  <c r="F120" i="4"/>
  <c r="I121" i="4"/>
  <c r="G123" i="4"/>
  <c r="Z123" i="4"/>
  <c r="F128" i="4"/>
  <c r="I129" i="4"/>
  <c r="G131" i="4"/>
  <c r="Z131" i="4"/>
  <c r="J132" i="4"/>
  <c r="A116" i="4"/>
  <c r="G120" i="4"/>
  <c r="Z120" i="4"/>
  <c r="J121" i="4"/>
  <c r="O122" i="4"/>
  <c r="P122" i="4" s="1"/>
  <c r="H123" i="4"/>
  <c r="A124" i="4"/>
  <c r="G128" i="4"/>
  <c r="Z128" i="4"/>
  <c r="J129" i="4"/>
  <c r="H131" i="4"/>
  <c r="A132" i="4"/>
  <c r="A121" i="4"/>
  <c r="A129" i="4"/>
  <c r="J105" i="4"/>
  <c r="J113" i="4"/>
  <c r="I99" i="4"/>
  <c r="G101" i="4"/>
  <c r="Z101" i="4"/>
  <c r="J102" i="4"/>
  <c r="O103" i="4"/>
  <c r="P103" i="4" s="1"/>
  <c r="H104" i="4"/>
  <c r="A105" i="4"/>
  <c r="K105" i="4"/>
  <c r="I107" i="4"/>
  <c r="G109" i="4"/>
  <c r="Z109" i="4"/>
  <c r="J110" i="4"/>
  <c r="O111" i="4"/>
  <c r="P111" i="4" s="1"/>
  <c r="H112" i="4"/>
  <c r="A113" i="4"/>
  <c r="K113" i="4"/>
  <c r="F114" i="4"/>
  <c r="I115" i="4"/>
  <c r="G103" i="4"/>
  <c r="Z103" i="4"/>
  <c r="O105" i="4"/>
  <c r="P105" i="4" s="1"/>
  <c r="G111" i="4"/>
  <c r="Z111" i="4"/>
  <c r="O113" i="4"/>
  <c r="P113" i="4" s="1"/>
  <c r="O102" i="4"/>
  <c r="P102" i="4" s="1"/>
  <c r="H103" i="4"/>
  <c r="F105" i="4"/>
  <c r="O110" i="4"/>
  <c r="P110" i="4" s="1"/>
  <c r="H111" i="4"/>
  <c r="F113" i="4"/>
  <c r="O99" i="4"/>
  <c r="P99" i="4" s="1"/>
  <c r="F102" i="4"/>
  <c r="I103" i="4"/>
  <c r="G105" i="4"/>
  <c r="Z105" i="4"/>
  <c r="O107" i="4"/>
  <c r="P107" i="4" s="1"/>
  <c r="F110" i="4"/>
  <c r="I111" i="4"/>
  <c r="G113" i="4"/>
  <c r="Z113" i="4"/>
  <c r="O115" i="4"/>
  <c r="P115" i="4" s="1"/>
  <c r="F99" i="4"/>
  <c r="G102" i="4"/>
  <c r="Z102" i="4"/>
  <c r="J103" i="4"/>
  <c r="O104" i="4"/>
  <c r="P104" i="4" s="1"/>
  <c r="H105" i="4"/>
  <c r="F107" i="4"/>
  <c r="G110" i="4"/>
  <c r="Z110" i="4"/>
  <c r="J111" i="4"/>
  <c r="O112" i="4"/>
  <c r="P112" i="4" s="1"/>
  <c r="H113" i="4"/>
  <c r="A114" i="4"/>
  <c r="F115" i="4"/>
  <c r="G99" i="4"/>
  <c r="A103" i="4"/>
  <c r="G107" i="4"/>
  <c r="A111" i="4"/>
  <c r="G115" i="4"/>
  <c r="I86" i="4"/>
  <c r="J82" i="4"/>
  <c r="J86" i="4"/>
  <c r="O81" i="4"/>
  <c r="P81" i="4" s="1"/>
  <c r="H73" i="4"/>
  <c r="A82" i="4"/>
  <c r="K82" i="4"/>
  <c r="F90" i="4"/>
  <c r="I97" i="4"/>
  <c r="A86" i="4"/>
  <c r="K86" i="4"/>
  <c r="N86" i="4" s="1"/>
  <c r="O86" i="4"/>
  <c r="P86" i="4" s="1"/>
  <c r="H81" i="4"/>
  <c r="A73" i="4"/>
  <c r="K73" i="4"/>
  <c r="F82" i="4"/>
  <c r="F86" i="4"/>
  <c r="I81" i="4"/>
  <c r="G82" i="4"/>
  <c r="Z82" i="4"/>
  <c r="O97" i="4"/>
  <c r="P97" i="4" s="1"/>
  <c r="G86" i="4"/>
  <c r="Z86" i="4"/>
  <c r="J81" i="4"/>
  <c r="O73" i="4"/>
  <c r="P73" i="4" s="1"/>
  <c r="H82" i="4"/>
  <c r="A90" i="4"/>
  <c r="F97" i="4"/>
  <c r="A81" i="4"/>
  <c r="G97" i="4"/>
  <c r="I88" i="4"/>
  <c r="J77" i="4"/>
  <c r="H71" i="4"/>
  <c r="J88" i="4"/>
  <c r="O89" i="4"/>
  <c r="P89" i="4" s="1"/>
  <c r="H85" i="4"/>
  <c r="A77" i="4"/>
  <c r="K77" i="4"/>
  <c r="F78" i="4"/>
  <c r="I71" i="4"/>
  <c r="J71" i="4"/>
  <c r="O77" i="4"/>
  <c r="P77" i="4" s="1"/>
  <c r="A71" i="4"/>
  <c r="K71" i="4"/>
  <c r="O88" i="4"/>
  <c r="P88" i="4" s="1"/>
  <c r="F77" i="4"/>
  <c r="F88" i="4"/>
  <c r="I89" i="4"/>
  <c r="G77" i="4"/>
  <c r="Z77" i="4"/>
  <c r="O71" i="4"/>
  <c r="P71" i="4" s="1"/>
  <c r="G88" i="4"/>
  <c r="Z88" i="4"/>
  <c r="J89" i="4"/>
  <c r="O85" i="4"/>
  <c r="P85" i="4" s="1"/>
  <c r="H77" i="4"/>
  <c r="A78" i="4"/>
  <c r="F71" i="4"/>
  <c r="A89" i="4"/>
  <c r="G71" i="4"/>
  <c r="H70" i="4"/>
  <c r="H76" i="4"/>
  <c r="A61" i="4"/>
  <c r="S61" i="4" s="1"/>
  <c r="T61" i="4" s="1"/>
  <c r="Z76" i="4"/>
  <c r="Z58" i="4"/>
  <c r="J70" i="4"/>
  <c r="I58" i="4"/>
  <c r="I70" i="4"/>
  <c r="J75" i="4"/>
  <c r="H75" i="4"/>
  <c r="F75" i="4"/>
  <c r="K58" i="4"/>
  <c r="G58" i="4"/>
  <c r="K80" i="4"/>
  <c r="W80" i="4" s="1"/>
  <c r="A80" i="4"/>
  <c r="H61" i="4"/>
  <c r="O80" i="4"/>
  <c r="P80" i="4" s="1"/>
  <c r="J80" i="4"/>
  <c r="G61" i="4"/>
  <c r="H58" i="4"/>
  <c r="I56" i="4"/>
  <c r="I64" i="4"/>
  <c r="G66" i="4"/>
  <c r="I61" i="4"/>
  <c r="Z66" i="4"/>
  <c r="J58" i="4"/>
  <c r="J64" i="4"/>
  <c r="G70" i="4"/>
  <c r="O70" i="4"/>
  <c r="P70" i="4" s="1"/>
  <c r="O58" i="4"/>
  <c r="P58" i="4" s="1"/>
  <c r="A94" i="4"/>
  <c r="O64" i="4"/>
  <c r="P64" i="4" s="1"/>
  <c r="S64" i="4" s="1"/>
  <c r="T64" i="4" s="1"/>
  <c r="J8" i="4"/>
  <c r="J20" i="4"/>
  <c r="F4" i="4"/>
  <c r="H20" i="4"/>
  <c r="H35" i="4"/>
  <c r="H11" i="4"/>
  <c r="H95" i="4"/>
  <c r="O60" i="4"/>
  <c r="P60" i="4" s="1"/>
  <c r="O56" i="4"/>
  <c r="P56" i="4" s="1"/>
  <c r="G40" i="4"/>
  <c r="A17" i="4"/>
  <c r="F17" i="4"/>
  <c r="H40" i="4"/>
  <c r="H30" i="4"/>
  <c r="H17" i="4"/>
  <c r="J46" i="4"/>
  <c r="K20" i="4"/>
  <c r="Z56" i="4"/>
  <c r="G95" i="4"/>
  <c r="I8" i="4"/>
  <c r="K56" i="4"/>
  <c r="F95" i="4"/>
  <c r="O46" i="4"/>
  <c r="P46" i="4" s="1"/>
  <c r="H37" i="4"/>
  <c r="Z40" i="4"/>
  <c r="G30" i="4"/>
  <c r="A46" i="4"/>
  <c r="O45" i="4"/>
  <c r="P45" i="4" s="1"/>
  <c r="K40" i="4"/>
  <c r="O37" i="4"/>
  <c r="P37" i="4" s="1"/>
  <c r="A45" i="4"/>
  <c r="G20" i="4"/>
  <c r="O30" i="4"/>
  <c r="P30" i="4" s="1"/>
  <c r="I17" i="4"/>
  <c r="K17" i="4"/>
  <c r="K66" i="4"/>
  <c r="J94" i="4"/>
  <c r="G64" i="4"/>
  <c r="G56" i="4"/>
  <c r="H64" i="4"/>
  <c r="O94" i="4"/>
  <c r="P94" i="4" s="1"/>
  <c r="A66" i="4"/>
  <c r="Z30" i="4"/>
  <c r="G46" i="4"/>
  <c r="Z17" i="4"/>
  <c r="G17" i="4"/>
  <c r="A56" i="4"/>
  <c r="J66" i="4"/>
  <c r="I20" i="4"/>
  <c r="K11" i="4"/>
  <c r="Z94" i="4"/>
  <c r="J56" i="4"/>
  <c r="F46" i="4"/>
  <c r="F45" i="4"/>
  <c r="K46" i="4"/>
  <c r="F40" i="4"/>
  <c r="Z20" i="4"/>
  <c r="J95" i="4"/>
  <c r="F60" i="4"/>
  <c r="K4" i="4"/>
  <c r="N4" i="4" s="1"/>
  <c r="G60" i="4"/>
  <c r="F8" i="4"/>
  <c r="K8" i="4"/>
  <c r="G45" i="4"/>
  <c r="H46" i="4"/>
  <c r="Z46" i="4"/>
  <c r="K64" i="4"/>
  <c r="F11" i="4"/>
  <c r="F66" i="4"/>
  <c r="A30" i="4"/>
  <c r="O17" i="4"/>
  <c r="P17" i="4" s="1"/>
  <c r="G16" i="4"/>
  <c r="G13" i="4"/>
  <c r="A4" i="4"/>
  <c r="J4" i="4"/>
  <c r="O63" i="4"/>
  <c r="P63" i="4" s="1"/>
  <c r="G63" i="4"/>
  <c r="I63" i="4"/>
  <c r="O67" i="4"/>
  <c r="P67" i="4" s="1"/>
  <c r="I67" i="4"/>
  <c r="Z67" i="4"/>
  <c r="J67" i="4"/>
  <c r="I60" i="4"/>
  <c r="K60" i="4"/>
  <c r="N60" i="4" s="1"/>
  <c r="A60" i="4"/>
  <c r="A27" i="4"/>
  <c r="F27" i="4"/>
  <c r="J27" i="4"/>
  <c r="I27" i="4"/>
  <c r="Z27" i="4"/>
  <c r="A37" i="4"/>
  <c r="G37" i="4"/>
  <c r="J37" i="4"/>
  <c r="K84" i="4"/>
  <c r="A63" i="4"/>
  <c r="K92" i="4"/>
  <c r="H67" i="4"/>
  <c r="I28" i="4"/>
  <c r="I16" i="4"/>
  <c r="A10" i="4"/>
  <c r="O10" i="4"/>
  <c r="P10" i="4" s="1"/>
  <c r="K10" i="4"/>
  <c r="I10" i="4"/>
  <c r="J10" i="4"/>
  <c r="G10" i="4"/>
  <c r="H14" i="4"/>
  <c r="Z14" i="4"/>
  <c r="K41" i="4"/>
  <c r="O41" i="4"/>
  <c r="P41" i="4" s="1"/>
  <c r="S41" i="4" s="1"/>
  <c r="T41" i="4" s="1"/>
  <c r="G41" i="4"/>
  <c r="H13" i="4"/>
  <c r="O13" i="4"/>
  <c r="P13" i="4" s="1"/>
  <c r="I13" i="4"/>
  <c r="K13" i="4"/>
  <c r="K61" i="4"/>
  <c r="J61" i="4"/>
  <c r="K70" i="4"/>
  <c r="F70" i="4"/>
  <c r="A70" i="4"/>
  <c r="K76" i="4"/>
  <c r="J76" i="4"/>
  <c r="A76" i="4"/>
  <c r="I34" i="4"/>
  <c r="A34" i="4"/>
  <c r="J34" i="4"/>
  <c r="F34" i="4"/>
  <c r="Z34" i="4"/>
  <c r="G28" i="4"/>
  <c r="H28" i="4"/>
  <c r="Z28" i="4"/>
  <c r="F61" i="4"/>
  <c r="Z61" i="4"/>
  <c r="H27" i="4"/>
  <c r="F13" i="4"/>
  <c r="Z13" i="4"/>
  <c r="G34" i="4"/>
  <c r="A16" i="4"/>
  <c r="F16" i="4"/>
  <c r="H16" i="4"/>
  <c r="K16" i="4"/>
  <c r="I44" i="4"/>
  <c r="F44" i="4"/>
  <c r="A44" i="4"/>
  <c r="I22" i="4"/>
  <c r="F22" i="4"/>
  <c r="J22" i="4"/>
  <c r="G22" i="4"/>
  <c r="H22" i="4"/>
  <c r="I37" i="4"/>
  <c r="O28" i="4"/>
  <c r="P28" i="4" s="1"/>
  <c r="A19" i="4"/>
  <c r="H19" i="4"/>
  <c r="Z19" i="4"/>
  <c r="I19" i="4"/>
  <c r="F7" i="4"/>
  <c r="H7" i="4"/>
  <c r="Z80" i="4"/>
  <c r="G80" i="4"/>
  <c r="K75" i="4"/>
  <c r="Z75" i="4"/>
  <c r="G75" i="4"/>
  <c r="K93" i="4"/>
  <c r="Z93" i="4"/>
  <c r="H93" i="4"/>
  <c r="K42" i="4"/>
  <c r="G42" i="4"/>
  <c r="Z42" i="4"/>
  <c r="O22" i="4"/>
  <c r="P22" i="4" s="1"/>
  <c r="F37" i="4"/>
  <c r="K27" i="4"/>
  <c r="J42" i="4"/>
  <c r="A42" i="4"/>
  <c r="K22" i="4"/>
  <c r="G44" i="4"/>
  <c r="O16" i="4"/>
  <c r="P16" i="4" s="1"/>
  <c r="A22" i="4"/>
  <c r="I27" i="3"/>
  <c r="Z27" i="3"/>
  <c r="G27" i="3"/>
  <c r="H98" i="3"/>
  <c r="H116" i="3"/>
  <c r="I95" i="3"/>
  <c r="I102" i="3"/>
  <c r="K110" i="3"/>
  <c r="Z14" i="3"/>
  <c r="A76" i="3"/>
  <c r="F76" i="3"/>
  <c r="O14" i="3"/>
  <c r="P14" i="3" s="1"/>
  <c r="Z98" i="3"/>
  <c r="O11" i="3"/>
  <c r="P11" i="3" s="1"/>
  <c r="K91" i="3"/>
  <c r="O108" i="3"/>
  <c r="P108" i="3" s="1"/>
  <c r="K52" i="3"/>
  <c r="I19" i="3"/>
  <c r="G106" i="3"/>
  <c r="K93" i="3"/>
  <c r="F60" i="3"/>
  <c r="G83" i="3"/>
  <c r="F14" i="3"/>
  <c r="H14" i="3"/>
  <c r="W14" i="3" s="1"/>
  <c r="G96" i="3"/>
  <c r="K76" i="3"/>
  <c r="N76" i="3" s="1"/>
  <c r="Z93" i="3"/>
  <c r="G70" i="2"/>
  <c r="Z74" i="2"/>
  <c r="A70" i="2"/>
  <c r="H27" i="2"/>
  <c r="A51" i="2"/>
  <c r="A52" i="2"/>
  <c r="G23" i="2"/>
  <c r="O74" i="2"/>
  <c r="P74" i="2" s="1"/>
  <c r="G106" i="2"/>
  <c r="Z52" i="2"/>
  <c r="I106" i="2"/>
  <c r="K74" i="2"/>
  <c r="H74" i="2"/>
  <c r="I53" i="2"/>
  <c r="G68" i="2"/>
  <c r="Z19" i="2"/>
  <c r="K53" i="2"/>
  <c r="H15" i="2"/>
  <c r="A68" i="2"/>
  <c r="O23" i="2"/>
  <c r="P23" i="2" s="1"/>
  <c r="I33" i="2"/>
  <c r="I74" i="2"/>
  <c r="O8" i="2"/>
  <c r="P8" i="2" s="1"/>
  <c r="Z51" i="2"/>
  <c r="G74" i="2"/>
  <c r="A33" i="2"/>
  <c r="H52" i="2"/>
  <c r="A74" i="2"/>
  <c r="K45" i="2"/>
  <c r="A89" i="2"/>
  <c r="K43" i="2"/>
  <c r="O82" i="2"/>
  <c r="P82" i="2" s="1"/>
  <c r="F59" i="2"/>
  <c r="I17" i="2"/>
  <c r="G89" i="2"/>
  <c r="Z48" i="2"/>
  <c r="H96" i="2"/>
  <c r="W96" i="2" s="1"/>
  <c r="H61" i="2"/>
  <c r="I89" i="2"/>
  <c r="H59" i="2"/>
  <c r="F61" i="2"/>
  <c r="K80" i="2"/>
  <c r="F65" i="2"/>
  <c r="G44" i="2"/>
  <c r="Z8" i="2"/>
  <c r="G63" i="2"/>
  <c r="F21" i="2"/>
  <c r="H63" i="2"/>
  <c r="O39" i="2"/>
  <c r="P39" i="2" s="1"/>
  <c r="Z3" i="2"/>
  <c r="K63" i="2"/>
  <c r="H53" i="2"/>
  <c r="Z36" i="2"/>
  <c r="K65" i="2"/>
  <c r="N65" i="2" s="1"/>
  <c r="O15" i="2"/>
  <c r="P15" i="2" s="1"/>
  <c r="S15" i="2" s="1"/>
  <c r="T15" i="2" s="1"/>
  <c r="G8" i="2"/>
  <c r="A44" i="2"/>
  <c r="Z67" i="2"/>
  <c r="O100" i="2"/>
  <c r="P100" i="2" s="1"/>
  <c r="I73" i="2"/>
  <c r="I44" i="2"/>
  <c r="K44" i="2"/>
  <c r="G80" i="2"/>
  <c r="O29" i="2"/>
  <c r="P29" i="2" s="1"/>
  <c r="A100" i="2"/>
  <c r="A43" i="2"/>
  <c r="I45" i="2"/>
  <c r="Z45" i="2"/>
  <c r="F103" i="2"/>
  <c r="Z27" i="2"/>
  <c r="Z63" i="2"/>
  <c r="I24" i="2"/>
  <c r="I40" i="2"/>
  <c r="Z68" i="2"/>
  <c r="H48" i="2"/>
  <c r="W48" i="2" s="1"/>
  <c r="F100" i="2"/>
  <c r="A77" i="2"/>
  <c r="F27" i="2"/>
  <c r="I19" i="2"/>
  <c r="O80" i="2"/>
  <c r="P80" i="2" s="1"/>
  <c r="F57" i="2"/>
  <c r="F77" i="2"/>
  <c r="F29" i="2"/>
  <c r="Z89" i="2"/>
  <c r="F105" i="2"/>
  <c r="H46" i="2"/>
  <c r="A62" i="2"/>
  <c r="I59" i="2"/>
  <c r="K35" i="2"/>
  <c r="F80" i="2"/>
  <c r="G62" i="2"/>
  <c r="O45" i="2"/>
  <c r="P45" i="2" s="1"/>
  <c r="S45" i="2" s="1"/>
  <c r="T45" i="2" s="1"/>
  <c r="A105" i="2"/>
  <c r="H100" i="2"/>
  <c r="F43" i="2"/>
  <c r="I39" i="2"/>
  <c r="Z84" i="3"/>
  <c r="O29" i="3"/>
  <c r="P29" i="3" s="1"/>
  <c r="H13" i="3"/>
  <c r="G80" i="3"/>
  <c r="K30" i="3"/>
  <c r="K85" i="3"/>
  <c r="A33" i="3"/>
  <c r="G39" i="3"/>
  <c r="G33" i="3"/>
  <c r="O97" i="3"/>
  <c r="P97" i="3" s="1"/>
  <c r="O33" i="3"/>
  <c r="O91" i="3"/>
  <c r="P91" i="3" s="1"/>
  <c r="S91" i="3" s="1"/>
  <c r="T91" i="3" s="1"/>
  <c r="I33" i="3"/>
  <c r="I54" i="3"/>
  <c r="F101" i="3"/>
  <c r="Z33" i="3"/>
  <c r="A101" i="3"/>
  <c r="K28" i="3"/>
  <c r="Z54" i="3"/>
  <c r="H19" i="3"/>
  <c r="F33" i="3"/>
  <c r="Z16" i="3"/>
  <c r="K25" i="3"/>
  <c r="A9" i="3"/>
  <c r="O63" i="3"/>
  <c r="P63" i="3" s="1"/>
  <c r="Z87" i="3"/>
  <c r="F41" i="3"/>
  <c r="A27" i="3"/>
  <c r="F78" i="3"/>
  <c r="Z78" i="3"/>
  <c r="Z37" i="3"/>
  <c r="H30" i="3"/>
  <c r="A52" i="3"/>
  <c r="O113" i="3"/>
  <c r="P113" i="3" s="1"/>
  <c r="K35" i="3"/>
  <c r="I15" i="3"/>
  <c r="Z59" i="3"/>
  <c r="A29" i="3"/>
  <c r="Z13" i="3"/>
  <c r="A103" i="3"/>
  <c r="Z99" i="3"/>
  <c r="G85" i="3"/>
  <c r="Z52" i="3"/>
  <c r="I41" i="3"/>
  <c r="A85" i="3"/>
  <c r="A83" i="3"/>
  <c r="G19" i="3"/>
  <c r="G52" i="3"/>
  <c r="O85" i="3"/>
  <c r="P85" i="3" s="1"/>
  <c r="Z15" i="3"/>
  <c r="F30" i="3"/>
  <c r="O30" i="3"/>
  <c r="P30" i="3" s="1"/>
  <c r="G101" i="3"/>
  <c r="F74" i="3"/>
  <c r="A35" i="3"/>
  <c r="I52" i="3"/>
  <c r="O83" i="3"/>
  <c r="P83" i="3" s="1"/>
  <c r="F15" i="3"/>
  <c r="O15" i="3"/>
  <c r="P15" i="3" s="1"/>
  <c r="S15" i="3" s="1"/>
  <c r="T15" i="3" s="1"/>
  <c r="Z30" i="3"/>
  <c r="A30" i="3"/>
  <c r="G99" i="3"/>
  <c r="G105" i="3"/>
  <c r="A49" i="3"/>
  <c r="O39" i="3"/>
  <c r="P39" i="3" s="1"/>
  <c r="K19" i="3"/>
  <c r="O19" i="3"/>
  <c r="P19" i="3" s="1"/>
  <c r="A19" i="3"/>
  <c r="H100" i="3"/>
  <c r="Z110" i="3"/>
  <c r="Z101" i="3"/>
  <c r="H15" i="3"/>
  <c r="Z85" i="3"/>
  <c r="O25" i="3"/>
  <c r="P25" i="3" s="1"/>
  <c r="Z41" i="3"/>
  <c r="A43" i="3"/>
  <c r="O89" i="3"/>
  <c r="P89" i="3" s="1"/>
  <c r="K83" i="3"/>
  <c r="F105" i="3"/>
  <c r="A78" i="3"/>
  <c r="Z22" i="3"/>
  <c r="I53" i="3"/>
  <c r="F25" i="3"/>
  <c r="F59" i="3"/>
  <c r="H25" i="3"/>
  <c r="A25" i="3"/>
  <c r="F90" i="3"/>
  <c r="I80" i="3"/>
  <c r="I78" i="3"/>
  <c r="Z100" i="3"/>
  <c r="K104" i="3"/>
  <c r="O53" i="3"/>
  <c r="P53" i="3" s="1"/>
  <c r="A13" i="3"/>
  <c r="Z25" i="3"/>
  <c r="A53" i="3"/>
  <c r="Z86" i="3"/>
  <c r="A87" i="3"/>
  <c r="I90" i="3"/>
  <c r="Z95" i="3"/>
  <c r="H101" i="3"/>
  <c r="I99" i="3"/>
  <c r="K101" i="3"/>
  <c r="K112" i="3"/>
  <c r="I105" i="3"/>
  <c r="Z91" i="3"/>
  <c r="A5" i="3"/>
  <c r="A86" i="3"/>
  <c r="S86" i="3" s="1"/>
  <c r="T86" i="3" s="1"/>
  <c r="K89" i="3"/>
  <c r="G29" i="3"/>
  <c r="F27" i="3"/>
  <c r="I59" i="3"/>
  <c r="F89" i="3"/>
  <c r="K59" i="3"/>
  <c r="I91" i="3"/>
  <c r="O101" i="3"/>
  <c r="P101" i="3" s="1"/>
  <c r="F116" i="3"/>
  <c r="O112" i="3"/>
  <c r="P112" i="3" s="1"/>
  <c r="S112" i="3" s="1"/>
  <c r="T112" i="3" s="1"/>
  <c r="G78" i="3"/>
  <c r="F72" i="3"/>
  <c r="H72" i="3"/>
  <c r="Z111" i="3"/>
  <c r="G53" i="3"/>
  <c r="A22" i="3"/>
  <c r="S22" i="3" s="1"/>
  <c r="T22" i="3" s="1"/>
  <c r="K94" i="3"/>
  <c r="Z107" i="3"/>
  <c r="H53" i="3"/>
  <c r="H45" i="3"/>
  <c r="N45" i="3" s="1"/>
  <c r="O60" i="3"/>
  <c r="P60" i="3" s="1"/>
  <c r="G88" i="3"/>
  <c r="H88" i="3"/>
  <c r="O78" i="3"/>
  <c r="P78" i="3" s="1"/>
  <c r="H78" i="3"/>
  <c r="W78" i="3" s="1"/>
  <c r="F104" i="3"/>
  <c r="I115" i="3"/>
  <c r="W33" i="3"/>
  <c r="I22" i="3"/>
  <c r="O88" i="3"/>
  <c r="P88" i="3" s="1"/>
  <c r="O37" i="3"/>
  <c r="P37" i="3" s="1"/>
  <c r="S37" i="3" s="1"/>
  <c r="T37" i="3" s="1"/>
  <c r="I25" i="3"/>
  <c r="K53" i="3"/>
  <c r="H60" i="3"/>
  <c r="F88" i="3"/>
  <c r="G59" i="3"/>
  <c r="A89" i="3"/>
  <c r="O59" i="3"/>
  <c r="P59" i="3" s="1"/>
  <c r="F86" i="3"/>
  <c r="H104" i="3"/>
  <c r="H95" i="3"/>
  <c r="K72" i="3"/>
  <c r="O47" i="3"/>
  <c r="P47" i="3" s="1"/>
  <c r="H47" i="3"/>
  <c r="H52" i="3"/>
  <c r="F43" i="3"/>
  <c r="I14" i="3"/>
  <c r="F29" i="3"/>
  <c r="H83" i="3"/>
  <c r="K27" i="3"/>
  <c r="N27" i="3" s="1"/>
  <c r="Z28" i="3"/>
  <c r="F45" i="3"/>
  <c r="H85" i="3"/>
  <c r="A70" i="3"/>
  <c r="A28" i="3"/>
  <c r="K95" i="3"/>
  <c r="H94" i="3"/>
  <c r="A114" i="3"/>
  <c r="F95" i="3"/>
  <c r="O90" i="3"/>
  <c r="P90" i="3" s="1"/>
  <c r="S90" i="3" s="1"/>
  <c r="T90" i="3" s="1"/>
  <c r="A99" i="3"/>
  <c r="S99" i="3" s="1"/>
  <c r="T99" i="3" s="1"/>
  <c r="H93" i="3"/>
  <c r="I9" i="3"/>
  <c r="G45" i="3"/>
  <c r="F94" i="3"/>
  <c r="H90" i="3"/>
  <c r="H111" i="3"/>
  <c r="I113" i="3"/>
  <c r="I5" i="3"/>
  <c r="H82" i="3"/>
  <c r="N82" i="3" s="1"/>
  <c r="A94" i="3"/>
  <c r="A107" i="3"/>
  <c r="S107" i="3" s="1"/>
  <c r="T107" i="3" s="1"/>
  <c r="A57" i="3"/>
  <c r="F9" i="3"/>
  <c r="H3" i="3"/>
  <c r="N33" i="3"/>
  <c r="K15" i="3"/>
  <c r="K47" i="3"/>
  <c r="I64" i="3"/>
  <c r="G15" i="3"/>
  <c r="O70" i="3"/>
  <c r="P70" i="3" s="1"/>
  <c r="O13" i="3"/>
  <c r="P13" i="3" s="1"/>
  <c r="F37" i="3"/>
  <c r="Z70" i="3"/>
  <c r="Z45" i="3"/>
  <c r="O41" i="3"/>
  <c r="P41" i="3" s="1"/>
  <c r="S41" i="3" s="1"/>
  <c r="T41" i="3" s="1"/>
  <c r="I28" i="3"/>
  <c r="F19" i="3"/>
  <c r="O54" i="3"/>
  <c r="P54" i="3" s="1"/>
  <c r="Z29" i="3"/>
  <c r="O72" i="3"/>
  <c r="P72" i="3" s="1"/>
  <c r="S72" i="3" s="1"/>
  <c r="T72" i="3" s="1"/>
  <c r="G103" i="3"/>
  <c r="H113" i="3"/>
  <c r="K103" i="3"/>
  <c r="W103" i="3" s="1"/>
  <c r="Z3" i="3"/>
  <c r="O45" i="3"/>
  <c r="P45" i="3" s="1"/>
  <c r="F47" i="3"/>
  <c r="I11" i="2"/>
  <c r="G27" i="2"/>
  <c r="K5" i="2"/>
  <c r="O57" i="2"/>
  <c r="P57" i="2" s="1"/>
  <c r="A27" i="2"/>
  <c r="A29" i="2"/>
  <c r="F45" i="2"/>
  <c r="F25" i="2"/>
  <c r="H81" i="2"/>
  <c r="W81" i="2" s="1"/>
  <c r="G6" i="2"/>
  <c r="A57" i="2"/>
  <c r="O104" i="2"/>
  <c r="P104" i="2" s="1"/>
  <c r="Z81" i="2"/>
  <c r="I5" i="2"/>
  <c r="F97" i="2"/>
  <c r="G97" i="2"/>
  <c r="F24" i="2"/>
  <c r="A104" i="2"/>
  <c r="Z11" i="2"/>
  <c r="Z6" i="2"/>
  <c r="O64" i="3"/>
  <c r="P64" i="3" s="1"/>
  <c r="G69" i="3"/>
  <c r="Z69" i="3"/>
  <c r="K64" i="3"/>
  <c r="A64" i="3"/>
  <c r="Z63" i="3"/>
  <c r="H64" i="3"/>
  <c r="O20" i="3"/>
  <c r="P20" i="3" s="1"/>
  <c r="H63" i="3"/>
  <c r="I45" i="3"/>
  <c r="F83" i="3"/>
  <c r="O69" i="3"/>
  <c r="P69" i="3" s="1"/>
  <c r="R69" i="3" s="1"/>
  <c r="Q70" i="3" s="1"/>
  <c r="R70" i="3" s="1"/>
  <c r="Q71" i="3" s="1"/>
  <c r="R71" i="3" s="1"/>
  <c r="Q72" i="3" s="1"/>
  <c r="R72" i="3" s="1"/>
  <c r="Q73" i="3" s="1"/>
  <c r="R73" i="3" s="1"/>
  <c r="Q74" i="3" s="1"/>
  <c r="R74" i="3" s="1"/>
  <c r="Q75" i="3" s="1"/>
  <c r="R75" i="3" s="1"/>
  <c r="Q76" i="3" s="1"/>
  <c r="R76" i="3" s="1"/>
  <c r="Q77" i="3" s="1"/>
  <c r="R77" i="3" s="1"/>
  <c r="Q78" i="3" s="1"/>
  <c r="R78" i="3" s="1"/>
  <c r="Q79" i="3" s="1"/>
  <c r="R79" i="3" s="1"/>
  <c r="Q80" i="3" s="1"/>
  <c r="R80" i="3" s="1"/>
  <c r="Q81" i="3" s="1"/>
  <c r="R81" i="3" s="1"/>
  <c r="Q82" i="3" s="1"/>
  <c r="R82" i="3" s="1"/>
  <c r="I89" i="3"/>
  <c r="F35" i="3"/>
  <c r="K49" i="3"/>
  <c r="O52" i="3"/>
  <c r="P52" i="3" s="1"/>
  <c r="Z47" i="3"/>
  <c r="F64" i="3"/>
  <c r="K22" i="3"/>
  <c r="A20" i="3"/>
  <c r="Z64" i="3"/>
  <c r="A45" i="3"/>
  <c r="A47" i="3"/>
  <c r="I98" i="3"/>
  <c r="F102" i="3"/>
  <c r="K98" i="3"/>
  <c r="O115" i="3"/>
  <c r="P115" i="3" s="1"/>
  <c r="F98" i="3"/>
  <c r="F114" i="3"/>
  <c r="F82" i="3"/>
  <c r="H96" i="3"/>
  <c r="G111" i="3"/>
  <c r="I109" i="3"/>
  <c r="G93" i="3"/>
  <c r="A97" i="3"/>
  <c r="I103" i="3"/>
  <c r="A111" i="3"/>
  <c r="H9" i="3"/>
  <c r="Z9" i="3"/>
  <c r="K20" i="3"/>
  <c r="I37" i="3"/>
  <c r="K63" i="3"/>
  <c r="Z57" i="3"/>
  <c r="I69" i="3"/>
  <c r="A88" i="3"/>
  <c r="O27" i="3"/>
  <c r="P27" i="3" s="1"/>
  <c r="H69" i="3"/>
  <c r="W69" i="3" s="1"/>
  <c r="Z43" i="3"/>
  <c r="F69" i="3"/>
  <c r="H41" i="3"/>
  <c r="I83" i="3"/>
  <c r="O102" i="3"/>
  <c r="P102" i="3" s="1"/>
  <c r="S102" i="3" s="1"/>
  <c r="T102" i="3" s="1"/>
  <c r="G76" i="3"/>
  <c r="Z90" i="3"/>
  <c r="Z102" i="3"/>
  <c r="H110" i="3"/>
  <c r="I96" i="3"/>
  <c r="Z76" i="3"/>
  <c r="I111" i="3"/>
  <c r="K113" i="3"/>
  <c r="A16" i="3"/>
  <c r="F20" i="3"/>
  <c r="I63" i="3"/>
  <c r="A63" i="3"/>
  <c r="A109" i="3"/>
  <c r="S109" i="3" s="1"/>
  <c r="T109" i="3" s="1"/>
  <c r="H109" i="3"/>
  <c r="H87" i="3"/>
  <c r="F57" i="3"/>
  <c r="G87" i="3"/>
  <c r="I49" i="3"/>
  <c r="A69" i="3"/>
  <c r="K88" i="3"/>
  <c r="G30" i="3"/>
  <c r="Z20" i="3"/>
  <c r="H54" i="3"/>
  <c r="W54" i="3" s="1"/>
  <c r="G63" i="3"/>
  <c r="I76" i="3"/>
  <c r="O111" i="3"/>
  <c r="F99" i="3"/>
  <c r="Z94" i="3"/>
  <c r="O98" i="3"/>
  <c r="P98" i="3" s="1"/>
  <c r="S98" i="3" s="1"/>
  <c r="T98" i="3" s="1"/>
  <c r="O76" i="3"/>
  <c r="Z109" i="3"/>
  <c r="Z115" i="3"/>
  <c r="I93" i="3"/>
  <c r="F16" i="3"/>
  <c r="F49" i="3"/>
  <c r="G20" i="3"/>
  <c r="H49" i="3"/>
  <c r="I88" i="3"/>
  <c r="O57" i="3"/>
  <c r="P57" i="3" s="1"/>
  <c r="O49" i="3"/>
  <c r="P49" i="3" s="1"/>
  <c r="F87" i="3"/>
  <c r="G41" i="3"/>
  <c r="G109" i="3"/>
  <c r="K57" i="3"/>
  <c r="N57" i="3" s="1"/>
  <c r="O87" i="3"/>
  <c r="P87" i="3" s="1"/>
  <c r="I87" i="3"/>
  <c r="H20" i="3"/>
  <c r="K109" i="3"/>
  <c r="G113" i="3"/>
  <c r="A113" i="3"/>
  <c r="O16" i="3"/>
  <c r="P16" i="3" s="1"/>
  <c r="Z49" i="3"/>
  <c r="K41" i="3"/>
  <c r="I47" i="3"/>
  <c r="K114" i="3"/>
  <c r="F111" i="3"/>
  <c r="A96" i="3"/>
  <c r="H114" i="3"/>
  <c r="O96" i="3"/>
  <c r="P96" i="3" s="1"/>
  <c r="F106" i="3"/>
  <c r="F115" i="3"/>
  <c r="G102" i="3"/>
  <c r="F93" i="3"/>
  <c r="F113" i="3"/>
  <c r="A93" i="3"/>
  <c r="F109" i="3"/>
  <c r="K11" i="3"/>
  <c r="X85" i="3"/>
  <c r="Y85" i="3" s="1"/>
  <c r="F39" i="3"/>
  <c r="A39" i="3"/>
  <c r="H39" i="3"/>
  <c r="Z39" i="3"/>
  <c r="K39" i="3"/>
  <c r="H43" i="3"/>
  <c r="G43" i="3"/>
  <c r="O43" i="3"/>
  <c r="P43" i="3" s="1"/>
  <c r="I43" i="3"/>
  <c r="I66" i="3"/>
  <c r="Z66" i="3"/>
  <c r="K66" i="3"/>
  <c r="F66" i="3"/>
  <c r="O66" i="3"/>
  <c r="P66" i="3" s="1"/>
  <c r="G66" i="3"/>
  <c r="H66" i="3"/>
  <c r="A66" i="3"/>
  <c r="O26" i="3"/>
  <c r="P26" i="3" s="1"/>
  <c r="F26" i="3"/>
  <c r="K26" i="3"/>
  <c r="W26" i="3" s="1"/>
  <c r="A26" i="3"/>
  <c r="G26" i="3"/>
  <c r="Z26" i="3"/>
  <c r="I26" i="3"/>
  <c r="I35" i="3"/>
  <c r="G35" i="3"/>
  <c r="H35" i="3"/>
  <c r="F54" i="3"/>
  <c r="G54" i="3"/>
  <c r="A7" i="3"/>
  <c r="H7" i="3"/>
  <c r="O7" i="3"/>
  <c r="P7" i="3" s="1"/>
  <c r="F7" i="3"/>
  <c r="I7" i="3"/>
  <c r="G7" i="3"/>
  <c r="H51" i="3"/>
  <c r="G51" i="3"/>
  <c r="F51" i="3"/>
  <c r="K51" i="3"/>
  <c r="O51" i="3"/>
  <c r="P51" i="3" s="1"/>
  <c r="F84" i="3"/>
  <c r="A84" i="3"/>
  <c r="H84" i="3"/>
  <c r="I84" i="3"/>
  <c r="K84" i="3"/>
  <c r="X33" i="3"/>
  <c r="Y33" i="3" s="1"/>
  <c r="Z51" i="3"/>
  <c r="A51" i="3"/>
  <c r="K7" i="3"/>
  <c r="X13" i="3"/>
  <c r="Y13" i="3" s="1"/>
  <c r="O35" i="3"/>
  <c r="P35" i="3" s="1"/>
  <c r="O84" i="3"/>
  <c r="P84" i="3" s="1"/>
  <c r="A54" i="3"/>
  <c r="Z7" i="3"/>
  <c r="Z106" i="3"/>
  <c r="K106" i="3"/>
  <c r="H106" i="3"/>
  <c r="A106" i="3"/>
  <c r="S106" i="3" s="1"/>
  <c r="T106" i="3" s="1"/>
  <c r="I106" i="3"/>
  <c r="G110" i="3"/>
  <c r="I110" i="3"/>
  <c r="O110" i="3"/>
  <c r="P110" i="3" s="1"/>
  <c r="A110" i="3"/>
  <c r="G114" i="3"/>
  <c r="Z114" i="3"/>
  <c r="O114" i="3"/>
  <c r="P114" i="3" s="1"/>
  <c r="K13" i="3"/>
  <c r="I13" i="3"/>
  <c r="F13" i="3"/>
  <c r="I29" i="3"/>
  <c r="K29" i="3"/>
  <c r="K90" i="3"/>
  <c r="G90" i="3"/>
  <c r="O94" i="3"/>
  <c r="P94" i="3" s="1"/>
  <c r="I94" i="3"/>
  <c r="K97" i="3"/>
  <c r="H97" i="3"/>
  <c r="Z97" i="3"/>
  <c r="G97" i="3"/>
  <c r="F97" i="3"/>
  <c r="Z82" i="3"/>
  <c r="I82" i="3"/>
  <c r="G82" i="3"/>
  <c r="O82" i="3"/>
  <c r="A82" i="3"/>
  <c r="H99" i="3"/>
  <c r="K99" i="3"/>
  <c r="O103" i="3"/>
  <c r="F103" i="3"/>
  <c r="Z103" i="3"/>
  <c r="F5" i="3"/>
  <c r="G5" i="3"/>
  <c r="O5" i="3"/>
  <c r="P5" i="3" s="1"/>
  <c r="Z5" i="3"/>
  <c r="K86" i="3"/>
  <c r="I86" i="3"/>
  <c r="H86" i="3"/>
  <c r="G86" i="3"/>
  <c r="A108" i="3"/>
  <c r="G108" i="3"/>
  <c r="F108" i="3"/>
  <c r="I108" i="3"/>
  <c r="Z108" i="3"/>
  <c r="H108" i="3"/>
  <c r="H112" i="3"/>
  <c r="I112" i="3"/>
  <c r="G112" i="3"/>
  <c r="Z112" i="3"/>
  <c r="F112" i="3"/>
  <c r="O116" i="3"/>
  <c r="P116" i="3" s="1"/>
  <c r="S116" i="3" s="1"/>
  <c r="T116" i="3" s="1"/>
  <c r="K116" i="3"/>
  <c r="I116" i="3"/>
  <c r="Z116" i="3"/>
  <c r="G37" i="3"/>
  <c r="H37" i="3"/>
  <c r="K37" i="3"/>
  <c r="G57" i="3"/>
  <c r="I57" i="3"/>
  <c r="H92" i="3"/>
  <c r="K92" i="3"/>
  <c r="A92" i="3"/>
  <c r="S92" i="3" s="1"/>
  <c r="T92" i="3" s="1"/>
  <c r="Z92" i="3"/>
  <c r="F92" i="3"/>
  <c r="G92" i="3"/>
  <c r="I92" i="3"/>
  <c r="I74" i="3"/>
  <c r="K74" i="3"/>
  <c r="H74" i="3"/>
  <c r="A74" i="3"/>
  <c r="S74" i="3" s="1"/>
  <c r="T74" i="3" s="1"/>
  <c r="G74" i="3"/>
  <c r="Z74" i="3"/>
  <c r="G72" i="3"/>
  <c r="Z72" i="3"/>
  <c r="I72" i="3"/>
  <c r="K105" i="3"/>
  <c r="O105" i="3"/>
  <c r="P105" i="3" s="1"/>
  <c r="H105" i="3"/>
  <c r="A105" i="3"/>
  <c r="H5" i="3"/>
  <c r="G22" i="3"/>
  <c r="F22" i="3"/>
  <c r="H22" i="3"/>
  <c r="P28" i="3"/>
  <c r="Z53" i="3"/>
  <c r="I70" i="3"/>
  <c r="H70" i="3"/>
  <c r="F70" i="3"/>
  <c r="G70" i="3"/>
  <c r="Z89" i="3"/>
  <c r="H89" i="3"/>
  <c r="X105" i="3"/>
  <c r="Y105" i="3" s="1"/>
  <c r="H80" i="3"/>
  <c r="A80" i="3"/>
  <c r="A100" i="3"/>
  <c r="G100" i="3"/>
  <c r="O100" i="3"/>
  <c r="P100" i="3" s="1"/>
  <c r="H107" i="3"/>
  <c r="F107" i="3"/>
  <c r="O80" i="3"/>
  <c r="P80" i="3" s="1"/>
  <c r="I100" i="3"/>
  <c r="O104" i="3"/>
  <c r="P104" i="3" s="1"/>
  <c r="K100" i="3"/>
  <c r="A115" i="3"/>
  <c r="H11" i="3"/>
  <c r="K60" i="3"/>
  <c r="I60" i="3"/>
  <c r="F85" i="3"/>
  <c r="F91" i="3"/>
  <c r="G107" i="3"/>
  <c r="G115" i="3"/>
  <c r="H91" i="3"/>
  <c r="I107" i="3"/>
  <c r="A104" i="3"/>
  <c r="A11" i="3"/>
  <c r="G9" i="3"/>
  <c r="A60" i="3"/>
  <c r="G60" i="3"/>
  <c r="A59" i="3"/>
  <c r="Z104" i="3"/>
  <c r="K80" i="3"/>
  <c r="Z80" i="3"/>
  <c r="G91" i="3"/>
  <c r="O95" i="3"/>
  <c r="G95" i="3"/>
  <c r="G104" i="3"/>
  <c r="H115" i="3"/>
  <c r="K107" i="3"/>
  <c r="O9" i="3"/>
  <c r="G28" i="3"/>
  <c r="H28" i="3"/>
  <c r="F28" i="3"/>
  <c r="K96" i="3"/>
  <c r="Z96" i="3"/>
  <c r="H102" i="3"/>
  <c r="K102" i="3"/>
  <c r="I3" i="3"/>
  <c r="K3" i="3"/>
  <c r="A3" i="3"/>
  <c r="S3" i="3" s="1"/>
  <c r="T3" i="3" s="1"/>
  <c r="F3" i="3"/>
  <c r="G3" i="3"/>
  <c r="G16" i="3"/>
  <c r="I16" i="3"/>
  <c r="K16" i="3"/>
  <c r="A65" i="2"/>
  <c r="O11" i="2"/>
  <c r="P11" i="2" s="1"/>
  <c r="S11" i="2" s="1"/>
  <c r="T11" i="2" s="1"/>
  <c r="A80" i="2"/>
  <c r="G5" i="2"/>
  <c r="K62" i="2"/>
  <c r="F8" i="2"/>
  <c r="K71" i="2"/>
  <c r="Z5" i="2"/>
  <c r="A19" i="2"/>
  <c r="O33" i="2"/>
  <c r="P33" i="2" s="1"/>
  <c r="Z80" i="2"/>
  <c r="F71" i="2"/>
  <c r="F63" i="2"/>
  <c r="O44" i="2"/>
  <c r="Z82" i="2"/>
  <c r="O53" i="2"/>
  <c r="P53" i="2" s="1"/>
  <c r="O36" i="2"/>
  <c r="P36" i="2" s="1"/>
  <c r="G100" i="2"/>
  <c r="F76" i="2"/>
  <c r="I97" i="2"/>
  <c r="A39" i="2"/>
  <c r="F39" i="2"/>
  <c r="O19" i="2"/>
  <c r="P19" i="2" s="1"/>
  <c r="P27" i="2"/>
  <c r="H71" i="2"/>
  <c r="F79" i="2"/>
  <c r="O30" i="2"/>
  <c r="P30" i="2" s="1"/>
  <c r="I8" i="2"/>
  <c r="H39" i="2"/>
  <c r="I36" i="2"/>
  <c r="A54" i="2"/>
  <c r="A71" i="2"/>
  <c r="K73" i="2"/>
  <c r="A8" i="2"/>
  <c r="H80" i="2"/>
  <c r="O49" i="2"/>
  <c r="P49" i="2" s="1"/>
  <c r="F49" i="2"/>
  <c r="H68" i="2"/>
  <c r="N68" i="2" s="1"/>
  <c r="O68" i="2"/>
  <c r="P68" i="2" s="1"/>
  <c r="K8" i="2"/>
  <c r="O65" i="2"/>
  <c r="P65" i="2" s="1"/>
  <c r="G82" i="2"/>
  <c r="H44" i="2"/>
  <c r="Z53" i="2"/>
  <c r="I43" i="2"/>
  <c r="K39" i="2"/>
  <c r="G36" i="2"/>
  <c r="G43" i="2"/>
  <c r="Z39" i="2"/>
  <c r="I7" i="2"/>
  <c r="H11" i="2"/>
  <c r="Z14" i="2"/>
  <c r="G71" i="2"/>
  <c r="O40" i="2"/>
  <c r="P40" i="2" s="1"/>
  <c r="I79" i="2"/>
  <c r="G33" i="2"/>
  <c r="G40" i="2"/>
  <c r="H40" i="2"/>
  <c r="K3" i="2"/>
  <c r="N3" i="2" s="1"/>
  <c r="A17" i="2"/>
  <c r="Z40" i="2"/>
  <c r="F30" i="2"/>
  <c r="G17" i="2"/>
  <c r="A40" i="2"/>
  <c r="A13" i="2"/>
  <c r="I82" i="2"/>
  <c r="G11" i="2"/>
  <c r="G49" i="2"/>
  <c r="A49" i="2"/>
  <c r="I71" i="2"/>
  <c r="F48" i="2"/>
  <c r="H54" i="2"/>
  <c r="O14" i="2"/>
  <c r="P14" i="2" s="1"/>
  <c r="R14" i="2" s="1"/>
  <c r="Q15" i="2" s="1"/>
  <c r="X15" i="2" s="1"/>
  <c r="Y15" i="2" s="1"/>
  <c r="F89" i="2"/>
  <c r="F23" i="2"/>
  <c r="H30" i="2"/>
  <c r="G41" i="2"/>
  <c r="K17" i="2"/>
  <c r="H17" i="2"/>
  <c r="F82" i="2"/>
  <c r="I49" i="2"/>
  <c r="F70" i="2"/>
  <c r="F17" i="2"/>
  <c r="Z33" i="2"/>
  <c r="A82" i="2"/>
  <c r="H33" i="2"/>
  <c r="O3" i="2"/>
  <c r="P3" i="2" s="1"/>
  <c r="K30" i="2"/>
  <c r="Z30" i="2"/>
  <c r="O17" i="2"/>
  <c r="P17" i="2" s="1"/>
  <c r="G30" i="2"/>
  <c r="A3" i="2"/>
  <c r="A30" i="2"/>
  <c r="A61" i="2"/>
  <c r="F33" i="2"/>
  <c r="Z73" i="2"/>
  <c r="O71" i="2"/>
  <c r="P71" i="2" s="1"/>
  <c r="F11" i="2"/>
  <c r="I3" i="2"/>
  <c r="Z79" i="2"/>
  <c r="Z61" i="2"/>
  <c r="A53" i="2"/>
  <c r="K23" i="2"/>
  <c r="G3" i="2"/>
  <c r="Z49" i="2"/>
  <c r="I14" i="2"/>
  <c r="K14" i="2"/>
  <c r="F53" i="2"/>
  <c r="F14" i="2"/>
  <c r="K40" i="2"/>
  <c r="O79" i="2"/>
  <c r="P79" i="2" s="1"/>
  <c r="F3" i="2"/>
  <c r="G105" i="2"/>
  <c r="K27" i="2"/>
  <c r="I27" i="2"/>
  <c r="H23" i="2"/>
  <c r="A23" i="2"/>
  <c r="I23" i="2"/>
  <c r="O70" i="2"/>
  <c r="P70" i="2" s="1"/>
  <c r="K70" i="2"/>
  <c r="H70" i="2"/>
  <c r="Z70" i="2"/>
  <c r="G51" i="2"/>
  <c r="I51" i="2"/>
  <c r="O51" i="2"/>
  <c r="P51" i="2" s="1"/>
  <c r="K51" i="2"/>
  <c r="N51" i="2" s="1"/>
  <c r="F51" i="2"/>
  <c r="I48" i="2"/>
  <c r="A48" i="2"/>
  <c r="O48" i="2"/>
  <c r="G48" i="2"/>
  <c r="I61" i="2"/>
  <c r="K61" i="2"/>
  <c r="O61" i="2"/>
  <c r="P61" i="2" s="1"/>
  <c r="K89" i="2"/>
  <c r="H89" i="2"/>
  <c r="A92" i="2"/>
  <c r="O92" i="2"/>
  <c r="P92" i="2" s="1"/>
  <c r="O106" i="2"/>
  <c r="P106" i="2" s="1"/>
  <c r="Z106" i="2"/>
  <c r="F106" i="2"/>
  <c r="K106" i="2"/>
  <c r="W106" i="2" s="1"/>
  <c r="A106" i="2"/>
  <c r="Z7" i="2"/>
  <c r="A7" i="2"/>
  <c r="F7" i="2"/>
  <c r="I25" i="2"/>
  <c r="F41" i="2"/>
  <c r="Z41" i="2"/>
  <c r="O41" i="2"/>
  <c r="P41" i="2" s="1"/>
  <c r="A41" i="2"/>
  <c r="H41" i="2"/>
  <c r="A35" i="2"/>
  <c r="G35" i="2"/>
  <c r="H35" i="2"/>
  <c r="O35" i="2"/>
  <c r="P35" i="2" s="1"/>
  <c r="F35" i="2"/>
  <c r="Z35" i="2"/>
  <c r="O73" i="2"/>
  <c r="P73" i="2" s="1"/>
  <c r="H73" i="2"/>
  <c r="F73" i="2"/>
  <c r="H5" i="2"/>
  <c r="F5" i="2"/>
  <c r="O54" i="2"/>
  <c r="P54" i="2" s="1"/>
  <c r="I54" i="2"/>
  <c r="G54" i="2"/>
  <c r="F54" i="2"/>
  <c r="O56" i="2"/>
  <c r="P56" i="2" s="1"/>
  <c r="K56" i="2"/>
  <c r="I56" i="2"/>
  <c r="Z56" i="2"/>
  <c r="A103" i="2"/>
  <c r="I103" i="2"/>
  <c r="H103" i="2"/>
  <c r="G96" i="2"/>
  <c r="A96" i="2"/>
  <c r="I96" i="2"/>
  <c r="F96" i="2"/>
  <c r="O96" i="2"/>
  <c r="P96" i="2" s="1"/>
  <c r="O25" i="2"/>
  <c r="P25" i="2" s="1"/>
  <c r="K25" i="2"/>
  <c r="H25" i="2"/>
  <c r="A25" i="2"/>
  <c r="O103" i="2"/>
  <c r="P103" i="2" s="1"/>
  <c r="G56" i="2"/>
  <c r="G79" i="2"/>
  <c r="A73" i="2"/>
  <c r="O7" i="2"/>
  <c r="P7" i="2" s="1"/>
  <c r="O13" i="2"/>
  <c r="P13" i="2" s="1"/>
  <c r="F13" i="2"/>
  <c r="Z13" i="2"/>
  <c r="G13" i="2"/>
  <c r="K103" i="2"/>
  <c r="H13" i="2"/>
  <c r="O46" i="2"/>
  <c r="A46" i="2"/>
  <c r="I46" i="2"/>
  <c r="G21" i="2"/>
  <c r="I21" i="2"/>
  <c r="A21" i="2"/>
  <c r="H21" i="2"/>
  <c r="H62" i="2"/>
  <c r="I62" i="2"/>
  <c r="Z62" i="2"/>
  <c r="F62" i="2"/>
  <c r="K29" i="2"/>
  <c r="G29" i="2"/>
  <c r="I29" i="2"/>
  <c r="H29" i="2"/>
  <c r="K10" i="2"/>
  <c r="A10" i="2"/>
  <c r="O10" i="2"/>
  <c r="P10" i="2" s="1"/>
  <c r="Z10" i="2"/>
  <c r="F10" i="2"/>
  <c r="H10" i="2"/>
  <c r="G10" i="2"/>
  <c r="O77" i="2"/>
  <c r="P77" i="2" s="1"/>
  <c r="H77" i="2"/>
  <c r="I77" i="2"/>
  <c r="F67" i="2"/>
  <c r="K67" i="2"/>
  <c r="G67" i="2"/>
  <c r="H67" i="2"/>
  <c r="A67" i="2"/>
  <c r="S67" i="2" s="1"/>
  <c r="T67" i="2" s="1"/>
  <c r="I67" i="2"/>
  <c r="O97" i="2"/>
  <c r="P97" i="2" s="1"/>
  <c r="K97" i="2"/>
  <c r="F104" i="2"/>
  <c r="H104" i="2"/>
  <c r="I104" i="2"/>
  <c r="G104" i="2"/>
  <c r="K11" i="2"/>
  <c r="K104" i="2"/>
  <c r="K79" i="2"/>
  <c r="A79" i="2"/>
  <c r="G103" i="2"/>
  <c r="Z96" i="2"/>
  <c r="K77" i="2"/>
  <c r="H97" i="2"/>
  <c r="Z97" i="2"/>
  <c r="A5" i="2"/>
  <c r="S5" i="2" s="1"/>
  <c r="T5" i="2" s="1"/>
  <c r="Z46" i="2"/>
  <c r="K21" i="2"/>
  <c r="O21" i="2"/>
  <c r="P21" i="2" s="1"/>
  <c r="K46" i="2"/>
  <c r="K13" i="2"/>
  <c r="H56" i="2"/>
  <c r="A56" i="2"/>
  <c r="K54" i="2"/>
  <c r="G77" i="2"/>
  <c r="F68" i="2"/>
  <c r="I68" i="2"/>
  <c r="K41" i="2"/>
  <c r="G46" i="2"/>
  <c r="H7" i="2"/>
  <c r="K6" i="2"/>
  <c r="A6" i="2"/>
  <c r="O6" i="2"/>
  <c r="P6" i="2" s="1"/>
  <c r="H6" i="2"/>
  <c r="I6" i="2"/>
  <c r="O24" i="2"/>
  <c r="P24" i="2" s="1"/>
  <c r="K24" i="2"/>
  <c r="H24" i="2"/>
  <c r="A24" i="2"/>
  <c r="Z24" i="2"/>
  <c r="A81" i="2"/>
  <c r="F81" i="2"/>
  <c r="G81" i="2"/>
  <c r="O81" i="2"/>
  <c r="P81" i="2" s="1"/>
  <c r="I81" i="2"/>
  <c r="Z57" i="2"/>
  <c r="I57" i="2"/>
  <c r="K57" i="2"/>
  <c r="N57" i="2" s="1"/>
  <c r="G57" i="2"/>
  <c r="G45" i="2"/>
  <c r="H45" i="2"/>
  <c r="Z76" i="2"/>
  <c r="A76" i="2"/>
  <c r="O76" i="2"/>
  <c r="P76" i="2" s="1"/>
  <c r="F52" i="2"/>
  <c r="K52" i="2"/>
  <c r="G52" i="2"/>
  <c r="O52" i="2"/>
  <c r="P52" i="2" s="1"/>
  <c r="Z100" i="2"/>
  <c r="K100" i="2"/>
  <c r="H105" i="2"/>
  <c r="O105" i="2"/>
  <c r="P105" i="2" s="1"/>
  <c r="Z105" i="2"/>
  <c r="G25" i="2"/>
  <c r="Z43" i="2"/>
  <c r="H43" i="2"/>
  <c r="H19" i="2"/>
  <c r="K19" i="2"/>
  <c r="F19" i="2"/>
  <c r="O63" i="2"/>
  <c r="A63" i="2"/>
  <c r="P43" i="2"/>
  <c r="K15" i="2"/>
  <c r="Z15" i="2"/>
  <c r="I15" i="2"/>
  <c r="G15" i="2"/>
  <c r="Z44" i="2"/>
  <c r="A36" i="2"/>
  <c r="F36" i="2"/>
  <c r="H36" i="2"/>
  <c r="G59" i="2"/>
  <c r="O59" i="2"/>
  <c r="P59" i="2" s="1"/>
  <c r="S59" i="2" s="1"/>
  <c r="T59" i="2" s="1"/>
  <c r="Z59" i="2"/>
  <c r="K59" i="2"/>
  <c r="I65" i="2"/>
  <c r="G65" i="2"/>
  <c r="Z65" i="2"/>
  <c r="I88" i="2"/>
  <c r="K88" i="2"/>
  <c r="I92" i="2"/>
  <c r="A88" i="2"/>
  <c r="H92" i="2"/>
  <c r="G88" i="2"/>
  <c r="F88" i="2"/>
  <c r="F92" i="2"/>
  <c r="G92" i="2"/>
  <c r="K92" i="2"/>
  <c r="O88" i="2"/>
  <c r="P88" i="2" s="1"/>
  <c r="Z92" i="2"/>
  <c r="H88" i="2"/>
  <c r="S28" i="4" l="1"/>
  <c r="T28" i="4" s="1"/>
  <c r="S71" i="4"/>
  <c r="T71" i="4" s="1"/>
  <c r="N7" i="2"/>
  <c r="S89" i="2"/>
  <c r="T89" i="2" s="1"/>
  <c r="S97" i="2"/>
  <c r="T97" i="2" s="1"/>
  <c r="W76" i="2"/>
  <c r="S76" i="2"/>
  <c r="T76" i="2" s="1"/>
  <c r="W32" i="4"/>
  <c r="W82" i="2"/>
  <c r="S74" i="2"/>
  <c r="T74" i="2" s="1"/>
  <c r="W110" i="3"/>
  <c r="N116" i="3"/>
  <c r="S67" i="4"/>
  <c r="T67" i="4" s="1"/>
  <c r="W30" i="4"/>
  <c r="S62" i="2"/>
  <c r="T62" i="2" s="1"/>
  <c r="S51" i="2"/>
  <c r="T51" i="2" s="1"/>
  <c r="S14" i="3"/>
  <c r="T14" i="3" s="1"/>
  <c r="W49" i="2"/>
  <c r="N74" i="2"/>
  <c r="N15" i="2"/>
  <c r="W74" i="2"/>
  <c r="S23" i="2"/>
  <c r="T23" i="2" s="1"/>
  <c r="V74" i="2"/>
  <c r="S11" i="3"/>
  <c r="T11" i="3" s="1"/>
  <c r="S108" i="3"/>
  <c r="T108" i="3" s="1"/>
  <c r="W104" i="3"/>
  <c r="N61" i="2"/>
  <c r="W17" i="2"/>
  <c r="S8" i="2"/>
  <c r="T8" i="2" s="1"/>
  <c r="W46" i="2"/>
  <c r="N91" i="3"/>
  <c r="V33" i="3"/>
  <c r="S52" i="2"/>
  <c r="T52" i="2" s="1"/>
  <c r="S70" i="2"/>
  <c r="T70" i="2" s="1"/>
  <c r="S95" i="4"/>
  <c r="T95" i="4" s="1"/>
  <c r="N92" i="4"/>
  <c r="W5" i="4"/>
  <c r="N63" i="4"/>
  <c r="V95" i="4"/>
  <c r="N8" i="4"/>
  <c r="N41" i="4"/>
  <c r="W45" i="4"/>
  <c r="W132" i="4"/>
  <c r="S107" i="4"/>
  <c r="T107" i="4" s="1"/>
  <c r="S14" i="4"/>
  <c r="T14" i="4" s="1"/>
  <c r="N20" i="4"/>
  <c r="N115" i="4"/>
  <c r="S98" i="4"/>
  <c r="T98" i="4" s="1"/>
  <c r="N56" i="4"/>
  <c r="S85" i="4"/>
  <c r="T85" i="4" s="1"/>
  <c r="S11" i="4"/>
  <c r="T11" i="4" s="1"/>
  <c r="W109" i="4"/>
  <c r="W37" i="4"/>
  <c r="W61" i="4"/>
  <c r="V78" i="4"/>
  <c r="S7" i="4"/>
  <c r="T7" i="4" s="1"/>
  <c r="W128" i="4"/>
  <c r="S112" i="4"/>
  <c r="T112" i="4" s="1"/>
  <c r="S106" i="4"/>
  <c r="T106" i="4" s="1"/>
  <c r="N99" i="4"/>
  <c r="V101" i="4"/>
  <c r="S46" i="4"/>
  <c r="T46" i="4" s="1"/>
  <c r="N127" i="4"/>
  <c r="N117" i="4"/>
  <c r="N34" i="4"/>
  <c r="S5" i="4"/>
  <c r="T5" i="4" s="1"/>
  <c r="W133" i="4"/>
  <c r="W115" i="4"/>
  <c r="N126" i="4"/>
  <c r="W84" i="4"/>
  <c r="N102" i="4"/>
  <c r="N7" i="4"/>
  <c r="N58" i="4"/>
  <c r="S13" i="4"/>
  <c r="T13" i="4" s="1"/>
  <c r="W78" i="4"/>
  <c r="W110" i="4"/>
  <c r="S124" i="4"/>
  <c r="T124" i="4" s="1"/>
  <c r="W120" i="4"/>
  <c r="W101" i="4"/>
  <c r="S27" i="4"/>
  <c r="T27" i="4" s="1"/>
  <c r="V35" i="4"/>
  <c r="N118" i="4"/>
  <c r="W99" i="4"/>
  <c r="N101" i="4"/>
  <c r="S92" i="4"/>
  <c r="T92" i="4" s="1"/>
  <c r="S58" i="4"/>
  <c r="T58" i="4" s="1"/>
  <c r="S132" i="4"/>
  <c r="T132" i="4" s="1"/>
  <c r="W116" i="4"/>
  <c r="S20" i="4"/>
  <c r="T20" i="4" s="1"/>
  <c r="W119" i="4"/>
  <c r="N109" i="4"/>
  <c r="S119" i="4"/>
  <c r="T119" i="4" s="1"/>
  <c r="N89" i="4"/>
  <c r="S77" i="4"/>
  <c r="T77" i="4" s="1"/>
  <c r="W90" i="4"/>
  <c r="S80" i="4"/>
  <c r="T80" i="4" s="1"/>
  <c r="V109" i="4"/>
  <c r="N112" i="4"/>
  <c r="W100" i="4"/>
  <c r="W94" i="4"/>
  <c r="S117" i="4"/>
  <c r="T117" i="4" s="1"/>
  <c r="W97" i="4"/>
  <c r="V125" i="4"/>
  <c r="N114" i="4"/>
  <c r="S126" i="4"/>
  <c r="T126" i="4" s="1"/>
  <c r="N32" i="4"/>
  <c r="V4" i="4"/>
  <c r="N133" i="4"/>
  <c r="S102" i="4"/>
  <c r="T102" i="4" s="1"/>
  <c r="W127" i="4"/>
  <c r="V116" i="4"/>
  <c r="S37" i="4"/>
  <c r="T37" i="4" s="1"/>
  <c r="V58" i="4"/>
  <c r="V90" i="4"/>
  <c r="S110" i="4"/>
  <c r="T110" i="4" s="1"/>
  <c r="S96" i="4"/>
  <c r="T96" i="4" s="1"/>
  <c r="S8" i="4"/>
  <c r="T8" i="4" s="1"/>
  <c r="V126" i="4"/>
  <c r="W108" i="4"/>
  <c r="S78" i="4"/>
  <c r="T78" i="4" s="1"/>
  <c r="V32" i="4"/>
  <c r="W98" i="4"/>
  <c r="S122" i="4"/>
  <c r="T122" i="4" s="1"/>
  <c r="W117" i="4"/>
  <c r="N97" i="4"/>
  <c r="V66" i="4"/>
  <c r="S44" i="4"/>
  <c r="T44" i="4" s="1"/>
  <c r="W76" i="4"/>
  <c r="S66" i="4"/>
  <c r="T66" i="4" s="1"/>
  <c r="W88" i="4"/>
  <c r="V86" i="4"/>
  <c r="V114" i="4"/>
  <c r="S104" i="4"/>
  <c r="T104" i="4" s="1"/>
  <c r="S120" i="4"/>
  <c r="T120" i="4" s="1"/>
  <c r="N94" i="4"/>
  <c r="S89" i="4"/>
  <c r="T89" i="4" s="1"/>
  <c r="V108" i="4"/>
  <c r="N100" i="4"/>
  <c r="N73" i="4"/>
  <c r="W126" i="4"/>
  <c r="N125" i="4"/>
  <c r="N106" i="4"/>
  <c r="N104" i="4"/>
  <c r="N11" i="4"/>
  <c r="S17" i="4"/>
  <c r="T17" i="4" s="1"/>
  <c r="S30" i="4"/>
  <c r="T30" i="4" s="1"/>
  <c r="S90" i="4"/>
  <c r="T90" i="4" s="1"/>
  <c r="V98" i="4"/>
  <c r="S111" i="4"/>
  <c r="T111" i="4" s="1"/>
  <c r="S103" i="4"/>
  <c r="T103" i="4" s="1"/>
  <c r="V100" i="4"/>
  <c r="S128" i="4"/>
  <c r="T128" i="4" s="1"/>
  <c r="V133" i="4"/>
  <c r="W107" i="4"/>
  <c r="V5" i="4"/>
  <c r="S108" i="4"/>
  <c r="T108" i="4" s="1"/>
  <c r="S125" i="4"/>
  <c r="T125" i="4" s="1"/>
  <c r="Y7" i="4"/>
  <c r="V117" i="4"/>
  <c r="V96" i="4"/>
  <c r="R7" i="4"/>
  <c r="Q8" i="4" s="1"/>
  <c r="X8" i="4" s="1"/>
  <c r="Y8" i="4" s="1"/>
  <c r="N46" i="4"/>
  <c r="V20" i="4"/>
  <c r="V99" i="4"/>
  <c r="N98" i="4"/>
  <c r="S42" i="4"/>
  <c r="T42" i="4" s="1"/>
  <c r="S76" i="4"/>
  <c r="T76" i="4" s="1"/>
  <c r="V37" i="4"/>
  <c r="N44" i="4"/>
  <c r="N71" i="4"/>
  <c r="V106" i="4"/>
  <c r="S115" i="4"/>
  <c r="T115" i="4" s="1"/>
  <c r="V119" i="4"/>
  <c r="W125" i="4"/>
  <c r="S133" i="4"/>
  <c r="T133" i="4" s="1"/>
  <c r="N124" i="4"/>
  <c r="N107" i="4"/>
  <c r="S19" i="4"/>
  <c r="T19" i="4" s="1"/>
  <c r="N35" i="4"/>
  <c r="N82" i="4"/>
  <c r="S127" i="4"/>
  <c r="T127" i="4" s="1"/>
  <c r="W35" i="4"/>
  <c r="N96" i="4"/>
  <c r="V8" i="4"/>
  <c r="W40" i="4"/>
  <c r="S82" i="4"/>
  <c r="T82" i="4" s="1"/>
  <c r="S113" i="4"/>
  <c r="T113" i="4" s="1"/>
  <c r="V127" i="4"/>
  <c r="N130" i="4"/>
  <c r="S123" i="4"/>
  <c r="T123" i="4" s="1"/>
  <c r="N131" i="4"/>
  <c r="N119" i="4"/>
  <c r="S97" i="4"/>
  <c r="T97" i="4" s="1"/>
  <c r="S99" i="4"/>
  <c r="T99" i="4" s="1"/>
  <c r="N113" i="4"/>
  <c r="N105" i="4"/>
  <c r="N5" i="4"/>
  <c r="S118" i="4"/>
  <c r="T118" i="4" s="1"/>
  <c r="S34" i="4"/>
  <c r="T34" i="4" s="1"/>
  <c r="S10" i="4"/>
  <c r="T10" i="4" s="1"/>
  <c r="N64" i="4"/>
  <c r="S105" i="4"/>
  <c r="T105" i="4" s="1"/>
  <c r="V124" i="4"/>
  <c r="V118" i="4"/>
  <c r="W106" i="4"/>
  <c r="W122" i="4"/>
  <c r="V122" i="4"/>
  <c r="S129" i="4"/>
  <c r="T129" i="4" s="1"/>
  <c r="V132" i="4"/>
  <c r="W123" i="4"/>
  <c r="V123" i="4"/>
  <c r="S131" i="4"/>
  <c r="T131" i="4" s="1"/>
  <c r="S121" i="4"/>
  <c r="T121" i="4" s="1"/>
  <c r="S116" i="4"/>
  <c r="T116" i="4" s="1"/>
  <c r="V129" i="4"/>
  <c r="W129" i="4"/>
  <c r="V128" i="4"/>
  <c r="W131" i="4"/>
  <c r="V131" i="4"/>
  <c r="N122" i="4"/>
  <c r="N129" i="4"/>
  <c r="V120" i="4"/>
  <c r="V121" i="4"/>
  <c r="W121" i="4"/>
  <c r="N121" i="4"/>
  <c r="N123" i="4"/>
  <c r="W130" i="4"/>
  <c r="V130" i="4"/>
  <c r="V110" i="4"/>
  <c r="W105" i="4"/>
  <c r="V105" i="4"/>
  <c r="W113" i="4"/>
  <c r="V113" i="4"/>
  <c r="V115" i="4"/>
  <c r="V103" i="4"/>
  <c r="W103" i="4"/>
  <c r="S114" i="4"/>
  <c r="T114" i="4" s="1"/>
  <c r="V111" i="4"/>
  <c r="W111" i="4"/>
  <c r="N103" i="4"/>
  <c r="N111" i="4"/>
  <c r="V107" i="4"/>
  <c r="V102" i="4"/>
  <c r="W112" i="4"/>
  <c r="V112" i="4"/>
  <c r="W104" i="4"/>
  <c r="V104" i="4"/>
  <c r="W86" i="4"/>
  <c r="V81" i="4"/>
  <c r="W81" i="4"/>
  <c r="S86" i="4"/>
  <c r="T86" i="4" s="1"/>
  <c r="W73" i="4"/>
  <c r="V73" i="4"/>
  <c r="N81" i="4"/>
  <c r="V97" i="4"/>
  <c r="S81" i="4"/>
  <c r="T81" i="4" s="1"/>
  <c r="W82" i="4"/>
  <c r="V82" i="4"/>
  <c r="S73" i="4"/>
  <c r="T73" i="4" s="1"/>
  <c r="N77" i="4"/>
  <c r="S88" i="4"/>
  <c r="T88" i="4" s="1"/>
  <c r="W85" i="4"/>
  <c r="V85" i="4"/>
  <c r="N85" i="4"/>
  <c r="V89" i="4"/>
  <c r="V71" i="4"/>
  <c r="W71" i="4"/>
  <c r="V88" i="4"/>
  <c r="W77" i="4"/>
  <c r="V77" i="4"/>
  <c r="V80" i="4"/>
  <c r="N80" i="4"/>
  <c r="W58" i="4"/>
  <c r="V56" i="4"/>
  <c r="S70" i="4"/>
  <c r="T70" i="4" s="1"/>
  <c r="N66" i="4"/>
  <c r="N27" i="4"/>
  <c r="S22" i="4"/>
  <c r="T22" i="4" s="1"/>
  <c r="W66" i="4"/>
  <c r="W95" i="4"/>
  <c r="S35" i="4"/>
  <c r="T35" i="4" s="1"/>
  <c r="V94" i="4"/>
  <c r="W20" i="4"/>
  <c r="V45" i="4"/>
  <c r="N22" i="4"/>
  <c r="R4" i="4"/>
  <c r="N40" i="4"/>
  <c r="S4" i="4"/>
  <c r="T4" i="4" s="1"/>
  <c r="S60" i="4"/>
  <c r="T60" i="4" s="1"/>
  <c r="N37" i="4"/>
  <c r="S56" i="4"/>
  <c r="T56" i="4" s="1"/>
  <c r="W56" i="4"/>
  <c r="V63" i="4"/>
  <c r="W17" i="4"/>
  <c r="V17" i="4"/>
  <c r="N93" i="4"/>
  <c r="V92" i="4"/>
  <c r="V60" i="4"/>
  <c r="W46" i="4"/>
  <c r="V46" i="4"/>
  <c r="S94" i="4"/>
  <c r="T94" i="4" s="1"/>
  <c r="N17" i="4"/>
  <c r="S45" i="4"/>
  <c r="T45" i="4" s="1"/>
  <c r="V30" i="4"/>
  <c r="N30" i="4"/>
  <c r="V11" i="4"/>
  <c r="W11" i="4"/>
  <c r="W4" i="4"/>
  <c r="V70" i="4"/>
  <c r="W64" i="4"/>
  <c r="V44" i="4"/>
  <c r="V40" i="4"/>
  <c r="N95" i="4"/>
  <c r="V64" i="4"/>
  <c r="W8" i="4"/>
  <c r="S32" i="4"/>
  <c r="T32" i="4" s="1"/>
  <c r="N42" i="4"/>
  <c r="V42" i="4"/>
  <c r="V27" i="4"/>
  <c r="W27" i="4"/>
  <c r="W13" i="4"/>
  <c r="V13" i="4"/>
  <c r="N14" i="4"/>
  <c r="V14" i="4"/>
  <c r="W14" i="4"/>
  <c r="S16" i="4"/>
  <c r="T16" i="4" s="1"/>
  <c r="R16" i="4"/>
  <c r="Q17" i="4" s="1"/>
  <c r="W93" i="4"/>
  <c r="V93" i="4"/>
  <c r="V7" i="4"/>
  <c r="W7" i="4"/>
  <c r="W22" i="4"/>
  <c r="V22" i="4"/>
  <c r="N16" i="4"/>
  <c r="V67" i="4"/>
  <c r="W67" i="4"/>
  <c r="N67" i="4"/>
  <c r="V16" i="4"/>
  <c r="W16" i="4"/>
  <c r="W70" i="4"/>
  <c r="N70" i="4"/>
  <c r="S63" i="4"/>
  <c r="T63" i="4" s="1"/>
  <c r="V34" i="4"/>
  <c r="V61" i="4"/>
  <c r="N61" i="4"/>
  <c r="N10" i="4"/>
  <c r="V10" i="4"/>
  <c r="W10" i="4"/>
  <c r="N84" i="4"/>
  <c r="V84" i="4"/>
  <c r="N13" i="4"/>
  <c r="V19" i="4"/>
  <c r="N19" i="4"/>
  <c r="W19" i="4"/>
  <c r="W42" i="4"/>
  <c r="N75" i="4"/>
  <c r="W75" i="4"/>
  <c r="N28" i="4"/>
  <c r="W28" i="4"/>
  <c r="V28" i="4"/>
  <c r="W41" i="4"/>
  <c r="V41" i="4"/>
  <c r="W60" i="4"/>
  <c r="W92" i="4"/>
  <c r="N76" i="4"/>
  <c r="V76" i="4"/>
  <c r="V75" i="4"/>
  <c r="P33" i="3"/>
  <c r="S33" i="3" s="1"/>
  <c r="T33" i="3" s="1"/>
  <c r="N98" i="3"/>
  <c r="W13" i="3"/>
  <c r="W93" i="3"/>
  <c r="W76" i="3"/>
  <c r="N63" i="3"/>
  <c r="W25" i="3"/>
  <c r="S52" i="3"/>
  <c r="T52" i="3" s="1"/>
  <c r="N53" i="3"/>
  <c r="S29" i="3"/>
  <c r="T29" i="3" s="1"/>
  <c r="W30" i="3"/>
  <c r="N30" i="3"/>
  <c r="S88" i="3"/>
  <c r="T88" i="3" s="1"/>
  <c r="S47" i="3"/>
  <c r="T47" i="3" s="1"/>
  <c r="S87" i="3"/>
  <c r="T87" i="3" s="1"/>
  <c r="N14" i="3"/>
  <c r="W49" i="3"/>
  <c r="V14" i="3"/>
  <c r="S63" i="3"/>
  <c r="T63" i="3" s="1"/>
  <c r="S101" i="3"/>
  <c r="T101" i="3" s="1"/>
  <c r="N25" i="3"/>
  <c r="S92" i="2"/>
  <c r="T92" i="2" s="1"/>
  <c r="S68" i="2"/>
  <c r="T68" i="2" s="1"/>
  <c r="N96" i="2"/>
  <c r="S33" i="2"/>
  <c r="T33" i="2" s="1"/>
  <c r="N43" i="2"/>
  <c r="W44" i="2"/>
  <c r="N53" i="2"/>
  <c r="W65" i="2"/>
  <c r="N39" i="2"/>
  <c r="N80" i="2"/>
  <c r="N48" i="2"/>
  <c r="V82" i="2"/>
  <c r="S57" i="2"/>
  <c r="T57" i="2" s="1"/>
  <c r="W63" i="2"/>
  <c r="W80" i="2"/>
  <c r="S100" i="2"/>
  <c r="T100" i="2" s="1"/>
  <c r="N19" i="2"/>
  <c r="V51" i="2"/>
  <c r="S80" i="2"/>
  <c r="T80" i="2" s="1"/>
  <c r="S43" i="2"/>
  <c r="T43" i="2" s="1"/>
  <c r="W3" i="2"/>
  <c r="S29" i="2"/>
  <c r="T29" i="2" s="1"/>
  <c r="N35" i="2"/>
  <c r="S77" i="2"/>
  <c r="T77" i="2" s="1"/>
  <c r="S105" i="2"/>
  <c r="T105" i="2" s="1"/>
  <c r="N81" i="2"/>
  <c r="N63" i="2"/>
  <c r="W53" i="2"/>
  <c r="V33" i="2"/>
  <c r="S54" i="2"/>
  <c r="T54" i="2" s="1"/>
  <c r="V14" i="2"/>
  <c r="V80" i="2"/>
  <c r="V39" i="2"/>
  <c r="W68" i="2"/>
  <c r="W30" i="2"/>
  <c r="S49" i="2"/>
  <c r="T49" i="2" s="1"/>
  <c r="N54" i="2"/>
  <c r="S39" i="2"/>
  <c r="T39" i="2" s="1"/>
  <c r="S65" i="2"/>
  <c r="T65" i="2" s="1"/>
  <c r="W100" i="2"/>
  <c r="V49" i="2"/>
  <c r="S82" i="2"/>
  <c r="T82" i="2" s="1"/>
  <c r="V53" i="2"/>
  <c r="S97" i="3"/>
  <c r="T97" i="3" s="1"/>
  <c r="S78" i="3"/>
  <c r="T78" i="3" s="1"/>
  <c r="N104" i="3"/>
  <c r="S19" i="3"/>
  <c r="T19" i="3" s="1"/>
  <c r="W19" i="3"/>
  <c r="S43" i="3"/>
  <c r="T43" i="3" s="1"/>
  <c r="S28" i="3"/>
  <c r="T28" i="3" s="1"/>
  <c r="S113" i="3"/>
  <c r="T113" i="3" s="1"/>
  <c r="N72" i="3"/>
  <c r="V30" i="3"/>
  <c r="V53" i="3"/>
  <c r="S27" i="3"/>
  <c r="T27" i="3" s="1"/>
  <c r="W94" i="3"/>
  <c r="N101" i="3"/>
  <c r="S25" i="3"/>
  <c r="T25" i="3" s="1"/>
  <c r="S49" i="3"/>
  <c r="T49" i="3" s="1"/>
  <c r="N47" i="3"/>
  <c r="V25" i="3"/>
  <c r="S30" i="3"/>
  <c r="T30" i="3" s="1"/>
  <c r="S45" i="3"/>
  <c r="T45" i="3" s="1"/>
  <c r="N95" i="3"/>
  <c r="V15" i="3"/>
  <c r="W101" i="3"/>
  <c r="S35" i="3"/>
  <c r="T35" i="3" s="1"/>
  <c r="V78" i="3"/>
  <c r="V59" i="3"/>
  <c r="N94" i="3"/>
  <c r="R13" i="3"/>
  <c r="Q14" i="3" s="1"/>
  <c r="R14" i="3" s="1"/>
  <c r="Q15" i="3" s="1"/>
  <c r="S83" i="3"/>
  <c r="T83" i="3" s="1"/>
  <c r="S85" i="3"/>
  <c r="T85" i="3" s="1"/>
  <c r="V90" i="3"/>
  <c r="S53" i="3"/>
  <c r="T53" i="3" s="1"/>
  <c r="V83" i="3"/>
  <c r="V85" i="3"/>
  <c r="V52" i="3"/>
  <c r="R85" i="3"/>
  <c r="Q86" i="3" s="1"/>
  <c r="N103" i="3"/>
  <c r="S70" i="3"/>
  <c r="T70" i="3" s="1"/>
  <c r="S115" i="3"/>
  <c r="T115" i="3" s="1"/>
  <c r="S51" i="3"/>
  <c r="T51" i="3" s="1"/>
  <c r="S26" i="3"/>
  <c r="T26" i="3" s="1"/>
  <c r="S57" i="3"/>
  <c r="T57" i="3" s="1"/>
  <c r="N52" i="3"/>
  <c r="S54" i="3"/>
  <c r="T54" i="3" s="1"/>
  <c r="W45" i="3"/>
  <c r="N20" i="3"/>
  <c r="N64" i="3"/>
  <c r="V19" i="3"/>
  <c r="W82" i="3"/>
  <c r="N19" i="3"/>
  <c r="S60" i="3"/>
  <c r="T60" i="3" s="1"/>
  <c r="W52" i="3"/>
  <c r="V72" i="3"/>
  <c r="V3" i="3"/>
  <c r="S7" i="3"/>
  <c r="T7" i="3" s="1"/>
  <c r="S39" i="3"/>
  <c r="T39" i="3" s="1"/>
  <c r="W27" i="3"/>
  <c r="W47" i="3"/>
  <c r="W83" i="3"/>
  <c r="S89" i="3"/>
  <c r="T89" i="3" s="1"/>
  <c r="S84" i="3"/>
  <c r="T84" i="3" s="1"/>
  <c r="N92" i="3"/>
  <c r="S94" i="3"/>
  <c r="T94" i="3" s="1"/>
  <c r="S114" i="3"/>
  <c r="T114" i="3" s="1"/>
  <c r="V45" i="3"/>
  <c r="V87" i="3"/>
  <c r="N113" i="3"/>
  <c r="W85" i="3"/>
  <c r="N59" i="3"/>
  <c r="W59" i="3"/>
  <c r="N66" i="3"/>
  <c r="V88" i="3"/>
  <c r="S5" i="3"/>
  <c r="T5" i="3" s="1"/>
  <c r="S110" i="3"/>
  <c r="T110" i="3" s="1"/>
  <c r="W57" i="3"/>
  <c r="N110" i="3"/>
  <c r="R16" i="3"/>
  <c r="R18" i="3" s="1"/>
  <c r="Q19" i="3" s="1"/>
  <c r="R19" i="3" s="1"/>
  <c r="Q20" i="3" s="1"/>
  <c r="R20" i="3" s="1"/>
  <c r="Q21" i="3" s="1"/>
  <c r="R21" i="3" s="1"/>
  <c r="Q22" i="3" s="1"/>
  <c r="R22" i="3" s="1"/>
  <c r="Q23" i="3" s="1"/>
  <c r="R23" i="3" s="1"/>
  <c r="Q24" i="3" s="1"/>
  <c r="R24" i="3" s="1"/>
  <c r="R25" i="3" s="1"/>
  <c r="Q26" i="3" s="1"/>
  <c r="R26" i="3" s="1"/>
  <c r="Q27" i="3" s="1"/>
  <c r="R27" i="3" s="1"/>
  <c r="Q28" i="3" s="1"/>
  <c r="R28" i="3" s="1"/>
  <c r="Q29" i="3" s="1"/>
  <c r="R29" i="3" s="1"/>
  <c r="V101" i="3"/>
  <c r="N85" i="3"/>
  <c r="W95" i="3"/>
  <c r="W72" i="3"/>
  <c r="S13" i="3"/>
  <c r="T13" i="3" s="1"/>
  <c r="N88" i="3"/>
  <c r="W53" i="3"/>
  <c r="N78" i="3"/>
  <c r="N80" i="3"/>
  <c r="N102" i="3"/>
  <c r="S100" i="3"/>
  <c r="T100" i="3" s="1"/>
  <c r="W41" i="3"/>
  <c r="V47" i="3"/>
  <c r="W15" i="3"/>
  <c r="N15" i="3"/>
  <c r="N111" i="3"/>
  <c r="W111" i="3"/>
  <c r="S96" i="3"/>
  <c r="T96" i="3" s="1"/>
  <c r="N54" i="3"/>
  <c r="W114" i="3"/>
  <c r="N83" i="3"/>
  <c r="V110" i="3"/>
  <c r="S105" i="3"/>
  <c r="T105" i="3" s="1"/>
  <c r="N22" i="3"/>
  <c r="S80" i="3"/>
  <c r="T80" i="3" s="1"/>
  <c r="V104" i="3"/>
  <c r="N93" i="3"/>
  <c r="V30" i="2"/>
  <c r="S88" i="2"/>
  <c r="T88" i="2" s="1"/>
  <c r="W51" i="2"/>
  <c r="V68" i="2"/>
  <c r="S27" i="2"/>
  <c r="T27" i="2" s="1"/>
  <c r="N13" i="2"/>
  <c r="V48" i="2"/>
  <c r="V40" i="2"/>
  <c r="V44" i="2"/>
  <c r="S104" i="2"/>
  <c r="T104" i="2" s="1"/>
  <c r="N30" i="2"/>
  <c r="S64" i="3"/>
  <c r="T64" i="3" s="1"/>
  <c r="V64" i="3"/>
  <c r="W64" i="3"/>
  <c r="V69" i="3"/>
  <c r="V76" i="3"/>
  <c r="P76" i="3"/>
  <c r="S76" i="3" s="1"/>
  <c r="T76" i="3" s="1"/>
  <c r="S69" i="3"/>
  <c r="T69" i="3" s="1"/>
  <c r="V27" i="3"/>
  <c r="S20" i="3"/>
  <c r="T20" i="3" s="1"/>
  <c r="N49" i="3"/>
  <c r="S16" i="3"/>
  <c r="T16" i="3" s="1"/>
  <c r="N105" i="3"/>
  <c r="N109" i="3"/>
  <c r="V63" i="3"/>
  <c r="N41" i="3"/>
  <c r="V93" i="3"/>
  <c r="S93" i="3"/>
  <c r="T93" i="3" s="1"/>
  <c r="W20" i="3"/>
  <c r="V20" i="3"/>
  <c r="V111" i="3"/>
  <c r="P111" i="3"/>
  <c r="S111" i="3" s="1"/>
  <c r="T111" i="3" s="1"/>
  <c r="W63" i="3"/>
  <c r="V113" i="3"/>
  <c r="V109" i="3"/>
  <c r="W109" i="3"/>
  <c r="N107" i="3"/>
  <c r="V57" i="3"/>
  <c r="V41" i="3"/>
  <c r="W88" i="3"/>
  <c r="N69" i="3"/>
  <c r="V49" i="3"/>
  <c r="R105" i="3"/>
  <c r="Q106" i="3" s="1"/>
  <c r="R106" i="3" s="1"/>
  <c r="Q107" i="3" s="1"/>
  <c r="S66" i="3"/>
  <c r="T66" i="3" s="1"/>
  <c r="N114" i="3"/>
  <c r="W113" i="3"/>
  <c r="N86" i="3"/>
  <c r="V98" i="3"/>
  <c r="N7" i="3"/>
  <c r="N51" i="3"/>
  <c r="N87" i="3"/>
  <c r="W87" i="3"/>
  <c r="W98" i="3"/>
  <c r="N9" i="3"/>
  <c r="W9" i="3"/>
  <c r="V108" i="3"/>
  <c r="N108" i="3"/>
  <c r="W108" i="3"/>
  <c r="N96" i="3"/>
  <c r="W96" i="3"/>
  <c r="V96" i="3"/>
  <c r="N74" i="3"/>
  <c r="W106" i="3"/>
  <c r="V106" i="3"/>
  <c r="N16" i="3"/>
  <c r="W16" i="3"/>
  <c r="R3" i="3"/>
  <c r="Q4" i="3" s="1"/>
  <c r="W100" i="3"/>
  <c r="N100" i="3"/>
  <c r="V100" i="3"/>
  <c r="P103" i="3"/>
  <c r="S103" i="3" s="1"/>
  <c r="T103" i="3" s="1"/>
  <c r="V103" i="3"/>
  <c r="W90" i="3"/>
  <c r="N90" i="3"/>
  <c r="N106" i="3"/>
  <c r="V16" i="3"/>
  <c r="V80" i="3"/>
  <c r="W80" i="3"/>
  <c r="W70" i="3"/>
  <c r="V70" i="3"/>
  <c r="N37" i="3"/>
  <c r="V99" i="3"/>
  <c r="W99" i="3"/>
  <c r="W116" i="3"/>
  <c r="V54" i="3"/>
  <c r="N26" i="3"/>
  <c r="V26" i="3"/>
  <c r="W66" i="3"/>
  <c r="V66" i="3"/>
  <c r="V97" i="3"/>
  <c r="W97" i="3"/>
  <c r="V35" i="3"/>
  <c r="W35" i="3"/>
  <c r="V43" i="3"/>
  <c r="W43" i="3"/>
  <c r="S59" i="3"/>
  <c r="T59" i="3" s="1"/>
  <c r="P9" i="3"/>
  <c r="S9" i="3" s="1"/>
  <c r="T9" i="3" s="1"/>
  <c r="V9" i="3"/>
  <c r="P82" i="3"/>
  <c r="S82" i="3" s="1"/>
  <c r="T82" i="3" s="1"/>
  <c r="V82" i="3"/>
  <c r="N97" i="3"/>
  <c r="W102" i="3"/>
  <c r="V102" i="3"/>
  <c r="W115" i="3"/>
  <c r="V115" i="3"/>
  <c r="N115" i="3"/>
  <c r="V60" i="3"/>
  <c r="N60" i="3"/>
  <c r="W60" i="3"/>
  <c r="W107" i="3"/>
  <c r="V107" i="3"/>
  <c r="V105" i="3"/>
  <c r="W105" i="3"/>
  <c r="W112" i="3"/>
  <c r="V112" i="3"/>
  <c r="N112" i="3"/>
  <c r="W86" i="3"/>
  <c r="V86" i="3"/>
  <c r="N13" i="3"/>
  <c r="V13" i="3"/>
  <c r="V94" i="3"/>
  <c r="N84" i="3"/>
  <c r="N39" i="3"/>
  <c r="V116" i="3"/>
  <c r="N70" i="3"/>
  <c r="V11" i="3"/>
  <c r="W11" i="3"/>
  <c r="N11" i="3"/>
  <c r="V114" i="3"/>
  <c r="V51" i="3"/>
  <c r="W51" i="3"/>
  <c r="N43" i="3"/>
  <c r="N35" i="3"/>
  <c r="W5" i="3"/>
  <c r="N5" i="3"/>
  <c r="V5" i="3"/>
  <c r="W84" i="3"/>
  <c r="V84" i="3"/>
  <c r="V7" i="3"/>
  <c r="W7" i="3"/>
  <c r="V39" i="3"/>
  <c r="W39" i="3"/>
  <c r="W37" i="3"/>
  <c r="V37" i="3"/>
  <c r="W74" i="3"/>
  <c r="V74" i="3"/>
  <c r="W91" i="3"/>
  <c r="V91" i="3"/>
  <c r="W89" i="3"/>
  <c r="N89" i="3"/>
  <c r="V89" i="3"/>
  <c r="W92" i="3"/>
  <c r="V92" i="3"/>
  <c r="N3" i="3"/>
  <c r="W3" i="3"/>
  <c r="P95" i="3"/>
  <c r="V95" i="3"/>
  <c r="V22" i="3"/>
  <c r="W22" i="3"/>
  <c r="N28" i="3"/>
  <c r="V28" i="3"/>
  <c r="W28" i="3"/>
  <c r="S104" i="3"/>
  <c r="T104" i="3" s="1"/>
  <c r="N99" i="3"/>
  <c r="N29" i="3"/>
  <c r="V29" i="3"/>
  <c r="W29" i="3"/>
  <c r="N14" i="2"/>
  <c r="V8" i="2"/>
  <c r="N71" i="2"/>
  <c r="W71" i="2"/>
  <c r="S36" i="2"/>
  <c r="T36" i="2" s="1"/>
  <c r="N10" i="2"/>
  <c r="P44" i="2"/>
  <c r="S44" i="2" s="1"/>
  <c r="T44" i="2" s="1"/>
  <c r="N46" i="2"/>
  <c r="S41" i="2"/>
  <c r="T41" i="2" s="1"/>
  <c r="N40" i="2"/>
  <c r="W8" i="2"/>
  <c r="N17" i="2"/>
  <c r="N8" i="2"/>
  <c r="N100" i="2"/>
  <c r="S81" i="2"/>
  <c r="T81" i="2" s="1"/>
  <c r="S24" i="2"/>
  <c r="T24" i="2" s="1"/>
  <c r="N41" i="2"/>
  <c r="S13" i="2"/>
  <c r="T13" i="2" s="1"/>
  <c r="S61" i="2"/>
  <c r="T61" i="2" s="1"/>
  <c r="W14" i="2"/>
  <c r="S17" i="2"/>
  <c r="T17" i="2" s="1"/>
  <c r="V71" i="2"/>
  <c r="V65" i="2"/>
  <c r="W39" i="2"/>
  <c r="S19" i="2"/>
  <c r="T19" i="2" s="1"/>
  <c r="V54" i="2"/>
  <c r="S35" i="2"/>
  <c r="T35" i="2" s="1"/>
  <c r="S71" i="2"/>
  <c r="T71" i="2" s="1"/>
  <c r="N44" i="2"/>
  <c r="S6" i="2"/>
  <c r="T6" i="2" s="1"/>
  <c r="N104" i="2"/>
  <c r="V100" i="2"/>
  <c r="V17" i="2"/>
  <c r="W40" i="2"/>
  <c r="W57" i="2"/>
  <c r="S14" i="2"/>
  <c r="T14" i="2" s="1"/>
  <c r="V96" i="2"/>
  <c r="R15" i="2"/>
  <c r="Q16" i="2" s="1"/>
  <c r="R16" i="2" s="1"/>
  <c r="Q17" i="2" s="1"/>
  <c r="X17" i="2" s="1"/>
  <c r="Y17" i="2" s="1"/>
  <c r="V46" i="2"/>
  <c r="W15" i="2"/>
  <c r="S40" i="2"/>
  <c r="T40" i="2" s="1"/>
  <c r="S53" i="2"/>
  <c r="T53" i="2" s="1"/>
  <c r="N33" i="2"/>
  <c r="S96" i="2"/>
  <c r="T96" i="2" s="1"/>
  <c r="R3" i="2"/>
  <c r="Q4" i="2" s="1"/>
  <c r="R4" i="2" s="1"/>
  <c r="Q5" i="2" s="1"/>
  <c r="X5" i="2" s="1"/>
  <c r="Y5" i="2" s="1"/>
  <c r="S3" i="2"/>
  <c r="T3" i="2" s="1"/>
  <c r="S79" i="2"/>
  <c r="T79" i="2" s="1"/>
  <c r="S30" i="2"/>
  <c r="T30" i="2" s="1"/>
  <c r="S106" i="2"/>
  <c r="T106" i="2" s="1"/>
  <c r="W33" i="2"/>
  <c r="V3" i="2"/>
  <c r="W103" i="2"/>
  <c r="V103" i="2"/>
  <c r="N52" i="2"/>
  <c r="V52" i="2"/>
  <c r="W52" i="2"/>
  <c r="W45" i="2"/>
  <c r="V45" i="2"/>
  <c r="V77" i="2"/>
  <c r="W77" i="2"/>
  <c r="V62" i="2"/>
  <c r="W62" i="2"/>
  <c r="N62" i="2"/>
  <c r="V13" i="2"/>
  <c r="W13" i="2"/>
  <c r="P46" i="2"/>
  <c r="S46" i="2" s="1"/>
  <c r="T46" i="2" s="1"/>
  <c r="N23" i="2"/>
  <c r="W23" i="2"/>
  <c r="V23" i="2"/>
  <c r="V76" i="2"/>
  <c r="W54" i="2"/>
  <c r="V21" i="2"/>
  <c r="W21" i="2"/>
  <c r="V59" i="2"/>
  <c r="N59" i="2"/>
  <c r="W59" i="2"/>
  <c r="N79" i="2"/>
  <c r="W79" i="2"/>
  <c r="V79" i="2"/>
  <c r="N27" i="2"/>
  <c r="W27" i="2"/>
  <c r="V27" i="2"/>
  <c r="N103" i="2"/>
  <c r="V57" i="2"/>
  <c r="V35" i="2"/>
  <c r="W35" i="2"/>
  <c r="P63" i="2"/>
  <c r="S63" i="2" s="1"/>
  <c r="T63" i="2" s="1"/>
  <c r="V63" i="2"/>
  <c r="V70" i="2"/>
  <c r="W70" i="2"/>
  <c r="V19" i="2"/>
  <c r="W19" i="2"/>
  <c r="N6" i="2"/>
  <c r="W41" i="2"/>
  <c r="V41" i="2"/>
  <c r="W61" i="2"/>
  <c r="N45" i="2"/>
  <c r="V56" i="2"/>
  <c r="W56" i="2"/>
  <c r="W6" i="2"/>
  <c r="V6" i="2"/>
  <c r="W29" i="2"/>
  <c r="V29" i="2"/>
  <c r="V97" i="2"/>
  <c r="W67" i="2"/>
  <c r="V67" i="2"/>
  <c r="V10" i="2"/>
  <c r="W10" i="2"/>
  <c r="W5" i="2"/>
  <c r="V5" i="2"/>
  <c r="N5" i="2"/>
  <c r="V81" i="2"/>
  <c r="N77" i="2"/>
  <c r="N11" i="2"/>
  <c r="V11" i="2"/>
  <c r="W11" i="2"/>
  <c r="W104" i="2"/>
  <c r="V104" i="2"/>
  <c r="N29" i="2"/>
  <c r="S103" i="2"/>
  <c r="T103" i="2" s="1"/>
  <c r="W25" i="2"/>
  <c r="V25" i="2"/>
  <c r="N56" i="2"/>
  <c r="V61" i="2"/>
  <c r="V89" i="2"/>
  <c r="W89" i="2"/>
  <c r="N70" i="2"/>
  <c r="V43" i="2"/>
  <c r="W43" i="2"/>
  <c r="W105" i="2"/>
  <c r="V105" i="2"/>
  <c r="N105" i="2"/>
  <c r="W24" i="2"/>
  <c r="V24" i="2"/>
  <c r="W7" i="2"/>
  <c r="V7" i="2"/>
  <c r="S21" i="2"/>
  <c r="T21" i="2" s="1"/>
  <c r="N67" i="2"/>
  <c r="N25" i="2"/>
  <c r="S56" i="2"/>
  <c r="T56" i="2" s="1"/>
  <c r="W73" i="2"/>
  <c r="V73" i="2"/>
  <c r="N89" i="2"/>
  <c r="P48" i="2"/>
  <c r="W36" i="2"/>
  <c r="V36" i="2"/>
  <c r="N36" i="2"/>
  <c r="S10" i="2"/>
  <c r="T10" i="2" s="1"/>
  <c r="N24" i="2"/>
  <c r="N21" i="2"/>
  <c r="W97" i="2"/>
  <c r="N97" i="2"/>
  <c r="S7" i="2"/>
  <c r="T7" i="2" s="1"/>
  <c r="R25" i="2"/>
  <c r="Q26" i="2" s="1"/>
  <c r="R26" i="2" s="1"/>
  <c r="Q27" i="2" s="1"/>
  <c r="S25" i="2"/>
  <c r="T25" i="2" s="1"/>
  <c r="S73" i="2"/>
  <c r="T73" i="2" s="1"/>
  <c r="V106" i="2"/>
  <c r="N106" i="2"/>
  <c r="V15" i="2"/>
  <c r="N73" i="2"/>
  <c r="W88" i="2"/>
  <c r="V88" i="2"/>
  <c r="W92" i="2"/>
  <c r="V92" i="2"/>
  <c r="N88" i="2"/>
  <c r="N92" i="2"/>
  <c r="Q30" i="3" l="1"/>
  <c r="R30" i="3" s="1"/>
  <c r="R33" i="3"/>
  <c r="Q35" i="3" s="1"/>
  <c r="X35" i="3" s="1"/>
  <c r="R8" i="4"/>
  <c r="Q9" i="4" s="1"/>
  <c r="R9" i="4" s="1"/>
  <c r="Q10" i="4" s="1"/>
  <c r="X10" i="4" s="1"/>
  <c r="Y10" i="4" s="1"/>
  <c r="R17" i="4"/>
  <c r="Q18" i="4" s="1"/>
  <c r="R18" i="4" s="1"/>
  <c r="Q19" i="4" s="1"/>
  <c r="X17" i="4"/>
  <c r="Y17" i="4" s="1"/>
  <c r="X19" i="3"/>
  <c r="Y19" i="3" s="1"/>
  <c r="X14" i="3"/>
  <c r="Y14" i="3" s="1"/>
  <c r="X86" i="3"/>
  <c r="Y86" i="3" s="1"/>
  <c r="R86" i="3"/>
  <c r="Q87" i="3" s="1"/>
  <c r="R87" i="3" s="1"/>
  <c r="Q88" i="3" s="1"/>
  <c r="Q90" i="3"/>
  <c r="X106" i="3"/>
  <c r="Y106" i="3" s="1"/>
  <c r="R17" i="2"/>
  <c r="Q18" i="2" s="1"/>
  <c r="R18" i="2" s="1"/>
  <c r="Q19" i="2" s="1"/>
  <c r="R19" i="2" s="1"/>
  <c r="Q20" i="2" s="1"/>
  <c r="R20" i="2" s="1"/>
  <c r="Q21" i="2" s="1"/>
  <c r="X107" i="3"/>
  <c r="Y107" i="3" s="1"/>
  <c r="R107" i="3"/>
  <c r="Q108" i="3" s="1"/>
  <c r="R95" i="3"/>
  <c r="Q96" i="3" s="1"/>
  <c r="S95" i="3"/>
  <c r="T95" i="3" s="1"/>
  <c r="R4" i="3"/>
  <c r="Q5" i="3" s="1"/>
  <c r="X4" i="3"/>
  <c r="Y4" i="3" s="1"/>
  <c r="X15" i="3"/>
  <c r="Y15" i="3" s="1"/>
  <c r="R15" i="3"/>
  <c r="X20" i="3"/>
  <c r="Y20" i="3" s="1"/>
  <c r="R5" i="2"/>
  <c r="Q6" i="2" s="1"/>
  <c r="R27" i="2"/>
  <c r="Q28" i="2" s="1"/>
  <c r="R28" i="2" s="1"/>
  <c r="Q29" i="2" s="1"/>
  <c r="R29" i="2" s="1"/>
  <c r="Q30" i="2" s="1"/>
  <c r="R30" i="2" s="1"/>
  <c r="R31" i="2" s="1"/>
  <c r="Q32" i="2" s="1"/>
  <c r="R32" i="2" s="1"/>
  <c r="Q33" i="2" s="1"/>
  <c r="R33" i="2" s="1"/>
  <c r="Q34" i="2" s="1"/>
  <c r="R34" i="2" s="1"/>
  <c r="Q35" i="2" s="1"/>
  <c r="R35" i="2" s="1"/>
  <c r="Q36" i="2" s="1"/>
  <c r="R36" i="2" s="1"/>
  <c r="R37" i="2" s="1"/>
  <c r="Q38" i="2" s="1"/>
  <c r="R38" i="2" s="1"/>
  <c r="Q39" i="2" s="1"/>
  <c r="R39" i="2" s="1"/>
  <c r="Q40" i="2" s="1"/>
  <c r="R40" i="2" s="1"/>
  <c r="X27" i="2"/>
  <c r="Y27" i="2" s="1"/>
  <c r="S48" i="2"/>
  <c r="T48" i="2" s="1"/>
  <c r="R48" i="2"/>
  <c r="Q49" i="2" s="1"/>
  <c r="X24" i="3" l="1"/>
  <c r="Y24" i="3" s="1"/>
  <c r="X37" i="2"/>
  <c r="Y37" i="2" s="1"/>
  <c r="R35" i="3"/>
  <c r="Q36" i="3" s="1"/>
  <c r="R36" i="3" s="1"/>
  <c r="Y35" i="3"/>
  <c r="R10" i="4"/>
  <c r="Q11" i="4" s="1"/>
  <c r="R11" i="4" s="1"/>
  <c r="Q12" i="4" s="1"/>
  <c r="R12" i="4" s="1"/>
  <c r="Q13" i="4" s="1"/>
  <c r="R34" i="4"/>
  <c r="Q35" i="4" s="1"/>
  <c r="X34" i="4"/>
  <c r="Y34" i="4" s="1"/>
  <c r="R19" i="4"/>
  <c r="Q20" i="4" s="1"/>
  <c r="X19" i="4"/>
  <c r="Y19" i="4" s="1"/>
  <c r="X87" i="3"/>
  <c r="Y87" i="3" s="1"/>
  <c r="X19" i="2"/>
  <c r="Y19" i="2" s="1"/>
  <c r="X90" i="3"/>
  <c r="Y90" i="3" s="1"/>
  <c r="R90" i="3"/>
  <c r="Q91" i="3" s="1"/>
  <c r="R5" i="3"/>
  <c r="Q6" i="3" s="1"/>
  <c r="X5" i="3"/>
  <c r="Y5" i="3" s="1"/>
  <c r="X96" i="3"/>
  <c r="Y96" i="3" s="1"/>
  <c r="R96" i="3"/>
  <c r="Q97" i="3" s="1"/>
  <c r="X88" i="3"/>
  <c r="Y88" i="3" s="1"/>
  <c r="R88" i="3"/>
  <c r="Q89" i="3" s="1"/>
  <c r="X108" i="3"/>
  <c r="Y108" i="3" s="1"/>
  <c r="R108" i="3"/>
  <c r="Q109" i="3" s="1"/>
  <c r="X22" i="3"/>
  <c r="Y22" i="3" s="1"/>
  <c r="X6" i="2"/>
  <c r="Y6" i="2" s="1"/>
  <c r="R6" i="2"/>
  <c r="Q7" i="2" s="1"/>
  <c r="R49" i="2"/>
  <c r="Q50" i="2" s="1"/>
  <c r="R50" i="2" s="1"/>
  <c r="Q51" i="2" s="1"/>
  <c r="X49" i="2"/>
  <c r="Y49" i="2" s="1"/>
  <c r="X21" i="2"/>
  <c r="Y21" i="2" s="1"/>
  <c r="R21" i="2"/>
  <c r="Q22" i="2" s="1"/>
  <c r="R22" i="2" s="1"/>
  <c r="Q23" i="2" s="1"/>
  <c r="X29" i="2"/>
  <c r="Y29" i="2" s="1"/>
  <c r="X38" i="3" l="1"/>
  <c r="Y38" i="3" s="1"/>
  <c r="X37" i="3"/>
  <c r="Y37" i="3" s="1"/>
  <c r="X35" i="4"/>
  <c r="Y35" i="4" s="1"/>
  <c r="R35" i="4"/>
  <c r="Q36" i="4" s="1"/>
  <c r="R36" i="4" s="1"/>
  <c r="X11" i="4"/>
  <c r="Y11" i="4" s="1"/>
  <c r="R13" i="4"/>
  <c r="Q14" i="4" s="1"/>
  <c r="X13" i="4"/>
  <c r="Y13" i="4" s="1"/>
  <c r="X20" i="4"/>
  <c r="Y20" i="4" s="1"/>
  <c r="R20" i="4"/>
  <c r="Q21" i="4" s="1"/>
  <c r="R21" i="4" s="1"/>
  <c r="Q22" i="4" s="1"/>
  <c r="R91" i="3"/>
  <c r="Q92" i="3" s="1"/>
  <c r="X91" i="3"/>
  <c r="Y91" i="3" s="1"/>
  <c r="R6" i="3"/>
  <c r="Q7" i="3" s="1"/>
  <c r="X6" i="3"/>
  <c r="Y6" i="3" s="1"/>
  <c r="X25" i="3"/>
  <c r="Y25" i="3" s="1"/>
  <c r="X89" i="3"/>
  <c r="Y89" i="3" s="1"/>
  <c r="R89" i="3"/>
  <c r="X109" i="3"/>
  <c r="Y109" i="3" s="1"/>
  <c r="R109" i="3"/>
  <c r="Q110" i="3" s="1"/>
  <c r="X97" i="3"/>
  <c r="Y97" i="3" s="1"/>
  <c r="R97" i="3"/>
  <c r="X39" i="3"/>
  <c r="Y39" i="3" s="1"/>
  <c r="R7" i="2"/>
  <c r="Q8" i="2" s="1"/>
  <c r="X7" i="2"/>
  <c r="Y7" i="2" s="1"/>
  <c r="R23" i="2"/>
  <c r="Q24" i="2" s="1"/>
  <c r="X23" i="2"/>
  <c r="Y23" i="2" s="1"/>
  <c r="X51" i="2"/>
  <c r="Y51" i="2" s="1"/>
  <c r="R51" i="2"/>
  <c r="Q52" i="2" s="1"/>
  <c r="R52" i="2" s="1"/>
  <c r="Q53" i="2" s="1"/>
  <c r="R53" i="2" s="1"/>
  <c r="Q54" i="2" s="1"/>
  <c r="R54" i="2" s="1"/>
  <c r="Q55" i="2" s="1"/>
  <c r="R55" i="2" s="1"/>
  <c r="Q56" i="2" s="1"/>
  <c r="R56" i="2" s="1"/>
  <c r="Q57" i="2" s="1"/>
  <c r="R57" i="2" s="1"/>
  <c r="Q58" i="2" s="1"/>
  <c r="R58" i="2" s="1"/>
  <c r="Q59" i="2" s="1"/>
  <c r="R59" i="2" s="1"/>
  <c r="Q60" i="2" s="1"/>
  <c r="R60" i="2" s="1"/>
  <c r="Q61" i="2" s="1"/>
  <c r="R61" i="2" s="1"/>
  <c r="Q62" i="2" s="1"/>
  <c r="R62" i="2" s="1"/>
  <c r="Q63" i="2" s="1"/>
  <c r="R63" i="2" s="1"/>
  <c r="Q64" i="2" s="1"/>
  <c r="R64" i="2" s="1"/>
  <c r="Q65" i="2" s="1"/>
  <c r="R65" i="2" s="1"/>
  <c r="Q66" i="2" s="1"/>
  <c r="R66" i="2" s="1"/>
  <c r="Q67" i="2" s="1"/>
  <c r="R67" i="2" s="1"/>
  <c r="Q68" i="2" s="1"/>
  <c r="R68" i="2" s="1"/>
  <c r="Q69" i="2" s="1"/>
  <c r="R69" i="2" s="1"/>
  <c r="X30" i="2"/>
  <c r="Y30" i="2" s="1"/>
  <c r="R22" i="4" l="1"/>
  <c r="Q23" i="4" s="1"/>
  <c r="R23" i="4" s="1"/>
  <c r="Q24" i="4" s="1"/>
  <c r="R24" i="4" s="1"/>
  <c r="Q27" i="4" s="1"/>
  <c r="X22" i="4"/>
  <c r="Y22" i="4" s="1"/>
  <c r="X14" i="4"/>
  <c r="Y14" i="4" s="1"/>
  <c r="R14" i="4"/>
  <c r="Q15" i="4" s="1"/>
  <c r="R15" i="4" s="1"/>
  <c r="R92" i="3"/>
  <c r="Q93" i="3" s="1"/>
  <c r="X92" i="3"/>
  <c r="Y92" i="3" s="1"/>
  <c r="X40" i="3"/>
  <c r="Y40" i="3" s="1"/>
  <c r="X7" i="3"/>
  <c r="Y7" i="3" s="1"/>
  <c r="R7" i="3"/>
  <c r="Q8" i="3" s="1"/>
  <c r="R110" i="3"/>
  <c r="Q111" i="3" s="1"/>
  <c r="X110" i="3"/>
  <c r="Y110" i="3" s="1"/>
  <c r="X26" i="3"/>
  <c r="Y26" i="3" s="1"/>
  <c r="X8" i="2"/>
  <c r="Y8" i="2" s="1"/>
  <c r="R8" i="2"/>
  <c r="Q9" i="2" s="1"/>
  <c r="R9" i="2" s="1"/>
  <c r="Q10" i="2" s="1"/>
  <c r="X52" i="2"/>
  <c r="Y52" i="2" s="1"/>
  <c r="X33" i="2"/>
  <c r="Y33" i="2" s="1"/>
  <c r="R24" i="2"/>
  <c r="X24" i="2"/>
  <c r="Y24" i="2" s="1"/>
  <c r="X31" i="2" l="1"/>
  <c r="Y31" i="2" s="1"/>
  <c r="R27" i="4"/>
  <c r="Q28" i="4" s="1"/>
  <c r="X27" i="4"/>
  <c r="Y27" i="4" s="1"/>
  <c r="R93" i="3"/>
  <c r="Q94" i="3" s="1"/>
  <c r="X93" i="3"/>
  <c r="Y93" i="3" s="1"/>
  <c r="X27" i="3"/>
  <c r="Y27" i="3" s="1"/>
  <c r="R8" i="3"/>
  <c r="Q9" i="3" s="1"/>
  <c r="X8" i="3"/>
  <c r="Y8" i="3" s="1"/>
  <c r="X111" i="3"/>
  <c r="Y111" i="3" s="1"/>
  <c r="R111" i="3"/>
  <c r="Q112" i="3" s="1"/>
  <c r="X41" i="3"/>
  <c r="Y41" i="3" s="1"/>
  <c r="R10" i="2"/>
  <c r="Q11" i="2" s="1"/>
  <c r="X10" i="2"/>
  <c r="Y10" i="2" s="1"/>
  <c r="X35" i="2"/>
  <c r="Y35" i="2" s="1"/>
  <c r="X53" i="2"/>
  <c r="Y53" i="2" s="1"/>
  <c r="R28" i="4" l="1"/>
  <c r="Q29" i="4" s="1"/>
  <c r="R29" i="4" s="1"/>
  <c r="Q30" i="4" s="1"/>
  <c r="R30" i="4" s="1"/>
  <c r="Q31" i="4" s="1"/>
  <c r="R31" i="4" s="1"/>
  <c r="Q32" i="4" s="1"/>
  <c r="X28" i="4"/>
  <c r="Y28" i="4" s="1"/>
  <c r="R94" i="3"/>
  <c r="X94" i="3"/>
  <c r="Y94" i="3" s="1"/>
  <c r="X28" i="3"/>
  <c r="Y28" i="3" s="1"/>
  <c r="X9" i="3"/>
  <c r="Y9" i="3" s="1"/>
  <c r="R9" i="3"/>
  <c r="Q10" i="3" s="1"/>
  <c r="X42" i="3"/>
  <c r="Y42" i="3" s="1"/>
  <c r="R112" i="3"/>
  <c r="Q113" i="3" s="1"/>
  <c r="X112" i="3"/>
  <c r="Y112" i="3" s="1"/>
  <c r="R11" i="2"/>
  <c r="Q12" i="2" s="1"/>
  <c r="R12" i="2" s="1"/>
  <c r="Q13" i="2" s="1"/>
  <c r="X11" i="2"/>
  <c r="Y11" i="2" s="1"/>
  <c r="X54" i="2"/>
  <c r="Y54" i="2" s="1"/>
  <c r="X36" i="2"/>
  <c r="Y36" i="2" s="1"/>
  <c r="R32" i="4" l="1"/>
  <c r="Q33" i="4" s="1"/>
  <c r="X32" i="4"/>
  <c r="Y32" i="4" s="1"/>
  <c r="X30" i="4"/>
  <c r="Y30" i="4" s="1"/>
  <c r="X29" i="3"/>
  <c r="Y29" i="3" s="1"/>
  <c r="X43" i="3"/>
  <c r="Y43" i="3" s="1"/>
  <c r="R10" i="3"/>
  <c r="Q11" i="3" s="1"/>
  <c r="X10" i="3"/>
  <c r="Y10" i="3" s="1"/>
  <c r="R113" i="3"/>
  <c r="Q114" i="3" s="1"/>
  <c r="X113" i="3"/>
  <c r="Y113" i="3" s="1"/>
  <c r="X13" i="2"/>
  <c r="Y13" i="2" s="1"/>
  <c r="R13" i="2"/>
  <c r="X39" i="2"/>
  <c r="Y39" i="2" s="1"/>
  <c r="X56" i="2"/>
  <c r="Y56" i="2" s="1"/>
  <c r="X33" i="4" l="1"/>
  <c r="Y33" i="4" s="1"/>
  <c r="R33" i="4"/>
  <c r="X11" i="3"/>
  <c r="Y11" i="3" s="1"/>
  <c r="R11" i="3"/>
  <c r="X44" i="3"/>
  <c r="Y44" i="3" s="1"/>
  <c r="X30" i="3"/>
  <c r="Y30" i="3" s="1"/>
  <c r="R114" i="3"/>
  <c r="Q115" i="3" s="1"/>
  <c r="X114" i="3"/>
  <c r="Y114" i="3" s="1"/>
  <c r="X57" i="2"/>
  <c r="Y57" i="2" s="1"/>
  <c r="X40" i="2"/>
  <c r="Y40" i="2" s="1"/>
  <c r="Q41" i="2"/>
  <c r="R37" i="4" l="1"/>
  <c r="Q38" i="4" s="1"/>
  <c r="X37" i="4"/>
  <c r="Y37" i="4" s="1"/>
  <c r="X45" i="3"/>
  <c r="Y45" i="3" s="1"/>
  <c r="R115" i="3"/>
  <c r="Q116" i="3" s="1"/>
  <c r="X115" i="3"/>
  <c r="Y115" i="3" s="1"/>
  <c r="R41" i="2"/>
  <c r="Q42" i="2" s="1"/>
  <c r="R42" i="2" s="1"/>
  <c r="Q43" i="2" s="1"/>
  <c r="X41" i="2"/>
  <c r="Y41" i="2" s="1"/>
  <c r="X38" i="4" l="1"/>
  <c r="Y38" i="4" s="1"/>
  <c r="R38" i="4"/>
  <c r="Q39" i="4" s="1"/>
  <c r="R39" i="4" s="1"/>
  <c r="X116" i="3"/>
  <c r="Y116" i="3" s="1"/>
  <c r="R116" i="3"/>
  <c r="X46" i="3"/>
  <c r="Y46" i="3" s="1"/>
  <c r="X59" i="2"/>
  <c r="Y59" i="2" s="1"/>
  <c r="X43" i="2"/>
  <c r="Y43" i="2" s="1"/>
  <c r="R43" i="2"/>
  <c r="Q44" i="2" s="1"/>
  <c r="X47" i="3" l="1"/>
  <c r="Y47" i="3" s="1"/>
  <c r="R44" i="2"/>
  <c r="Q45" i="2" s="1"/>
  <c r="X44" i="2"/>
  <c r="Y44" i="2" s="1"/>
  <c r="X61" i="2"/>
  <c r="Y61" i="2" s="1"/>
  <c r="X40" i="4" l="1"/>
  <c r="Y40" i="4" s="1"/>
  <c r="X48" i="3"/>
  <c r="Y48" i="3" s="1"/>
  <c r="R45" i="2"/>
  <c r="Q46" i="2" s="1"/>
  <c r="X45" i="2"/>
  <c r="Y45" i="2" s="1"/>
  <c r="X62" i="2"/>
  <c r="Y62" i="2" s="1"/>
  <c r="X41" i="4" l="1"/>
  <c r="Y41" i="4" s="1"/>
  <c r="X49" i="3"/>
  <c r="Y49" i="3" s="1"/>
  <c r="X63" i="2"/>
  <c r="Y63" i="2" s="1"/>
  <c r="Q70" i="2"/>
  <c r="R70" i="2" s="1"/>
  <c r="Q71" i="2" s="1"/>
  <c r="R71" i="2" s="1"/>
  <c r="Q72" i="2" s="1"/>
  <c r="R72" i="2" s="1"/>
  <c r="Q73" i="2" s="1"/>
  <c r="R73" i="2" s="1"/>
  <c r="R46" i="2"/>
  <c r="X46" i="2"/>
  <c r="Y46" i="2" s="1"/>
  <c r="X42" i="4" l="1"/>
  <c r="Y42" i="4" s="1"/>
  <c r="Q74" i="2"/>
  <c r="R74" i="2" s="1"/>
  <c r="Q75" i="2" s="1"/>
  <c r="R75" i="2" s="1"/>
  <c r="Q76" i="2" s="1"/>
  <c r="R76" i="2" s="1"/>
  <c r="Q77" i="2" s="1"/>
  <c r="R77" i="2" s="1"/>
  <c r="R57" i="3"/>
  <c r="Q58" i="3" s="1"/>
  <c r="R58" i="3" s="1"/>
  <c r="Q62" i="3" s="1"/>
  <c r="X51" i="3"/>
  <c r="Y51" i="3" s="1"/>
  <c r="X65" i="2"/>
  <c r="Y65" i="2" s="1"/>
  <c r="X62" i="3" l="1"/>
  <c r="Y62" i="3" s="1"/>
  <c r="R62" i="3"/>
  <c r="Q63" i="3" s="1"/>
  <c r="R63" i="3" s="1"/>
  <c r="X44" i="4"/>
  <c r="Y44" i="4" s="1"/>
  <c r="X52" i="3"/>
  <c r="Y52" i="3" s="1"/>
  <c r="X67" i="2"/>
  <c r="Y67" i="2" s="1"/>
  <c r="X63" i="3" l="1"/>
  <c r="Y63" i="3" s="1"/>
  <c r="X84" i="2"/>
  <c r="Y84" i="2" s="1"/>
  <c r="X45" i="4"/>
  <c r="Y45" i="4" s="1"/>
  <c r="X56" i="4"/>
  <c r="Y56" i="4" s="1"/>
  <c r="X64" i="3"/>
  <c r="Y64" i="3" s="1"/>
  <c r="X53" i="3"/>
  <c r="Y53" i="3" s="1"/>
  <c r="X68" i="2"/>
  <c r="Y68" i="2" s="1"/>
  <c r="X46" i="4" l="1"/>
  <c r="Y46" i="4" s="1"/>
  <c r="X72" i="3"/>
  <c r="Y72" i="3" s="1"/>
  <c r="R56" i="4"/>
  <c r="Q57" i="4" s="1"/>
  <c r="R57" i="4" s="1"/>
  <c r="Q58" i="4" s="1"/>
  <c r="X54" i="3"/>
  <c r="Y54" i="3" s="1"/>
  <c r="X73" i="2"/>
  <c r="Y73" i="2" s="1"/>
  <c r="Q53" i="4" l="1"/>
  <c r="R53" i="4" s="1"/>
  <c r="X68" i="3"/>
  <c r="Y68" i="3" s="1"/>
  <c r="Q98" i="3"/>
  <c r="R58" i="4"/>
  <c r="Q59" i="4" s="1"/>
  <c r="R59" i="4" s="1"/>
  <c r="Q60" i="4" s="1"/>
  <c r="R60" i="4" s="1"/>
  <c r="X58" i="4"/>
  <c r="Y58" i="4" s="1"/>
  <c r="X69" i="3"/>
  <c r="Y69" i="3" s="1"/>
  <c r="X57" i="3"/>
  <c r="Y57" i="3" s="1"/>
  <c r="X74" i="2"/>
  <c r="Y74" i="2" s="1"/>
  <c r="X48" i="4" l="1"/>
  <c r="Y48" i="4" s="1"/>
  <c r="R98" i="3"/>
  <c r="Q99" i="3" s="1"/>
  <c r="X98" i="3"/>
  <c r="Y98" i="3" s="1"/>
  <c r="X74" i="3"/>
  <c r="Y74" i="3" s="1"/>
  <c r="X60" i="4"/>
  <c r="Y60" i="4" s="1"/>
  <c r="Q61" i="4"/>
  <c r="Q92" i="4"/>
  <c r="X70" i="3"/>
  <c r="Y70" i="3" s="1"/>
  <c r="X59" i="3"/>
  <c r="Y59" i="3" s="1"/>
  <c r="X76" i="2"/>
  <c r="Y76" i="2" s="1"/>
  <c r="X50" i="4" l="1"/>
  <c r="Y50" i="4" s="1"/>
  <c r="X76" i="3"/>
  <c r="Y76" i="3" s="1"/>
  <c r="R99" i="3"/>
  <c r="Q100" i="3" s="1"/>
  <c r="X99" i="3"/>
  <c r="Y99" i="3" s="1"/>
  <c r="X92" i="4"/>
  <c r="Y92" i="4" s="1"/>
  <c r="R92" i="4"/>
  <c r="Q93" i="4" s="1"/>
  <c r="R61" i="4"/>
  <c r="X61" i="4"/>
  <c r="Y61" i="4" s="1"/>
  <c r="X66" i="3"/>
  <c r="Y66" i="3" s="1"/>
  <c r="X60" i="3"/>
  <c r="Y60" i="3" s="1"/>
  <c r="X77" i="2"/>
  <c r="Y77" i="2" s="1"/>
  <c r="X52" i="4" l="1"/>
  <c r="Y52" i="4" s="1"/>
  <c r="X100" i="3"/>
  <c r="Y100" i="3" s="1"/>
  <c r="R100" i="3"/>
  <c r="Q101" i="3" s="1"/>
  <c r="X78" i="3"/>
  <c r="Y78" i="3" s="1"/>
  <c r="Q62" i="4"/>
  <c r="R62" i="4" s="1"/>
  <c r="Q63" i="4" s="1"/>
  <c r="R93" i="4"/>
  <c r="Q94" i="4" s="1"/>
  <c r="X93" i="4"/>
  <c r="Y93" i="4" s="1"/>
  <c r="Q83" i="3"/>
  <c r="R83" i="3" s="1"/>
  <c r="Q84" i="3" s="1"/>
  <c r="X79" i="2"/>
  <c r="Y79" i="2" s="1"/>
  <c r="X80" i="3" l="1"/>
  <c r="Y80" i="3" s="1"/>
  <c r="R101" i="3"/>
  <c r="Q102" i="3" s="1"/>
  <c r="X101" i="3"/>
  <c r="Y101" i="3" s="1"/>
  <c r="R94" i="4"/>
  <c r="Q95" i="4" s="1"/>
  <c r="X94" i="4"/>
  <c r="Y94" i="4" s="1"/>
  <c r="R63" i="4"/>
  <c r="X63" i="4"/>
  <c r="Y63" i="4" s="1"/>
  <c r="X83" i="3"/>
  <c r="Y83" i="3" s="1"/>
  <c r="X84" i="3"/>
  <c r="Y84" i="3" s="1"/>
  <c r="R84" i="3"/>
  <c r="X80" i="2"/>
  <c r="Y80" i="2" s="1"/>
  <c r="R102" i="3" l="1"/>
  <c r="Q103" i="3" s="1"/>
  <c r="X102" i="3"/>
  <c r="Y102" i="3" s="1"/>
  <c r="X82" i="3"/>
  <c r="Y82" i="3" s="1"/>
  <c r="Q64" i="4"/>
  <c r="X95" i="4"/>
  <c r="Y95" i="4" s="1"/>
  <c r="R95" i="4"/>
  <c r="Q96" i="4" s="1"/>
  <c r="X81" i="2"/>
  <c r="Y81" i="2" s="1"/>
  <c r="R103" i="3" l="1"/>
  <c r="Q104" i="3" s="1"/>
  <c r="X103" i="3"/>
  <c r="Y103" i="3" s="1"/>
  <c r="X96" i="4"/>
  <c r="Y96" i="4" s="1"/>
  <c r="R96" i="4"/>
  <c r="R64" i="4"/>
  <c r="Q65" i="4" s="1"/>
  <c r="R65" i="4" s="1"/>
  <c r="Q66" i="4" s="1"/>
  <c r="X64" i="4"/>
  <c r="Y64" i="4" s="1"/>
  <c r="X82" i="2"/>
  <c r="Y82" i="2" s="1"/>
  <c r="X104" i="3" l="1"/>
  <c r="Y104" i="3" s="1"/>
  <c r="R104" i="3"/>
  <c r="R66" i="4"/>
  <c r="Q67" i="4" s="1"/>
  <c r="X66" i="4"/>
  <c r="Y66" i="4" s="1"/>
  <c r="X70" i="2"/>
  <c r="Y70" i="2" s="1"/>
  <c r="R67" i="4" l="1"/>
  <c r="X67" i="4"/>
  <c r="Y67" i="4" s="1"/>
  <c r="X71" i="2"/>
  <c r="Y71" i="2" s="1"/>
  <c r="Q68" i="4" l="1"/>
  <c r="R68" i="4" s="1"/>
  <c r="Q70" i="4" s="1"/>
  <c r="X88" i="2"/>
  <c r="Y88" i="2" s="1"/>
  <c r="R88" i="2"/>
  <c r="X70" i="4" l="1"/>
  <c r="Y70" i="4" s="1"/>
  <c r="R70" i="4"/>
  <c r="X89" i="2"/>
  <c r="Y89" i="2" s="1"/>
  <c r="Q91" i="2"/>
  <c r="R91" i="2" s="1"/>
  <c r="Q92" i="2" s="1"/>
  <c r="R92" i="2" s="1"/>
  <c r="Q93" i="2" s="1"/>
  <c r="R93" i="2" s="1"/>
  <c r="Q94" i="2" s="1"/>
  <c r="R94" i="2" s="1"/>
  <c r="Q95" i="2" s="1"/>
  <c r="R95" i="2" s="1"/>
  <c r="Q96" i="2" s="1"/>
  <c r="R96" i="2" s="1"/>
  <c r="Q97" i="2" s="1"/>
  <c r="R97" i="2" s="1"/>
  <c r="Q98" i="2" s="1"/>
  <c r="R98" i="2" s="1"/>
  <c r="Q99" i="2" s="1"/>
  <c r="R99" i="2" s="1"/>
  <c r="Q100" i="2" s="1"/>
  <c r="R100" i="2" s="1"/>
  <c r="Q101" i="2" s="1"/>
  <c r="R101" i="2" s="1"/>
  <c r="Q102" i="2" s="1"/>
  <c r="R102" i="2" s="1"/>
  <c r="Q71" i="4" l="1"/>
  <c r="R71" i="4" s="1"/>
  <c r="Q72" i="4" s="1"/>
  <c r="R72" i="4" s="1"/>
  <c r="Q73" i="4" s="1"/>
  <c r="R73" i="4" s="1"/>
  <c r="Q74" i="4" s="1"/>
  <c r="R74" i="4" s="1"/>
  <c r="Q75" i="4" s="1"/>
  <c r="X102" i="2" l="1"/>
  <c r="Y102" i="2" s="1"/>
  <c r="X91" i="2"/>
  <c r="Y91" i="2" s="1"/>
  <c r="X94" i="2"/>
  <c r="Y94" i="2" s="1"/>
  <c r="R75" i="4"/>
  <c r="Q76" i="4" s="1"/>
  <c r="X75" i="4"/>
  <c r="Y75" i="4" s="1"/>
  <c r="X71" i="4"/>
  <c r="Y71" i="4" s="1"/>
  <c r="X92" i="2"/>
  <c r="Y92" i="2" s="1"/>
  <c r="X97" i="2" l="1"/>
  <c r="Y97" i="2" s="1"/>
  <c r="R76" i="4"/>
  <c r="Q77" i="4" s="1"/>
  <c r="X76" i="4"/>
  <c r="Y76" i="4" s="1"/>
  <c r="X73" i="4"/>
  <c r="Y73" i="4" s="1"/>
  <c r="X96" i="2"/>
  <c r="Y96" i="2" s="1"/>
  <c r="X99" i="2" l="1"/>
  <c r="Y99" i="2" s="1"/>
  <c r="R77" i="4"/>
  <c r="Q78" i="4" s="1"/>
  <c r="X77" i="4"/>
  <c r="Y77" i="4" s="1"/>
  <c r="X100" i="2" l="1"/>
  <c r="Y100" i="2" s="1"/>
  <c r="R78" i="4"/>
  <c r="Q79" i="4" s="1"/>
  <c r="R79" i="4" s="1"/>
  <c r="Q80" i="4" s="1"/>
  <c r="X78" i="4"/>
  <c r="Y78" i="4" s="1"/>
  <c r="R80" i="4" l="1"/>
  <c r="Q81" i="4" s="1"/>
  <c r="X80" i="4"/>
  <c r="Y80" i="4" s="1"/>
  <c r="Q104" i="2" l="1"/>
  <c r="R81" i="4"/>
  <c r="Q82" i="4" s="1"/>
  <c r="X81" i="4"/>
  <c r="Y81" i="4" s="1"/>
  <c r="R104" i="2" l="1"/>
  <c r="Q105" i="2" s="1"/>
  <c r="X104" i="2"/>
  <c r="Y104" i="2" s="1"/>
  <c r="Q103" i="2"/>
  <c r="R82" i="4"/>
  <c r="X82" i="4"/>
  <c r="Y82" i="4" s="1"/>
  <c r="X103" i="2" l="1"/>
  <c r="Y103" i="2" s="1"/>
  <c r="R103" i="2"/>
  <c r="R105" i="2"/>
  <c r="X105" i="2"/>
  <c r="Y105" i="2" s="1"/>
  <c r="Q83" i="4"/>
  <c r="R83" i="4" s="1"/>
  <c r="Q84" i="4" s="1"/>
  <c r="Q97" i="4"/>
  <c r="Q106" i="2" l="1"/>
  <c r="Q108" i="2"/>
  <c r="X97" i="4"/>
  <c r="Y97" i="4" s="1"/>
  <c r="R97" i="4"/>
  <c r="Q98" i="4" s="1"/>
  <c r="R84" i="4"/>
  <c r="Q85" i="4" s="1"/>
  <c r="X84" i="4"/>
  <c r="Y84" i="4" s="1"/>
  <c r="X108" i="2" l="1"/>
  <c r="Y108" i="2" s="1"/>
  <c r="R108" i="2"/>
  <c r="Q109" i="2" s="1"/>
  <c r="R106" i="2"/>
  <c r="Q107" i="2" s="1"/>
  <c r="X106" i="2"/>
  <c r="Y106" i="2" s="1"/>
  <c r="R85" i="4"/>
  <c r="Q86" i="4" s="1"/>
  <c r="X85" i="4"/>
  <c r="Y85" i="4" s="1"/>
  <c r="R98" i="4"/>
  <c r="Q99" i="4" s="1"/>
  <c r="X98" i="4"/>
  <c r="Y98" i="4" s="1"/>
  <c r="X107" i="2" l="1"/>
  <c r="Y107" i="2" s="1"/>
  <c r="R107" i="2"/>
  <c r="X109" i="2"/>
  <c r="Y109" i="2" s="1"/>
  <c r="R109" i="2"/>
  <c r="X99" i="4"/>
  <c r="Y99" i="4" s="1"/>
  <c r="R99" i="4"/>
  <c r="Q100" i="4" s="1"/>
  <c r="R86" i="4"/>
  <c r="Q87" i="4" s="1"/>
  <c r="R87" i="4" s="1"/>
  <c r="Q88" i="4" s="1"/>
  <c r="X86" i="4"/>
  <c r="Y86" i="4" s="1"/>
  <c r="Q110" i="2" l="1"/>
  <c r="Q112" i="2"/>
  <c r="R88" i="4"/>
  <c r="Q89" i="4" s="1"/>
  <c r="X88" i="4"/>
  <c r="Y88" i="4" s="1"/>
  <c r="R100" i="4"/>
  <c r="Q101" i="4" s="1"/>
  <c r="X100" i="4"/>
  <c r="Y100" i="4" s="1"/>
  <c r="R112" i="2" l="1"/>
  <c r="Q113" i="2" s="1"/>
  <c r="X112" i="2"/>
  <c r="Y112" i="2" s="1"/>
  <c r="R110" i="2"/>
  <c r="Q111" i="2" s="1"/>
  <c r="X110" i="2"/>
  <c r="Y110" i="2" s="1"/>
  <c r="X101" i="4"/>
  <c r="Y101" i="4" s="1"/>
  <c r="R101" i="4"/>
  <c r="Q102" i="4" s="1"/>
  <c r="R89" i="4"/>
  <c r="Q90" i="4" s="1"/>
  <c r="X89" i="4"/>
  <c r="Y89" i="4" s="1"/>
  <c r="R111" i="2" l="1"/>
  <c r="X111" i="2"/>
  <c r="Y111" i="2" s="1"/>
  <c r="X113" i="2"/>
  <c r="Y113" i="2" s="1"/>
  <c r="R113" i="2"/>
  <c r="Q114" i="2" s="1"/>
  <c r="R90" i="4"/>
  <c r="Q91" i="4" s="1"/>
  <c r="R91" i="4" s="1"/>
  <c r="X90" i="4"/>
  <c r="Y90" i="4" s="1"/>
  <c r="R102" i="4"/>
  <c r="Q103" i="4" s="1"/>
  <c r="X102" i="4"/>
  <c r="Y102" i="4" s="1"/>
  <c r="X114" i="2" l="1"/>
  <c r="Y114" i="2" s="1"/>
  <c r="R114" i="2"/>
  <c r="R103" i="4"/>
  <c r="Q104" i="4" s="1"/>
  <c r="X103" i="4"/>
  <c r="Y103" i="4" s="1"/>
  <c r="X104" i="4" l="1"/>
  <c r="Y104" i="4" s="1"/>
  <c r="R104" i="4"/>
  <c r="Q105" i="4" s="1"/>
  <c r="X105" i="4" l="1"/>
  <c r="Y105" i="4" s="1"/>
  <c r="R105" i="4"/>
  <c r="Q106" i="4" s="1"/>
  <c r="X106" i="4" l="1"/>
  <c r="Y106" i="4" s="1"/>
  <c r="R106" i="4"/>
  <c r="Q107" i="4" s="1"/>
  <c r="R107" i="4" l="1"/>
  <c r="Q108" i="4" s="1"/>
  <c r="X107" i="4"/>
  <c r="Y107" i="4" s="1"/>
  <c r="R108" i="4" l="1"/>
  <c r="Q109" i="4" s="1"/>
  <c r="X108" i="4"/>
  <c r="Y108" i="4" s="1"/>
  <c r="X109" i="4" l="1"/>
  <c r="Y109" i="4" s="1"/>
  <c r="R109" i="4"/>
  <c r="Q110" i="4" s="1"/>
  <c r="R110" i="4" l="1"/>
  <c r="Q111" i="4" s="1"/>
  <c r="X110" i="4"/>
  <c r="Y110" i="4" s="1"/>
  <c r="R111" i="4" l="1"/>
  <c r="Q112" i="4" s="1"/>
  <c r="X111" i="4"/>
  <c r="Y111" i="4" s="1"/>
  <c r="X112" i="4" l="1"/>
  <c r="Y112" i="4" s="1"/>
  <c r="R112" i="4"/>
  <c r="Q113" i="4" s="1"/>
  <c r="R113" i="4" l="1"/>
  <c r="Q114" i="4" s="1"/>
  <c r="X113" i="4"/>
  <c r="Y113" i="4" s="1"/>
  <c r="R114" i="4" l="1"/>
  <c r="Q115" i="4" s="1"/>
  <c r="X114" i="4"/>
  <c r="Y114" i="4" s="1"/>
  <c r="X115" i="4" l="1"/>
  <c r="Y115" i="4" s="1"/>
  <c r="R115" i="4"/>
  <c r="Q116" i="4" s="1"/>
  <c r="X116" i="4" l="1"/>
  <c r="Y116" i="4" s="1"/>
  <c r="R116" i="4"/>
  <c r="Q117" i="4" s="1"/>
  <c r="X117" i="4" l="1"/>
  <c r="Y117" i="4" s="1"/>
  <c r="R117" i="4"/>
  <c r="Q118" i="4" s="1"/>
  <c r="X118" i="4" l="1"/>
  <c r="Y118" i="4" s="1"/>
  <c r="R118" i="4"/>
  <c r="Q119" i="4" s="1"/>
  <c r="X119" i="4" l="1"/>
  <c r="Y119" i="4" s="1"/>
  <c r="R119" i="4"/>
  <c r="Q120" i="4" s="1"/>
  <c r="R120" i="4" l="1"/>
  <c r="Q121" i="4" s="1"/>
  <c r="X120" i="4"/>
  <c r="Y120" i="4" s="1"/>
  <c r="R121" i="4" l="1"/>
  <c r="Q122" i="4" s="1"/>
  <c r="X121" i="4"/>
  <c r="Y121" i="4" s="1"/>
  <c r="X122" i="4" l="1"/>
  <c r="Y122" i="4" s="1"/>
  <c r="R122" i="4"/>
  <c r="Q123" i="4" s="1"/>
  <c r="R123" i="4" l="1"/>
  <c r="Q124" i="4" s="1"/>
  <c r="X123" i="4"/>
  <c r="Y123" i="4" s="1"/>
  <c r="X124" i="4" l="1"/>
  <c r="Y124" i="4" s="1"/>
  <c r="R124" i="4"/>
  <c r="Q125" i="4" s="1"/>
  <c r="X125" i="4" l="1"/>
  <c r="Y125" i="4" s="1"/>
  <c r="R125" i="4"/>
  <c r="Q126" i="4" s="1"/>
  <c r="R126" i="4" l="1"/>
  <c r="Q127" i="4" s="1"/>
  <c r="X126" i="4"/>
  <c r="Y126" i="4" s="1"/>
  <c r="R127" i="4" l="1"/>
  <c r="Q128" i="4" s="1"/>
  <c r="X127" i="4"/>
  <c r="Y127" i="4" s="1"/>
  <c r="R128" i="4" l="1"/>
  <c r="Q129" i="4" s="1"/>
  <c r="X128" i="4"/>
  <c r="Y128" i="4" s="1"/>
  <c r="X129" i="4" l="1"/>
  <c r="Y129" i="4" s="1"/>
  <c r="R129" i="4"/>
  <c r="Q130" i="4" s="1"/>
  <c r="R130" i="4" l="1"/>
  <c r="Q131" i="4" s="1"/>
  <c r="X130" i="4"/>
  <c r="Y130" i="4" s="1"/>
  <c r="R131" i="4" l="1"/>
  <c r="Q132" i="4" s="1"/>
  <c r="X131" i="4"/>
  <c r="Y131" i="4" s="1"/>
  <c r="R132" i="4" l="1"/>
  <c r="Q133" i="4" s="1"/>
  <c r="X132" i="4"/>
  <c r="Y132" i="4" s="1"/>
  <c r="X133" i="4" l="1"/>
  <c r="Y133" i="4" s="1"/>
  <c r="R133" i="4"/>
</calcChain>
</file>

<file path=xl/sharedStrings.xml><?xml version="1.0" encoding="utf-8"?>
<sst xmlns="http://schemas.openxmlformats.org/spreadsheetml/2006/main" count="4062" uniqueCount="574">
  <si>
    <t>Pal/h</t>
  </si>
  <si>
    <t>Concat</t>
  </si>
  <si>
    <t>No comanda</t>
  </si>
  <si>
    <t>Cod Sap MDLZ</t>
  </si>
  <si>
    <t>Tipul de produs</t>
  </si>
  <si>
    <t>Aroma</t>
  </si>
  <si>
    <t>Tray</t>
  </si>
  <si>
    <t>Gramaj</t>
  </si>
  <si>
    <t>Comanda tara si numarul saptamanii</t>
  </si>
  <si>
    <t>Mentiuni</t>
  </si>
  <si>
    <t>Pcs/bax</t>
  </si>
  <si>
    <t>Comanda initiala</t>
  </si>
  <si>
    <t>Comanda / realizata</t>
  </si>
  <si>
    <r>
      <t xml:space="preserve">Comanda, </t>
    </r>
    <r>
      <rPr>
        <b/>
        <sz val="11"/>
        <color rgb="FFFF0000"/>
        <rFont val="Arial"/>
        <family val="2"/>
      </rPr>
      <t>kg</t>
    </r>
  </si>
  <si>
    <t>Bax/palet</t>
  </si>
  <si>
    <t>Start Date and Hour</t>
  </si>
  <si>
    <t>End Date and Hour</t>
  </si>
  <si>
    <t>Ore de productie</t>
  </si>
  <si>
    <t>Shift-uri</t>
  </si>
  <si>
    <t>Comentarii</t>
  </si>
  <si>
    <t>kg/hour</t>
  </si>
  <si>
    <t>kg/box</t>
  </si>
  <si>
    <t>Date for upload</t>
  </si>
  <si>
    <t>Hour for upload</t>
  </si>
  <si>
    <t>PV</t>
  </si>
  <si>
    <t>Week</t>
  </si>
  <si>
    <t>W41</t>
  </si>
  <si>
    <t xml:space="preserve"> Initial production     h
CO  = %</t>
  </si>
  <si>
    <t>17 pal minus   folding machine</t>
  </si>
  <si>
    <t>w40</t>
  </si>
  <si>
    <t>1c01</t>
  </si>
  <si>
    <t>02:39:12</t>
  </si>
  <si>
    <t>w01</t>
  </si>
  <si>
    <t>w41</t>
  </si>
  <si>
    <t>4 pal plus overperformance</t>
  </si>
  <si>
    <t>6 h delay 5h  folding machine, spare part +1 h  injectare</t>
  </si>
  <si>
    <t>13 pal minus prob cuptor,injectare, lant trivi 2 rupt</t>
  </si>
  <si>
    <t>4 pal plus   sf de productie</t>
  </si>
  <si>
    <t>1 PALET CARTOANE SAMPLE pt Targ de Joburi, Madalina Epure</t>
  </si>
  <si>
    <t>w42</t>
  </si>
  <si>
    <t>W42</t>
  </si>
  <si>
    <t>W43</t>
  </si>
  <si>
    <t>w43</t>
  </si>
  <si>
    <t>w29</t>
  </si>
  <si>
    <t>Line BR w16</t>
  </si>
  <si>
    <t>Plan</t>
  </si>
  <si>
    <t>OEE plan</t>
  </si>
  <si>
    <t>Waterfall</t>
  </si>
  <si>
    <t>OEE watefall</t>
  </si>
  <si>
    <t>Production h</t>
  </si>
  <si>
    <t>Change overs</t>
  </si>
  <si>
    <t>Cleaning &amp; maintenance</t>
  </si>
  <si>
    <t>w36</t>
  </si>
  <si>
    <t>Descriere</t>
  </si>
  <si>
    <t>Nr ore intarziere</t>
  </si>
  <si>
    <t>Observatii</t>
  </si>
  <si>
    <t>L2</t>
  </si>
  <si>
    <t>probleme numarator particule + blocaj semola la Bissimo</t>
  </si>
  <si>
    <t>2 sht overtime sambata</t>
  </si>
  <si>
    <t>L3</t>
  </si>
  <si>
    <t>faina cu gargarite la Borseto</t>
  </si>
  <si>
    <t xml:space="preserve">Borseto s-a amanat pt w37 </t>
  </si>
  <si>
    <t>ce prefera sa aiba sch si lunea de pe 80 pe 60 ca e mai usor de pe 60 pe 80 si apoi inca una de pe 60 pe 80 sau doar una in sapt</t>
  </si>
  <si>
    <t>prob cu oamenii</t>
  </si>
  <si>
    <t>prob cu plamificarea de bitter si décor</t>
  </si>
  <si>
    <t>sa luam noi planificarea oamenilor</t>
  </si>
  <si>
    <t>Code</t>
  </si>
  <si>
    <t>KG</t>
  </si>
  <si>
    <t>Nr.   paleti</t>
  </si>
  <si>
    <t>1c03</t>
  </si>
  <si>
    <t>Week 41</t>
  </si>
  <si>
    <t xml:space="preserve"> Initial production   h
CO   =   %</t>
  </si>
  <si>
    <t>to adjus starting 06:00</t>
  </si>
  <si>
    <t>w34</t>
  </si>
  <si>
    <t>31 pal overperformance in w40</t>
  </si>
  <si>
    <t>46 pal overpeformance in w40, 7 pal ,minus schimbare cartoneza</t>
  </si>
  <si>
    <t>6 pal plus overperformance</t>
  </si>
  <si>
    <t>3,5h delay, masina 2 oprita (ploaie)</t>
  </si>
  <si>
    <t>Week 42</t>
  </si>
  <si>
    <t>Week 43</t>
  </si>
  <si>
    <t>W26</t>
  </si>
  <si>
    <t>Cover/décor</t>
  </si>
  <si>
    <t> </t>
  </si>
  <si>
    <t>week 41 Swiss Rolls</t>
  </si>
  <si>
    <t>C&amp;M -
Production  H
CO   =  %</t>
  </si>
  <si>
    <t>00:00:00</t>
  </si>
  <si>
    <t>w51</t>
  </si>
  <si>
    <t>1k2b</t>
  </si>
  <si>
    <t>06:00:00</t>
  </si>
  <si>
    <t>w1</t>
  </si>
  <si>
    <t>5h delay agel neconform</t>
  </si>
  <si>
    <t>w39</t>
  </si>
  <si>
    <t>1k2a</t>
  </si>
  <si>
    <t>01:27:01</t>
  </si>
  <si>
    <t>2 pal minus change over</t>
  </si>
  <si>
    <t>w44</t>
  </si>
  <si>
    <t>w45</t>
  </si>
  <si>
    <t>week 41 Cake Bar</t>
  </si>
  <si>
    <t>w47</t>
  </si>
  <si>
    <t>week 43 Swiss Rolls</t>
  </si>
  <si>
    <t>w46</t>
  </si>
  <si>
    <t>week 43 Cake Bar</t>
  </si>
  <si>
    <t>OCL0153912</t>
  </si>
  <si>
    <t>OCL1054112</t>
  </si>
  <si>
    <t>OCL0154123</t>
  </si>
  <si>
    <t>OCL1054113</t>
  </si>
  <si>
    <t>OCL0153913</t>
  </si>
  <si>
    <t>MKA 50G CROIS CHOCO 14CA</t>
  </si>
  <si>
    <t>CSE</t>
  </si>
  <si>
    <t>MKA 50G CROIS VANILLA 14 CA</t>
  </si>
  <si>
    <t>MKA 50G CROIS CHOCO 16 CA</t>
  </si>
  <si>
    <t>7D 60G SPUM CROIS 30CA SRP</t>
  </si>
  <si>
    <t>7D 60G SPUM CROIS 30CA AC</t>
  </si>
  <si>
    <t>7D 60G COCOA&amp;VAN CROIS 20CA SRP</t>
  </si>
  <si>
    <t>7D 60G COCOA&amp;VAN CROIS 20CA AC.</t>
  </si>
  <si>
    <t>CHIPIC 60G COCOA CROIS 20CA SRP</t>
  </si>
  <si>
    <t>7D 60G COCOA CROIS 30CA SRP</t>
  </si>
  <si>
    <t>7D 60G COCOA CROIS 30CA AC</t>
  </si>
  <si>
    <t>Standard</t>
  </si>
  <si>
    <t>Efficiency</t>
  </si>
  <si>
    <t>With 1 machines instead of real standard 2</t>
  </si>
  <si>
    <t>Description</t>
  </si>
  <si>
    <t>Line</t>
  </si>
  <si>
    <t>Category</t>
  </si>
  <si>
    <t>Grams</t>
  </si>
  <si>
    <t>Cluster</t>
  </si>
  <si>
    <t>Flavor</t>
  </si>
  <si>
    <t>Display/MPK</t>
  </si>
  <si>
    <t>Pcs/Bag</t>
  </si>
  <si>
    <t>Bag/Box</t>
  </si>
  <si>
    <t>Box/Pal</t>
  </si>
  <si>
    <t>Kg/cart</t>
  </si>
  <si>
    <t>Net Kg/pall</t>
  </si>
  <si>
    <t>Carton Depth</t>
  </si>
  <si>
    <t>Carton Width</t>
  </si>
  <si>
    <t>Carton Height</t>
  </si>
  <si>
    <t>Carton / Layer</t>
  </si>
  <si>
    <t>Layer</t>
  </si>
  <si>
    <t>Pallet Height</t>
  </si>
  <si>
    <t>Pallet Height in mm (with wooden pallet)</t>
  </si>
  <si>
    <t>Capacity
(pcs/hr)</t>
  </si>
  <si>
    <t>Kg/hour</t>
  </si>
  <si>
    <t>%</t>
  </si>
  <si>
    <t>Kg/hour with x% efficiancy</t>
  </si>
  <si>
    <t>Pal/h with x% efficiancy</t>
  </si>
  <si>
    <t>Prodaction variant</t>
  </si>
  <si>
    <t>MOQ kg</t>
  </si>
  <si>
    <t>Comment to MOQ</t>
  </si>
  <si>
    <t>Comment</t>
  </si>
  <si>
    <t>Delist File check</t>
  </si>
  <si>
    <t>SFG MJ.P Hz 4x85g</t>
  </si>
  <si>
    <t>1C01</t>
  </si>
  <si>
    <t>Tray 70/80/85g</t>
  </si>
  <si>
    <t>Hazelnut SG</t>
  </si>
  <si>
    <t>0002</t>
  </si>
  <si>
    <t>per family Max/Double</t>
  </si>
  <si>
    <t>7DAYS CROIS.DOUBLE COC.-VAN.(3x80G) 8M/C</t>
  </si>
  <si>
    <t>Cocoa-Vanilla</t>
  </si>
  <si>
    <t>0001</t>
  </si>
  <si>
    <t>per family of Max/double</t>
  </si>
  <si>
    <t>7DAYS CROISSANT COCOA (3X85G) 8M/C</t>
  </si>
  <si>
    <t>Cocoa</t>
  </si>
  <si>
    <t>7D STRUDEL APPL-CIN(3X85G)6M/C</t>
  </si>
  <si>
    <t>1C03</t>
  </si>
  <si>
    <t>Borseto</t>
  </si>
  <si>
    <t>GRECIA</t>
  </si>
  <si>
    <t>Apple-Cin</t>
  </si>
  <si>
    <t>if is combined with other borseto  else 13,820,77 per family of Borseto</t>
  </si>
  <si>
    <t>7D SFG STRUDEL APPL CIN 3X80G 6MPK</t>
  </si>
  <si>
    <r>
      <t xml:space="preserve">PL, BG, RO, GR, </t>
    </r>
    <r>
      <rPr>
        <sz val="11"/>
        <color rgb="FF000000"/>
        <rFont val="Aptos"/>
        <family val="2"/>
      </rPr>
      <t>AL</t>
    </r>
  </si>
  <si>
    <t>CON.FIR.M.ROL.VAN(5x32G)14M/C-RSPO SG</t>
  </si>
  <si>
    <t>1K2B</t>
  </si>
  <si>
    <t>Non preservatives</t>
  </si>
  <si>
    <t>Vanilla</t>
  </si>
  <si>
    <t>delisted</t>
  </si>
  <si>
    <t>CON.FIR.M.ROL.COC(5x32G)14M/C-RSPO SG</t>
  </si>
  <si>
    <t>7DAYS CROISSANT COCOA 3X80G 8MC MDLZ</t>
  </si>
  <si>
    <t>RO/MD/ES</t>
  </si>
  <si>
    <t>7DAYS CROIS DOUBLE COC VAN3X80G 8MC MDLZ</t>
  </si>
  <si>
    <t>RO/MD/ES/PT</t>
  </si>
  <si>
    <t>7D 80G COCOA STRDL 20CA</t>
  </si>
  <si>
    <t>Polonia</t>
  </si>
  <si>
    <t>per family of Borseto</t>
  </si>
  <si>
    <t>7D 80G CACAO 7DSTRUD 20CA SRP</t>
  </si>
  <si>
    <t>PL,BG,RO,GR</t>
  </si>
  <si>
    <t>7D 80G APPL&amp;CIN STRDL 20CA</t>
  </si>
  <si>
    <t>7D 80G APPL&amp;CIN STRDL 20C</t>
  </si>
  <si>
    <t>7D 80G COCOA&amp;VAN CROIS 20CA</t>
  </si>
  <si>
    <t xml:space="preserve">Dezactivat inlocuit cu </t>
  </si>
  <si>
    <t>7D 85G COCOA CROIS 20CA</t>
  </si>
  <si>
    <t>Delisted December 2022 replaced by 4305989 (palletization)</t>
  </si>
  <si>
    <t>dezactivat inlocuit de 4306508 feb 2023</t>
  </si>
  <si>
    <t>7D 300G COCOA CROIS HOME 8CA</t>
  </si>
  <si>
    <t>Home</t>
  </si>
  <si>
    <t>Romania</t>
  </si>
  <si>
    <t>to be delist</t>
  </si>
  <si>
    <t>7D 80G HZLNT CROIS 20CA</t>
  </si>
  <si>
    <t>Hazelnut</t>
  </si>
  <si>
    <t>7D 65G COCOA CROIS 30CA</t>
  </si>
  <si>
    <t>Tray 60/65g</t>
  </si>
  <si>
    <t>per family of midi</t>
  </si>
  <si>
    <t>dezactivat inlocuit cu 4306507 Feb 2023</t>
  </si>
  <si>
    <t>per midi family</t>
  </si>
  <si>
    <t>7D 85G FR FRUIT CROIS 20CA</t>
  </si>
  <si>
    <t>Forest fruits</t>
  </si>
  <si>
    <t>7D 300G CHRY CROIS HOME 8CA</t>
  </si>
  <si>
    <t>Cherry</t>
  </si>
  <si>
    <t>7D 80G VAN&amp;ORANG CROIS 20CA</t>
  </si>
  <si>
    <t>RO</t>
  </si>
  <si>
    <t>Vanilla-Orange</t>
  </si>
  <si>
    <t>Delisted December 2022 (small demand)</t>
  </si>
  <si>
    <t>7D 80G COCOA&amp;CONUT CROIS 20CA</t>
  </si>
  <si>
    <t>Cocoa-Coconut</t>
  </si>
  <si>
    <t>per family of Coconut</t>
  </si>
  <si>
    <t>7D 80G VAN&amp;STRAWB CROIS 20CA</t>
  </si>
  <si>
    <t>Vanilla-Strawberry</t>
  </si>
  <si>
    <t>7D 80G VAN&amp;SR CHRY CROIS 20CA</t>
  </si>
  <si>
    <t>Vanilla-Cherry</t>
  </si>
  <si>
    <t>Delisted December 2022 replaced by 4305993 (palletization)</t>
  </si>
  <si>
    <t>Dezactivat inlocuit cu 4306509 feb 2023</t>
  </si>
  <si>
    <t>7D 65G SPUM CROIS 30CA</t>
  </si>
  <si>
    <t>Spumant</t>
  </si>
  <si>
    <t>delistat inlocuit cu 4306515</t>
  </si>
  <si>
    <t>7D 85G SPUM CROIS 20CA</t>
  </si>
  <si>
    <t>Delisted December 2022 replaced by 4305991 (palletization)</t>
  </si>
  <si>
    <t>TESCO 60G STRAWB CROIS 30CA</t>
  </si>
  <si>
    <t>Slovacia</t>
  </si>
  <si>
    <t>Strawberry</t>
  </si>
  <si>
    <t>if is not combined with 4284485 or 4284483</t>
  </si>
  <si>
    <t>TESCO 60G COCOA CROIS 30CA</t>
  </si>
  <si>
    <t>if the order is without Cacao Vanila (min order Cream 446183 -990kg)</t>
  </si>
  <si>
    <t>TESCO 60G COCOA&amp;VAN CROIS 30CA</t>
  </si>
  <si>
    <t>if the order is without Cacao (min order Cream 446183 -990kg)</t>
  </si>
  <si>
    <t>7D 60G COCOA CROIS CHOC 20CA</t>
  </si>
  <si>
    <t>Choco</t>
  </si>
  <si>
    <t>per family if is combined with midi else 18.747,24 per choco family</t>
  </si>
  <si>
    <t>7D 60G VANIL CROIS CHOC 20CA</t>
  </si>
  <si>
    <t>Anglia</t>
  </si>
  <si>
    <t>Bulgaria</t>
  </si>
  <si>
    <t>per family if is combined with midi else 18,747,24 per choco family</t>
  </si>
  <si>
    <t>MKA 50G CROIS VANILLA 16 CA</t>
  </si>
  <si>
    <t>Milka</t>
  </si>
  <si>
    <t>CZ/SK/HU</t>
  </si>
  <si>
    <t>MILKA 50G CROIS CHOCO 14CA</t>
  </si>
  <si>
    <t xml:space="preserve">PL  </t>
  </si>
  <si>
    <t>MKA 50G CROIS VANIL 14CA</t>
  </si>
  <si>
    <t>RO/BG/KS</t>
  </si>
  <si>
    <t>EAM</t>
  </si>
  <si>
    <t>7D 80G FR FRUIT STRDL 20CA</t>
  </si>
  <si>
    <t>7D 80G FR FRUIT STRDL 20C</t>
  </si>
  <si>
    <t>7D 185G SPUM MINI CR 8CA</t>
  </si>
  <si>
    <t>Mini</t>
  </si>
  <si>
    <t>per mini Family</t>
  </si>
  <si>
    <t>7D 185G VAN&amp;SR CHRY MIN 8CA</t>
  </si>
  <si>
    <t>7D 185G SPUM MINI CR 10CA</t>
  </si>
  <si>
    <t>Delistat inlocuit cu 4306514 feb 2023</t>
  </si>
  <si>
    <t>7D 185G COCOA&amp;VAN MINI CR 8CA</t>
  </si>
  <si>
    <t>7D 185G VAN&amp;SR CHRY MINI CR 8CA</t>
  </si>
  <si>
    <t>7D 185G MILLEF MINI CR 8CA</t>
  </si>
  <si>
    <t>Mimillefeuille</t>
  </si>
  <si>
    <t>7D 185G COCOA MINI CR 8CA</t>
  </si>
  <si>
    <t>7D 185G COCOA MINI CR 8CA AC</t>
  </si>
  <si>
    <t>RO/MD/IT/SP/PT</t>
  </si>
  <si>
    <t>BG redirect</t>
  </si>
  <si>
    <t>7D 185G COCOA MINI CR 10CA</t>
  </si>
  <si>
    <t>delistat inlocuit cu 4306513 feb 2023</t>
  </si>
  <si>
    <t>7D 300G COCOA MINI CR 6CA</t>
  </si>
  <si>
    <t>7D 300G COCOA&amp;VAN MINI CR 6CA</t>
  </si>
  <si>
    <t>7D 60G COCOA MINI CR 15CA</t>
  </si>
  <si>
    <t>per mini Family/ cannot be done without big bag mini (185/200g)</t>
  </si>
  <si>
    <t>7D 60G COCOA&amp;VAN MINI CR 15CA</t>
  </si>
  <si>
    <t>7D 60G VAN&amp;SR CHRY MINI CR 15CA</t>
  </si>
  <si>
    <t>Re BG</t>
  </si>
  <si>
    <t>7D 60G MILLEF MINI CR 15CA</t>
  </si>
  <si>
    <t>7DAYS MINI CR. MILLEFEUILLE (60G)15P/C</t>
  </si>
  <si>
    <t>7D 200G MILLEF MINI CR 10CA</t>
  </si>
  <si>
    <t>Cehia Kaufland</t>
  </si>
  <si>
    <t xml:space="preserve"> 7D 185G MILLEF MINI CR 8CA</t>
  </si>
  <si>
    <t xml:space="preserve"> 7D 300G MILLEF MINI CR 6CA AC</t>
  </si>
  <si>
    <t>On delist File no 90264</t>
  </si>
  <si>
    <t>7D 80G FR FRUIT STRDL 24CA</t>
  </si>
  <si>
    <t>7D 80G APPL&amp;CIN STRDL 24CA</t>
  </si>
  <si>
    <t>Bulgaria Kaufland</t>
  </si>
  <si>
    <t>MAIT. J.P. 85G APRCT CROIS 30CA</t>
  </si>
  <si>
    <t>Lidl</t>
  </si>
  <si>
    <t>Apricot</t>
  </si>
  <si>
    <t>MAIT. J.P. 85G CHRY CROIS 30CA</t>
  </si>
  <si>
    <t>Ungaria</t>
  </si>
  <si>
    <t>Kaufland CZ/HU/SK/SI/HR</t>
  </si>
  <si>
    <t>Delisted December 2022 replaced by 4305992 (palletization)</t>
  </si>
  <si>
    <t>7DAYS CAKE BAR COCOA  (5X30G)10M/C SK</t>
  </si>
  <si>
    <t>1K2A</t>
  </si>
  <si>
    <t>CB - old recipe décor</t>
  </si>
  <si>
    <t>Decor</t>
  </si>
  <si>
    <t>Multipack</t>
  </si>
  <si>
    <t>7D CAKE BAR VANILLA CO. (32G) 16P/D</t>
  </si>
  <si>
    <t>CB - Pasteurized - Covered</t>
  </si>
  <si>
    <t>Covered</t>
  </si>
  <si>
    <t>Display</t>
  </si>
  <si>
    <t>14,599,9 per family</t>
  </si>
  <si>
    <t>7D CAKE BAR FOREST FRUIT UN.(32G)16P/D</t>
  </si>
  <si>
    <t>CB - Pasteurized - Décor</t>
  </si>
  <si>
    <t>Forest Fruits</t>
  </si>
  <si>
    <t>13,320.37 kg - per family</t>
  </si>
  <si>
    <t>7D 16X32G FR FRUIT CAKE BR 9CA</t>
  </si>
  <si>
    <t>CON.FIR.M.ROL.COC(5x32G)14M/C-RSPO</t>
  </si>
  <si>
    <t>7D MINI ROLLS COC(5x32G)10M/C-RSPO SG</t>
  </si>
  <si>
    <t>Germania</t>
  </si>
  <si>
    <t>per minitwist Family</t>
  </si>
  <si>
    <t>7D MINI ROLLS VAN(5x32G)10M/C-RSPO SG</t>
  </si>
  <si>
    <t>7DAYS SWISS ROLLS COCOA (200G)10P/C</t>
  </si>
  <si>
    <t xml:space="preserve">Swiss Rolls - Décor </t>
  </si>
  <si>
    <t>8553,72 kg per family</t>
  </si>
  <si>
    <t>7D 200G COCOA SW ROLL UNC 10CA</t>
  </si>
  <si>
    <t>7DAYS SWISS ROLLS STRAWBERRY (200G)10P/C</t>
  </si>
  <si>
    <t>7D 200G STRAWB SW ROLL UNC 10CA</t>
  </si>
  <si>
    <t>7DAYS SWISS ROLLS VANILLA (200G) 10P/C</t>
  </si>
  <si>
    <t>7D SWISS ROLLS COCOA   (200G)10P/C-RO,BG</t>
  </si>
  <si>
    <t>7D SWISS ROLLS STRAWBER(200G)10P/C RO,BG</t>
  </si>
  <si>
    <t>Cipru Nord</t>
  </si>
  <si>
    <t>7D SWISS ROLLS VANILLA (200G)10P/C</t>
  </si>
  <si>
    <t>7D 200G VANIL SW ROLL UNC 10CA</t>
  </si>
  <si>
    <t>7D COC.SW.ROLLS COCOA  (200G)10P/C-RO,BG</t>
  </si>
  <si>
    <t>Swiss Rolls - Covered</t>
  </si>
  <si>
    <t>9646,14 per family</t>
  </si>
  <si>
    <t>7D 200G COCOA SW ROLL COV 10CA</t>
  </si>
  <si>
    <t>7DAYS COC. SWISS ROLLS COCOA (200G)10P/C</t>
  </si>
  <si>
    <t>7D COC.SW.ROLLS STRAWBE(200G)10P/C-RO,BG</t>
  </si>
  <si>
    <t>7D 200G STRAWB SW ROLL COV 10CA</t>
  </si>
  <si>
    <t>7DAYS UNCOV. CAKE BAR COCOA (30G) 16P/D</t>
  </si>
  <si>
    <t>MD</t>
  </si>
  <si>
    <t xml:space="preserve">Delistate - no Opp </t>
  </si>
  <si>
    <t>7D COV.CAKE BARS COCOA (32G) 16P/D</t>
  </si>
  <si>
    <t>CB - old recipe Covered</t>
  </si>
  <si>
    <t>7D 16X32G COCOA CAKE BR COV 9CA</t>
  </si>
  <si>
    <t>7D COV.CAKE BARS VANILLA (32G) 16P/D</t>
  </si>
  <si>
    <t>7D 16X32 VANIL CAKE COV 9</t>
  </si>
  <si>
    <t>7D CAKE BAR COCOA CO.(32G)16P/D</t>
  </si>
  <si>
    <t xml:space="preserve"> 7D CAKE BAR COCOA UN.(32G)16P/D</t>
  </si>
  <si>
    <t>7D CAKE BAR COCOA  UNCOV (5X32G)10M/C</t>
  </si>
  <si>
    <t>7D CAKE BAR FOREST FRUITS UN.(32G)16P/D</t>
  </si>
  <si>
    <t>7D CAKE BAR VANILLA UN. (32G)16P/D</t>
  </si>
  <si>
    <t>7D 16X30G VANIL CAKE BR UNC 9CA</t>
  </si>
  <si>
    <t>7D CAKE BAR VANILLA CO.(5X32G)10M/C</t>
  </si>
  <si>
    <t>CONF.FIREN.BISS.CAKE(5x42G)12M/C-RSPO SG</t>
  </si>
  <si>
    <t>CB - Pasteurized - Bissimo</t>
  </si>
  <si>
    <t>7595kg per family</t>
  </si>
  <si>
    <t>on delist file 91973</t>
  </si>
  <si>
    <t>7D COV.CAKE BARS COCOA (32G) 16P/D-SK</t>
  </si>
  <si>
    <t>7D COV.CAKE BARS COCOA (32G) 16P/D-BG</t>
  </si>
  <si>
    <t>7D Cake Bars Apricot 30g 16pcs/D-SK</t>
  </si>
  <si>
    <t>7D Cake Bars Apricot 30g 16pcs/D-BG</t>
  </si>
  <si>
    <t>7D Cake Bars Frest Fruits 30g*16D-BG</t>
  </si>
  <si>
    <t>7DAYS CAKE BAR COCOA (4+1x30G) 10M/C</t>
  </si>
  <si>
    <t>7D COC.CAKE BAR VAN.(4+1X32G)10M/C-bg</t>
  </si>
  <si>
    <t>on delist file 90264</t>
  </si>
  <si>
    <t>CONF.FIRE.BISS.CK(5x42G)12M/C-RSPO SG-NL</t>
  </si>
  <si>
    <t>7D Cake Bars Cocoa 30g 16pcs/D BG</t>
  </si>
  <si>
    <t>7D Cake Bars Cocoa 30g 16pcs/D -SK</t>
  </si>
  <si>
    <t>7D Cake Bars Strawb 30g 16pcs/D BG</t>
  </si>
  <si>
    <t>7D COV.CAKE BARS STRAW (32G) 16P/D-BG</t>
  </si>
  <si>
    <t>7D COV.CAKE BARS VANIL (32G) 16P/D-SK</t>
  </si>
  <si>
    <t>7D COV.CAKE BARS VANIL (32G) 16P/D-BG</t>
  </si>
  <si>
    <t>7D CB GLZ CACAO MPK( 5X32gr) 10D/C -SK</t>
  </si>
  <si>
    <t>7D COC.CAKE BAR COC.(4+1X32G)10M/C</t>
  </si>
  <si>
    <t>CHIPIC 60G COCOA CROIS 20CA</t>
  </si>
  <si>
    <t>per SKU</t>
  </si>
  <si>
    <t>dezactivat inlocuit cu 4306506 Feb 2023</t>
  </si>
  <si>
    <t>7D 80G COCOA STRDL 24CA</t>
  </si>
  <si>
    <t>7D 85G APPL&amp;CIN STRDL 20CA</t>
  </si>
  <si>
    <t>Cipru</t>
  </si>
  <si>
    <t>7D SWISS ROLL COCOA UN.(200G)10P/C</t>
  </si>
  <si>
    <t>Grecia</t>
  </si>
  <si>
    <t>7D SWISS ROLL COCOA CO.(200G)10P/C</t>
  </si>
  <si>
    <t>7D SWISS ROLL CAPPUC.UN.(200G)10P/C</t>
  </si>
  <si>
    <t>Cappucino</t>
  </si>
  <si>
    <t>7D SWISS ROLL VANIL.UN.(200G)10P/C</t>
  </si>
  <si>
    <t>7D SWISS ROLL STRAWB.UN.(200G)10P/C</t>
  </si>
  <si>
    <t>7D MINI ROLL VANILLA (5X40G)12M/C</t>
  </si>
  <si>
    <t>7D MINI ROLL old recipe Décor</t>
  </si>
  <si>
    <t>7D MINI ROLL VANIL.(40G)16P/D</t>
  </si>
  <si>
    <t>7D MINI ROLL COCOA (5X40G)12M/C</t>
  </si>
  <si>
    <t>7D MINI ROLL COCOA (40G)16P/D</t>
  </si>
  <si>
    <t xml:space="preserve"> 7D SWISS ROLLS STRAWBERRY (200G)10P/C</t>
  </si>
  <si>
    <t>7DAYS CAKE BAR CHOCOLATE (8x60G) 12D/C</t>
  </si>
  <si>
    <t>CB - pasteurized - 60g</t>
  </si>
  <si>
    <t>CHIPICAO COV. CAKE MINION2 (64G) 12P/D</t>
  </si>
  <si>
    <t xml:space="preserve">CB - Pasteurized </t>
  </si>
  <si>
    <t>CHIPIC 12X64G VANIL CAKE BR COV 6CA</t>
  </si>
  <si>
    <t>Cehia</t>
  </si>
  <si>
    <t>7D CAKE BAR STRAWB. UN.(5x32G)10M/C</t>
  </si>
  <si>
    <t>7D CAKE BAR STRAWB. UN.(32G)16P/D</t>
  </si>
  <si>
    <t>7D CAKE BAR VANILLA UN.(5X32G)10M/C</t>
  </si>
  <si>
    <t>7D CAKE BAR VANILLA UN.(5X30G)10M/C</t>
  </si>
  <si>
    <t>7D CAKE BAR VANILLA(32G)16P/D</t>
  </si>
  <si>
    <t>7D 16X30G VANIL CAKE BR 9CA</t>
  </si>
  <si>
    <t>7D 16X32G VANIL CAKE BR COV 9CA</t>
  </si>
  <si>
    <t xml:space="preserve"> 7D 5X32G COCOA CAKE BR COV 10CA</t>
  </si>
  <si>
    <t>7D CAKE BAR COCOA UN.(5X32G)10M/C</t>
  </si>
  <si>
    <t>7D 5X30G COCOA CAKE BR UNC 10CA</t>
  </si>
  <si>
    <t>7D CAKE BAR COCOA CO.(5X32G)10M/C</t>
  </si>
  <si>
    <t>GR</t>
  </si>
  <si>
    <t>7D CAKE BAR COCOA UN.(32G)16P/D</t>
  </si>
  <si>
    <t>7D 16X30G COCOA CAKE BR UNC 9CA</t>
  </si>
  <si>
    <t>7DAYS CAKE BAR MIXED BERRY (8x60G)12D/</t>
  </si>
  <si>
    <t>Albania</t>
  </si>
  <si>
    <t>MAITRE J.P. CR.HAZEL. (85G)30P/C-RSPO SG</t>
  </si>
  <si>
    <t>per family of MJP</t>
  </si>
  <si>
    <t>MAITRE J.P 85G COCOA&amp;VAN CROIS 30CA</t>
  </si>
  <si>
    <t>Cocoa-Vanilla SG</t>
  </si>
  <si>
    <t>7D 60G COCOA MINI CR 15CA AC</t>
  </si>
  <si>
    <t>Moldova</t>
  </si>
  <si>
    <t>7D 185G COCOA MINI CR PROMO 8CA</t>
  </si>
  <si>
    <t>7D 185G COCOA&amp;VAN MINI CR 10CA</t>
  </si>
  <si>
    <t>7D 185G COCOA MINI CR 10CA LED</t>
  </si>
  <si>
    <t>7D 185G COCOA MINI CR 8CA AC LED</t>
  </si>
  <si>
    <t>7D 185G SPUM MINI CR 8CA AC LED</t>
  </si>
  <si>
    <t>7D 185G SPUM MINI CR 10CA LED</t>
  </si>
  <si>
    <t>MAIT. J.P. 85G COCOA CROIS 30CA</t>
  </si>
  <si>
    <t>Cocoa SG</t>
  </si>
  <si>
    <t>UNGARIA</t>
  </si>
  <si>
    <t>7D 60G VAN&amp;SR CHRY CROIS 20CA</t>
  </si>
  <si>
    <t>7D 60G COCOA CROIS 30CA</t>
  </si>
  <si>
    <t>7DAYS CAKE BAR COCOA  (5X30G)10M/C</t>
  </si>
  <si>
    <t>Serbia</t>
  </si>
  <si>
    <t>CHIPICAO COV.CAKE MINION2 (64G)12P/D</t>
  </si>
  <si>
    <t>BISSIMO LE MOEL.CAKE(5x42G)12M/C-RSPO SG</t>
  </si>
  <si>
    <t>LIDL Franta</t>
  </si>
  <si>
    <t>CON.F.M.ROL 5X42G COCOA&amp;MLK BR 12CA</t>
  </si>
  <si>
    <t>Olanda</t>
  </si>
  <si>
    <t>LIDL Romania</t>
  </si>
  <si>
    <t>7D 16X30G STRAWB CAKE BR 9CA</t>
  </si>
  <si>
    <t>CB - old recipe NA Décor</t>
  </si>
  <si>
    <t>7D 16X30G COCOA CAKE BR 9CA</t>
  </si>
  <si>
    <t>7D 16X30G FR FRUIT CAKE BR UNC 9CA</t>
  </si>
  <si>
    <t>7D 16X30G STRAWB CAKE BR UNC 9CA</t>
  </si>
  <si>
    <t>CB - old recipe NA Covered</t>
  </si>
  <si>
    <t xml:space="preserve">Palestina </t>
  </si>
  <si>
    <t>7D COV.MINI ROLLS COCOA(8X32G)9M/C -PS</t>
  </si>
  <si>
    <t>7D MINI ROLL old recipe NA Covered</t>
  </si>
  <si>
    <t>7DAYS CAKE BAR COCOA (30G)16P/D</t>
  </si>
  <si>
    <t>7D COV.CAKE BARS VANIL (32G) 16P/D</t>
  </si>
  <si>
    <t>7D COV.CAKE BARS STRAW (32G) 16P/D</t>
  </si>
  <si>
    <t>7D COV.MINI ROLLS VANIL(8X32G)9M/C -PS</t>
  </si>
  <si>
    <t>7DAYS COCOA CAKE BAR VANILLA  (32G)16P/D</t>
  </si>
  <si>
    <t>Georgia</t>
  </si>
  <si>
    <t>Bosnia</t>
  </si>
  <si>
    <t>7DAYS COCOA CAKE BAR VANILLA(5x32G)10M/C</t>
  </si>
  <si>
    <t>7D COV CAKE BAR VANILLA (8X32G) 9M/C</t>
  </si>
  <si>
    <t>Kosher</t>
  </si>
  <si>
    <t>7D COV.MINI ROLLS VANIL (32G)16P/D</t>
  </si>
  <si>
    <t>7D 8X32G VANIL MINI ROLL COV 9CA</t>
  </si>
  <si>
    <t>DISPLAY</t>
  </si>
  <si>
    <t>7DAYS COVERED CAKE BAR COCOA (32G)16P/D</t>
  </si>
  <si>
    <t>7D COV CAKE BAR COCOA (8X32G) 9M/C</t>
  </si>
  <si>
    <t>7D COV CAKE BAR COCOA (32G) 16P/D</t>
  </si>
  <si>
    <t>7D 16X32G COCOA MINI ROLL COV 9CA</t>
  </si>
  <si>
    <t>7D COV MINI ROLLS COCOA (8X32G) 9M/C</t>
  </si>
  <si>
    <t>7D COC.CAKE BAR VANILL(5X32G)10M/C</t>
  </si>
  <si>
    <t>Muntenegru</t>
  </si>
  <si>
    <t>7D 5X32G VANIL CAKE BR COV 10CA</t>
  </si>
  <si>
    <t>7D COC.CAKE BAR COCOA (5X32G)10M/C</t>
  </si>
  <si>
    <t>7D CAKE BAR STRAWBERRY  (30G)16P/D</t>
  </si>
  <si>
    <t>7D CAKE BAR FOREST FRUIT(30G)16P/D</t>
  </si>
  <si>
    <t>7D CB GLZ CACAO MPK( 5X32gr) 10D/C</t>
  </si>
  <si>
    <t>7D COC. CAKE BAR VANILLA(32G)16P/D</t>
  </si>
  <si>
    <t xml:space="preserve">  7DAYS CAKE BAR COCOA (30G)16P/D</t>
  </si>
  <si>
    <t>7DAYS CAKE BAR COCOA (5x30G)10M/C</t>
  </si>
  <si>
    <t xml:space="preserve">Multipack </t>
  </si>
  <si>
    <t>7DAYS COCOA CAKE BAR COCOA (5x32G)10M/C</t>
  </si>
  <si>
    <t>7D COC.SW.ROLLS STRAWBE(200G)10P/C</t>
  </si>
  <si>
    <t>7D COV.CAKE BARS STRAW (32G) 16P/D-</t>
  </si>
  <si>
    <t>7D COC.SW.ROLLS COCOA  (200G)10P/C</t>
  </si>
  <si>
    <t>7D SWISS ROLLS COCOA   (200G)10P/c</t>
  </si>
  <si>
    <t>7DAYS MINI ROLL COCOA (30G)16P/</t>
  </si>
  <si>
    <t>7DAYS SWISS ROLL COCOA (200G)10P/C</t>
  </si>
  <si>
    <t>7D COCOA SWISS ROLL COCOA(200G)10p/c-</t>
  </si>
  <si>
    <t>7D CB GLZ CACAO MPK( 5X32gr) 10D/C -MK</t>
  </si>
  <si>
    <t>7D DOUBLE MAX COCOA-VANI(80G)20P/C- RO</t>
  </si>
  <si>
    <t>RO/MD/BG</t>
  </si>
  <si>
    <t>AL/KS/MK</t>
  </si>
  <si>
    <t>BIH/RS/ME</t>
  </si>
  <si>
    <t xml:space="preserve"> 7D 60G COCOA CROIS PROMO 30CA AC</t>
  </si>
  <si>
    <t>PROMO</t>
  </si>
  <si>
    <t>7D 80G COCOA CROIS 20CA AC</t>
  </si>
  <si>
    <t xml:space="preserve"> 7D 80G COCOA CROIS PROMO 20CA AC</t>
  </si>
  <si>
    <t xml:space="preserve"> 7D 65G COCOA CROIS 30CA</t>
  </si>
  <si>
    <t>Kaufland Romania</t>
  </si>
  <si>
    <t>7D 185G SPUM MINI CR 10CA SRP</t>
  </si>
  <si>
    <t>RO/MD/GR/CY/BG</t>
  </si>
  <si>
    <t>RS/BIH/AL/ME/MK</t>
  </si>
  <si>
    <t>7DAYS CROISSANT COCOA 4X60G MPK MDLZ</t>
  </si>
  <si>
    <t>SFG 7D CROIS COCOA 4X60G MPK MKD, AL,MNE</t>
  </si>
  <si>
    <t>SFG 7DAYS CROISSANT COCOA (4X50G) MDLZ</t>
  </si>
  <si>
    <t>SFG 7DAYS CROISSANT COCOA 5X50G MDLZ</t>
  </si>
  <si>
    <t>7D 80G VAN&amp;STRAWB CROIS 20CA AC</t>
  </si>
  <si>
    <t>RO/MD/BG/ES/PT</t>
  </si>
  <si>
    <t>7D 80G COCOA&amp;CONUT CROIS 20CA AC</t>
  </si>
  <si>
    <t>7D 80G VAN&amp;SR CHRY CROIS 20CA AC</t>
  </si>
  <si>
    <t>7D 80G VAN&amp;SR CHRY CROIS  PROMO 20CA AC</t>
  </si>
  <si>
    <t>ROMANIA KAUFLAND</t>
  </si>
  <si>
    <t>KAUFLAND CZ/HU/SK/SI/HR</t>
  </si>
  <si>
    <t>7D 300G COCOA MINI CR 6CA AC</t>
  </si>
  <si>
    <t>7D 300G COCOA CROIS HOME 8CA AC</t>
  </si>
  <si>
    <t>RO/MD/GR_w05</t>
  </si>
  <si>
    <t>7D 80G VAN&amp;STRAWB CROIS 20CA SRP HP</t>
  </si>
  <si>
    <t>Kaufland RO/MD/BG/ES/PT</t>
  </si>
  <si>
    <t>7D 80G COCOA&amp;VAN CROIS 20CA AC LP</t>
  </si>
  <si>
    <t>RO/MD/GR/CY/ES/PT</t>
  </si>
  <si>
    <t>7D 80G COCOA&amp;VAN CROIS PROMO 20CA AC LP</t>
  </si>
  <si>
    <t>7D 80G COCOA&amp;CONUT CROIS 20CA SRP</t>
  </si>
  <si>
    <t>KAUFLAND RO/MD/BG/ES/PT</t>
  </si>
  <si>
    <t>7D 80G VAN&amp;SR CHRY CROIS 20CA SRP</t>
  </si>
  <si>
    <t>KAUFLAND RO/MD/GR/CY/ES/PT</t>
  </si>
  <si>
    <t>7D 80G VAN&amp;SR CHRY CR PROM 20CA SRP</t>
  </si>
  <si>
    <t>7D 80G VAN&amp;STRAW CR 20CA AC HP STR</t>
  </si>
  <si>
    <t>IT/ES/PT</t>
  </si>
  <si>
    <t>7D 80G COCOA&amp;CONUT CROI 20CA AC STR</t>
  </si>
  <si>
    <t>7D 80G VAN&amp;SR CHRY CROI 20CA AC STR</t>
  </si>
  <si>
    <t>7D 80G COCOA&amp;VAN CROIS 20CA SRP</t>
  </si>
  <si>
    <t>Kaufland RO/MD/GR/CY</t>
  </si>
  <si>
    <t>7D 80G COCOA&amp;VAN CROIS PRO 20CA SRP</t>
  </si>
  <si>
    <t>7D 80G COCOA CROIS 20CA AC STR</t>
  </si>
  <si>
    <t>Ro,BG,GB</t>
  </si>
  <si>
    <t>KAUFLAND RO/MD/BG</t>
  </si>
  <si>
    <t>7D 80G SPUM CROIS 20CA</t>
  </si>
  <si>
    <t>7D 80G SPUM CROIS PROMO 20CA</t>
  </si>
  <si>
    <t>Kaufland RO/MD/BG</t>
  </si>
  <si>
    <t>7D 80G FR FRUIT CROIS 20CA</t>
  </si>
  <si>
    <t>RO/BG/GR/CY/RS</t>
  </si>
  <si>
    <t>-4285699 </t>
  </si>
  <si>
    <t>4498612C01</t>
  </si>
  <si>
    <t>SFG LIDL M.J.P. CROISSANT COCOA 4X85G</t>
  </si>
  <si>
    <t>BG Lidl</t>
  </si>
  <si>
    <t>Kaufland CZ/HU/SK</t>
  </si>
  <si>
    <t>7D 80G COCOA&amp;VAN CRO 20CA AC LP STR</t>
  </si>
  <si>
    <t>7D 8X60G FR FRUIT CAKE BR 12CA</t>
  </si>
  <si>
    <t>USA</t>
  </si>
  <si>
    <t>FG LIDL M.J.P. CROISSANT COCOA 4X85G</t>
  </si>
  <si>
    <t>BG- redirected</t>
  </si>
  <si>
    <t>MAIT JP 85G COCOA RAMB RSPOSG 30CA</t>
  </si>
  <si>
    <t>7D 185G COCOA&amp;VAN MINI CR 10CA SRP</t>
  </si>
  <si>
    <t>BG redirected</t>
  </si>
  <si>
    <t>7D 185G COCOA MINI CR PROM 10CA SRP</t>
  </si>
  <si>
    <t>7D 185G SPUM MINI CR 8CA AC</t>
  </si>
  <si>
    <t xml:space="preserve"> 7D 185G COCOA&amp;VAN MINI CR 8CA AC </t>
  </si>
  <si>
    <t>Cocoa-vanilla</t>
  </si>
  <si>
    <t>7D 80G COCOA CROIS 20CA SRP</t>
  </si>
  <si>
    <t>Kaufland RO/MD/ES</t>
  </si>
  <si>
    <t>7D 80G COCOA CROIS PROMO 20CA SRP</t>
  </si>
  <si>
    <t>RO02-BAKER</t>
  </si>
  <si>
    <t>OCL0354073</t>
  </si>
  <si>
    <t>RO02-CAKE</t>
  </si>
  <si>
    <t>RO02-CRO1</t>
  </si>
  <si>
    <t>RO02-CRO3</t>
  </si>
  <si>
    <t>RO02-CRO4</t>
  </si>
  <si>
    <t>RO02-DIPS</t>
  </si>
  <si>
    <t>RO02-MULT</t>
  </si>
  <si>
    <t>RO02-PACK2</t>
  </si>
  <si>
    <t>RO02-PACK3</t>
  </si>
  <si>
    <t>RO02-PORT</t>
  </si>
  <si>
    <t>RO02-POTS</t>
  </si>
  <si>
    <t>RO02-SFG</t>
  </si>
  <si>
    <t>RO02-STCK1</t>
  </si>
  <si>
    <t>RO02-STCK2</t>
  </si>
  <si>
    <t>10 baxuri sample BD</t>
  </si>
  <si>
    <t>cut rc breakdown</t>
  </si>
  <si>
    <t>OCL0154133</t>
  </si>
  <si>
    <t>2 pal plus</t>
  </si>
  <si>
    <t>1,5 h delay masina 2 rain issue</t>
  </si>
  <si>
    <t>RC5</t>
  </si>
  <si>
    <t>OCL0154143</t>
  </si>
  <si>
    <t>1h delay  masina 2, personal looses</t>
  </si>
  <si>
    <t>rc cake test 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</si>
</sst>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"/>
    <numFmt numFmtId="166" formatCode="_-* #,##0.00\ _l_e_i_-;\-* #,##0.00\ _l_e_i_-;_-* &quot;-&quot;??\ _l_e_i_-;_-@_-"/>
    <numFmt numFmtId="167" formatCode="0.0"/>
    <numFmt numFmtId="168" formatCode="d/m/yy\ h:mm;@"/>
    <numFmt numFmtId="169" formatCode="h:mm:ss;@"/>
    <numFmt numFmtId="170" formatCode="[$-F400]h:mm:ss\ AM/PM"/>
    <numFmt numFmtId="171" formatCode="0.0%"/>
  </numFmts>
  <fonts count="40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b/>
      <sz val="12"/>
      <color rgb="FF0000FF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2"/>
      <color rgb="FF000080"/>
      <name val="Calibri"/>
      <family val="2"/>
      <scheme val="minor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sz val="12"/>
      <name val="Arial"/>
      <family val="2"/>
    </font>
    <font>
      <b/>
      <sz val="12"/>
      <color theme="1"/>
      <name val="Calibri"/>
      <family val="2"/>
      <charset val="161"/>
      <scheme val="minor"/>
    </font>
    <font>
      <b/>
      <sz val="12"/>
      <name val="Calibri"/>
      <family val="2"/>
      <charset val="161"/>
      <scheme val="minor"/>
    </font>
    <font>
      <b/>
      <sz val="12"/>
      <color rgb="FF000080"/>
      <name val="Calibri"/>
      <family val="2"/>
      <charset val="161"/>
      <scheme val="minor"/>
    </font>
    <font>
      <b/>
      <sz val="22"/>
      <color theme="1"/>
      <name val="Calibri"/>
      <family val="2"/>
      <charset val="161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22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Aptos"/>
      <family val="2"/>
    </font>
    <font>
      <b/>
      <sz val="14"/>
      <color rgb="FFFF0000"/>
      <name val="Arial"/>
      <family val="2"/>
    </font>
    <font>
      <b/>
      <sz val="12"/>
      <name val="Arial"/>
      <family val="2"/>
      <charset val="238"/>
    </font>
    <font>
      <sz val="11"/>
      <color rgb="FFFF0000"/>
      <name val="Calibri"/>
      <family val="2"/>
      <charset val="161"/>
      <scheme val="minor"/>
    </font>
    <font>
      <sz val="12"/>
      <color rgb="FFFF0000"/>
      <name val="Arial"/>
      <family val="2"/>
    </font>
    <font>
      <sz val="11"/>
      <color rgb="FF000000"/>
      <name val="Aptos Narrow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CC00FF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CC00FF"/>
      </right>
      <top style="thin">
        <color indexed="64"/>
      </top>
      <bottom style="thin">
        <color indexed="64"/>
      </bottom>
      <diagonal/>
    </border>
    <border>
      <left style="thick">
        <color rgb="FFCC00FF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CC00FF"/>
      </left>
      <right/>
      <top/>
      <bottom/>
      <diagonal/>
    </border>
    <border>
      <left style="thin">
        <color indexed="64"/>
      </left>
      <right style="thick">
        <color rgb="FFCC00FF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CC00FF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4" fillId="0" borderId="0" applyFont="0" applyFill="0" applyBorder="0" applyAlignment="0" applyProtection="0"/>
    <xf numFmtId="0" fontId="4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232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 wrapText="1"/>
    </xf>
    <xf numFmtId="1" fontId="2" fillId="3" borderId="2" xfId="0" applyNumberFormat="1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6" fontId="2" fillId="3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167" fontId="5" fillId="0" borderId="1" xfId="0" applyNumberFormat="1" applyFont="1" applyBorder="1" applyAlignment="1">
      <alignment horizontal="center"/>
    </xf>
    <xf numFmtId="0" fontId="7" fillId="4" borderId="1" xfId="2" applyFont="1" applyFill="1" applyBorder="1" applyAlignment="1">
      <alignment horizontal="center" vertical="center" wrapText="1"/>
    </xf>
    <xf numFmtId="168" fontId="8" fillId="0" borderId="1" xfId="2" applyNumberFormat="1" applyFont="1" applyBorder="1" applyAlignment="1">
      <alignment horizontal="center"/>
    </xf>
    <xf numFmtId="168" fontId="7" fillId="0" borderId="1" xfId="2" applyNumberFormat="1" applyFont="1" applyBorder="1" applyAlignment="1">
      <alignment horizontal="center" wrapText="1"/>
    </xf>
    <xf numFmtId="166" fontId="9" fillId="0" borderId="1" xfId="1" applyFont="1" applyFill="1" applyBorder="1" applyAlignment="1">
      <alignment horizontal="center" wrapText="1"/>
    </xf>
    <xf numFmtId="2" fontId="11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169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0" fontId="14" fillId="5" borderId="1" xfId="0" applyNumberFormat="1" applyFont="1" applyFill="1" applyBorder="1" applyAlignment="1">
      <alignment horizontal="center" vertical="center" wrapText="1"/>
    </xf>
    <xf numFmtId="0" fontId="15" fillId="0" borderId="0" xfId="0" applyFont="1"/>
    <xf numFmtId="0" fontId="7" fillId="0" borderId="1" xfId="2" applyFont="1" applyBorder="1" applyAlignment="1">
      <alignment horizontal="left" wrapText="1"/>
    </xf>
    <xf numFmtId="0" fontId="7" fillId="7" borderId="1" xfId="2" applyFont="1" applyFill="1" applyBorder="1" applyAlignment="1">
      <alignment horizontal="left" wrapText="1"/>
    </xf>
    <xf numFmtId="1" fontId="7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wrapText="1"/>
    </xf>
    <xf numFmtId="2" fontId="7" fillId="0" borderId="1" xfId="2" applyNumberFormat="1" applyFont="1" applyBorder="1" applyAlignment="1">
      <alignment horizontal="center" wrapText="1"/>
    </xf>
    <xf numFmtId="166" fontId="9" fillId="0" borderId="3" xfId="1" applyFont="1" applyFill="1" applyBorder="1" applyAlignment="1">
      <alignment horizontal="center" wrapText="1"/>
    </xf>
    <xf numFmtId="0" fontId="14" fillId="0" borderId="1" xfId="2" applyFont="1" applyBorder="1" applyAlignment="1">
      <alignment horizontal="center" vertical="center" wrapText="1"/>
    </xf>
    <xf numFmtId="165" fontId="2" fillId="3" borderId="4" xfId="0" applyNumberFormat="1" applyFont="1" applyFill="1" applyBorder="1" applyAlignment="1">
      <alignment horizontal="center" vertical="center" wrapText="1"/>
    </xf>
    <xf numFmtId="0" fontId="7" fillId="8" borderId="1" xfId="2" applyFont="1" applyFill="1" applyBorder="1" applyAlignment="1">
      <alignment horizontal="center" wrapText="1"/>
    </xf>
    <xf numFmtId="0" fontId="7" fillId="8" borderId="1" xfId="2" applyFont="1" applyFill="1" applyBorder="1" applyAlignment="1">
      <alignment horizontal="left" wrapText="1"/>
    </xf>
    <xf numFmtId="0" fontId="14" fillId="8" borderId="1" xfId="2" applyFont="1" applyFill="1" applyBorder="1" applyAlignment="1">
      <alignment horizontal="center" vertical="center" wrapText="1"/>
    </xf>
    <xf numFmtId="1" fontId="7" fillId="8" borderId="1" xfId="2" applyNumberFormat="1" applyFont="1" applyFill="1" applyBorder="1" applyAlignment="1">
      <alignment horizontal="center" vertical="center" wrapText="1"/>
    </xf>
    <xf numFmtId="0" fontId="7" fillId="6" borderId="1" xfId="2" applyFont="1" applyFill="1" applyBorder="1" applyAlignment="1">
      <alignment horizontal="left" wrapText="1"/>
    </xf>
    <xf numFmtId="1" fontId="7" fillId="6" borderId="1" xfId="2" applyNumberFormat="1" applyFont="1" applyFill="1" applyBorder="1" applyAlignment="1">
      <alignment horizontal="center" vertical="center" wrapText="1"/>
    </xf>
    <xf numFmtId="0" fontId="7" fillId="6" borderId="1" xfId="2" applyFont="1" applyFill="1" applyBorder="1" applyAlignment="1">
      <alignment horizontal="center" wrapText="1"/>
    </xf>
    <xf numFmtId="0" fontId="7" fillId="4" borderId="1" xfId="2" applyFont="1" applyFill="1" applyBorder="1" applyAlignment="1">
      <alignment horizontal="left" wrapText="1"/>
    </xf>
    <xf numFmtId="0" fontId="14" fillId="4" borderId="1" xfId="2" applyFont="1" applyFill="1" applyBorder="1" applyAlignment="1">
      <alignment horizontal="center" vertical="center" wrapText="1"/>
    </xf>
    <xf numFmtId="1" fontId="7" fillId="4" borderId="1" xfId="2" applyNumberFormat="1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wrapText="1"/>
    </xf>
    <xf numFmtId="2" fontId="7" fillId="4" borderId="1" xfId="2" applyNumberFormat="1" applyFont="1" applyFill="1" applyBorder="1" applyAlignment="1">
      <alignment horizontal="center" wrapText="1"/>
    </xf>
    <xf numFmtId="2" fontId="7" fillId="6" borderId="1" xfId="2" applyNumberFormat="1" applyFont="1" applyFill="1" applyBorder="1" applyAlignment="1">
      <alignment horizontal="center" wrapText="1"/>
    </xf>
    <xf numFmtId="2" fontId="7" fillId="8" borderId="1" xfId="2" applyNumberFormat="1" applyFont="1" applyFill="1" applyBorder="1" applyAlignment="1">
      <alignment horizontal="center" wrapText="1"/>
    </xf>
    <xf numFmtId="0" fontId="16" fillId="0" borderId="3" xfId="0" applyFont="1" applyBorder="1"/>
    <xf numFmtId="0" fontId="16" fillId="4" borderId="3" xfId="0" applyFont="1" applyFill="1" applyBorder="1"/>
    <xf numFmtId="0" fontId="16" fillId="8" borderId="3" xfId="0" applyFont="1" applyFill="1" applyBorder="1"/>
    <xf numFmtId="0" fontId="7" fillId="4" borderId="5" xfId="2" applyFont="1" applyFill="1" applyBorder="1" applyAlignment="1">
      <alignment horizontal="center" wrapText="1"/>
    </xf>
    <xf numFmtId="0" fontId="0" fillId="6" borderId="0" xfId="0" applyFill="1"/>
    <xf numFmtId="0" fontId="7" fillId="4" borderId="6" xfId="2" applyFont="1" applyFill="1" applyBorder="1" applyAlignment="1">
      <alignment horizontal="center" wrapText="1"/>
    </xf>
    <xf numFmtId="0" fontId="7" fillId="8" borderId="6" xfId="2" applyFont="1" applyFill="1" applyBorder="1" applyAlignment="1">
      <alignment horizontal="center" wrapText="1"/>
    </xf>
    <xf numFmtId="164" fontId="2" fillId="3" borderId="2" xfId="3" applyFont="1" applyFill="1" applyBorder="1" applyAlignment="1">
      <alignment horizontal="center" vertical="center" wrapText="1"/>
    </xf>
    <xf numFmtId="164" fontId="7" fillId="6" borderId="1" xfId="3" applyFont="1" applyFill="1" applyBorder="1" applyAlignment="1">
      <alignment horizontal="center" wrapText="1"/>
    </xf>
    <xf numFmtId="164" fontId="7" fillId="0" borderId="1" xfId="3" applyFont="1" applyBorder="1" applyAlignment="1">
      <alignment horizontal="center" wrapText="1"/>
    </xf>
    <xf numFmtId="164" fontId="7" fillId="8" borderId="1" xfId="3" applyFont="1" applyFill="1" applyBorder="1" applyAlignment="1">
      <alignment horizontal="center" wrapText="1"/>
    </xf>
    <xf numFmtId="164" fontId="0" fillId="0" borderId="0" xfId="3" applyFont="1"/>
    <xf numFmtId="0" fontId="10" fillId="4" borderId="7" xfId="0" applyFont="1" applyFill="1" applyBorder="1" applyAlignment="1">
      <alignment horizontal="center"/>
    </xf>
    <xf numFmtId="0" fontId="0" fillId="0" borderId="1" xfId="0" applyBorder="1"/>
    <xf numFmtId="0" fontId="16" fillId="6" borderId="1" xfId="0" applyFont="1" applyFill="1" applyBorder="1"/>
    <xf numFmtId="0" fontId="15" fillId="0" borderId="1" xfId="0" applyFont="1" applyBorder="1"/>
    <xf numFmtId="0" fontId="16" fillId="0" borderId="1" xfId="0" applyFont="1" applyBorder="1"/>
    <xf numFmtId="0" fontId="7" fillId="5" borderId="1" xfId="2" applyFont="1" applyFill="1" applyBorder="1" applyAlignment="1">
      <alignment horizontal="center" wrapText="1"/>
    </xf>
    <xf numFmtId="0" fontId="7" fillId="7" borderId="1" xfId="2" applyFont="1" applyFill="1" applyBorder="1" applyAlignment="1">
      <alignment horizontal="center" wrapText="1"/>
    </xf>
    <xf numFmtId="0" fontId="0" fillId="6" borderId="1" xfId="0" applyFill="1" applyBorder="1"/>
    <xf numFmtId="167" fontId="5" fillId="9" borderId="1" xfId="0" applyNumberFormat="1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  <xf numFmtId="167" fontId="20" fillId="0" borderId="1" xfId="0" applyNumberFormat="1" applyFont="1" applyBorder="1" applyAlignment="1">
      <alignment horizontal="center"/>
    </xf>
    <xf numFmtId="14" fontId="20" fillId="0" borderId="1" xfId="0" applyNumberFormat="1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169" fontId="22" fillId="0" borderId="1" xfId="0" applyNumberFormat="1" applyFont="1" applyBorder="1" applyAlignment="1">
      <alignment horizontal="center" vertical="center"/>
    </xf>
    <xf numFmtId="0" fontId="27" fillId="0" borderId="8" xfId="0" applyFont="1" applyBorder="1"/>
    <xf numFmtId="0" fontId="26" fillId="14" borderId="8" xfId="0" applyFont="1" applyFill="1" applyBorder="1" applyAlignment="1">
      <alignment wrapText="1"/>
    </xf>
    <xf numFmtId="166" fontId="9" fillId="0" borderId="1" xfId="1" applyFont="1" applyBorder="1" applyAlignment="1">
      <alignment horizontal="center" wrapText="1"/>
    </xf>
    <xf numFmtId="166" fontId="9" fillId="0" borderId="3" xfId="1" applyFont="1" applyBorder="1" applyAlignment="1">
      <alignment horizontal="center" wrapText="1"/>
    </xf>
    <xf numFmtId="0" fontId="7" fillId="11" borderId="8" xfId="0" applyFont="1" applyFill="1" applyBorder="1" applyAlignment="1">
      <alignment wrapText="1"/>
    </xf>
    <xf numFmtId="0" fontId="19" fillId="11" borderId="8" xfId="0" applyFont="1" applyFill="1" applyBorder="1" applyAlignment="1">
      <alignment wrapText="1"/>
    </xf>
    <xf numFmtId="0" fontId="14" fillId="11" borderId="8" xfId="0" applyFont="1" applyFill="1" applyBorder="1" applyAlignment="1">
      <alignment wrapText="1"/>
    </xf>
    <xf numFmtId="0" fontId="14" fillId="12" borderId="8" xfId="0" applyFont="1" applyFill="1" applyBorder="1" applyAlignment="1">
      <alignment wrapText="1"/>
    </xf>
    <xf numFmtId="0" fontId="24" fillId="13" borderId="8" xfId="0" applyFont="1" applyFill="1" applyBorder="1"/>
    <xf numFmtId="0" fontId="24" fillId="11" borderId="8" xfId="0" applyFont="1" applyFill="1" applyBorder="1"/>
    <xf numFmtId="0" fontId="25" fillId="11" borderId="8" xfId="0" applyFont="1" applyFill="1" applyBorder="1"/>
    <xf numFmtId="168" fontId="24" fillId="0" borderId="8" xfId="0" applyNumberFormat="1" applyFont="1" applyBorder="1"/>
    <xf numFmtId="3" fontId="7" fillId="7" borderId="1" xfId="2" applyNumberFormat="1" applyFont="1" applyFill="1" applyBorder="1" applyAlignment="1">
      <alignment horizontal="center" wrapText="1"/>
    </xf>
    <xf numFmtId="0" fontId="0" fillId="9" borderId="0" xfId="0" applyFill="1"/>
    <xf numFmtId="0" fontId="0" fillId="4" borderId="7" xfId="0" applyFill="1" applyBorder="1"/>
    <xf numFmtId="0" fontId="6" fillId="4" borderId="1" xfId="0" applyFont="1" applyFill="1" applyBorder="1"/>
    <xf numFmtId="3" fontId="0" fillId="0" borderId="0" xfId="0" applyNumberFormat="1"/>
    <xf numFmtId="168" fontId="24" fillId="2" borderId="8" xfId="0" applyNumberFormat="1" applyFont="1" applyFill="1" applyBorder="1"/>
    <xf numFmtId="1" fontId="7" fillId="4" borderId="4" xfId="2" applyNumberFormat="1" applyFont="1" applyFill="1" applyBorder="1" applyAlignment="1">
      <alignment horizontal="left" wrapText="1"/>
    </xf>
    <xf numFmtId="0" fontId="7" fillId="4" borderId="4" xfId="2" applyFont="1" applyFill="1" applyBorder="1" applyAlignment="1">
      <alignment horizontal="left" wrapText="1"/>
    </xf>
    <xf numFmtId="0" fontId="7" fillId="4" borderId="4" xfId="2" applyFont="1" applyFill="1" applyBorder="1" applyAlignment="1">
      <alignment horizontal="center" vertical="center" wrapText="1"/>
    </xf>
    <xf numFmtId="1" fontId="7" fillId="4" borderId="4" xfId="2" applyNumberFormat="1" applyFont="1" applyFill="1" applyBorder="1" applyAlignment="1">
      <alignment horizontal="center" vertical="center" wrapText="1"/>
    </xf>
    <xf numFmtId="0" fontId="7" fillId="4" borderId="10" xfId="2" applyFont="1" applyFill="1" applyBorder="1" applyAlignment="1">
      <alignment horizontal="center" wrapText="1"/>
    </xf>
    <xf numFmtId="1" fontId="16" fillId="8" borderId="1" xfId="2" applyNumberFormat="1" applyFont="1" applyFill="1" applyBorder="1" applyAlignment="1">
      <alignment horizontal="left" wrapText="1"/>
    </xf>
    <xf numFmtId="0" fontId="0" fillId="9" borderId="1" xfId="0" applyFill="1" applyBorder="1"/>
    <xf numFmtId="0" fontId="30" fillId="16" borderId="1" xfId="0" applyFont="1" applyFill="1" applyBorder="1"/>
    <xf numFmtId="9" fontId="0" fillId="0" borderId="1" xfId="0" applyNumberFormat="1" applyBorder="1"/>
    <xf numFmtId="171" fontId="0" fillId="0" borderId="1" xfId="4" applyNumberFormat="1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6" fillId="4" borderId="4" xfId="2" applyFont="1" applyFill="1" applyBorder="1" applyAlignment="1">
      <alignment horizontal="center" vertical="center" wrapText="1"/>
    </xf>
    <xf numFmtId="1" fontId="7" fillId="4" borderId="5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13" borderId="1" xfId="0" applyFont="1" applyFill="1" applyBorder="1"/>
    <xf numFmtId="0" fontId="1" fillId="0" borderId="0" xfId="0" applyFont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28" fillId="0" borderId="1" xfId="0" applyFont="1" applyBorder="1"/>
    <xf numFmtId="167" fontId="20" fillId="6" borderId="1" xfId="0" applyNumberFormat="1" applyFont="1" applyFill="1" applyBorder="1" applyAlignment="1">
      <alignment horizontal="center"/>
    </xf>
    <xf numFmtId="0" fontId="31" fillId="11" borderId="8" xfId="0" applyFont="1" applyFill="1" applyBorder="1"/>
    <xf numFmtId="0" fontId="7" fillId="10" borderId="8" xfId="0" applyFont="1" applyFill="1" applyBorder="1" applyAlignment="1">
      <alignment horizontal="center" wrapText="1"/>
    </xf>
    <xf numFmtId="168" fontId="8" fillId="2" borderId="2" xfId="2" applyNumberFormat="1" applyFont="1" applyFill="1" applyBorder="1" applyAlignment="1">
      <alignment horizontal="center"/>
    </xf>
    <xf numFmtId="0" fontId="29" fillId="0" borderId="0" xfId="0" applyFont="1"/>
    <xf numFmtId="168" fontId="8" fillId="0" borderId="2" xfId="2" applyNumberFormat="1" applyFont="1" applyBorder="1" applyAlignment="1">
      <alignment horizontal="center"/>
    </xf>
    <xf numFmtId="3" fontId="7" fillId="8" borderId="5" xfId="2" applyNumberFormat="1" applyFont="1" applyFill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0" fillId="0" borderId="9" xfId="0" applyBorder="1"/>
    <xf numFmtId="1" fontId="7" fillId="0" borderId="0" xfId="2" applyNumberFormat="1" applyFont="1" applyAlignment="1">
      <alignment horizontal="center" vertical="center" wrapText="1"/>
    </xf>
    <xf numFmtId="0" fontId="7" fillId="0" borderId="5" xfId="2" applyFont="1" applyBorder="1" applyAlignment="1">
      <alignment horizontal="center" wrapText="1"/>
    </xf>
    <xf numFmtId="0" fontId="0" fillId="4" borderId="0" xfId="0" applyFill="1"/>
    <xf numFmtId="168" fontId="16" fillId="0" borderId="1" xfId="2" applyNumberFormat="1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21" fontId="0" fillId="0" borderId="0" xfId="0" applyNumberFormat="1"/>
    <xf numFmtId="0" fontId="0" fillId="0" borderId="0" xfId="0" applyAlignment="1">
      <alignment vertical="center" wrapText="1"/>
    </xf>
    <xf numFmtId="0" fontId="32" fillId="0" borderId="0" xfId="0" applyFont="1"/>
    <xf numFmtId="0" fontId="0" fillId="17" borderId="0" xfId="0" applyFill="1"/>
    <xf numFmtId="1" fontId="7" fillId="2" borderId="0" xfId="2" applyNumberFormat="1" applyFont="1" applyFill="1" applyAlignment="1">
      <alignment horizontal="center" vertical="center" wrapText="1"/>
    </xf>
    <xf numFmtId="0" fontId="0" fillId="18" borderId="0" xfId="0" applyFill="1"/>
    <xf numFmtId="0" fontId="0" fillId="19" borderId="0" xfId="0" applyFill="1"/>
    <xf numFmtId="0" fontId="0" fillId="2" borderId="0" xfId="0" applyFill="1"/>
    <xf numFmtId="0" fontId="32" fillId="18" borderId="0" xfId="0" applyFont="1" applyFill="1"/>
    <xf numFmtId="0" fontId="33" fillId="0" borderId="0" xfId="0" applyFont="1"/>
    <xf numFmtId="0" fontId="25" fillId="0" borderId="0" xfId="0" applyFont="1" applyAlignment="1">
      <alignment horizontal="center" vertical="center"/>
    </xf>
    <xf numFmtId="0" fontId="0" fillId="15" borderId="1" xfId="0" applyFill="1" applyBorder="1"/>
    <xf numFmtId="2" fontId="0" fillId="0" borderId="0" xfId="0" applyNumberFormat="1"/>
    <xf numFmtId="0" fontId="29" fillId="6" borderId="0" xfId="0" applyFont="1" applyFill="1"/>
    <xf numFmtId="0" fontId="35" fillId="0" borderId="6" xfId="2" applyFont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1" fillId="9" borderId="1" xfId="0" applyFont="1" applyFill="1" applyBorder="1"/>
    <xf numFmtId="10" fontId="0" fillId="0" borderId="0" xfId="0" applyNumberFormat="1"/>
    <xf numFmtId="3" fontId="7" fillId="0" borderId="5" xfId="2" applyNumberFormat="1" applyFont="1" applyBorder="1" applyAlignment="1">
      <alignment horizontal="center" wrapText="1"/>
    </xf>
    <xf numFmtId="0" fontId="7" fillId="15" borderId="1" xfId="2" applyFont="1" applyFill="1" applyBorder="1" applyAlignment="1">
      <alignment horizontal="left" wrapText="1"/>
    </xf>
    <xf numFmtId="0" fontId="23" fillId="4" borderId="0" xfId="0" applyFont="1" applyFill="1" applyAlignment="1">
      <alignment wrapText="1"/>
    </xf>
    <xf numFmtId="0" fontId="16" fillId="8" borderId="1" xfId="0" applyFont="1" applyFill="1" applyBorder="1"/>
    <xf numFmtId="0" fontId="10" fillId="13" borderId="1" xfId="0" applyFont="1" applyFill="1" applyBorder="1" applyAlignment="1">
      <alignment wrapText="1"/>
    </xf>
    <xf numFmtId="0" fontId="16" fillId="8" borderId="1" xfId="2" applyFont="1" applyFill="1" applyBorder="1" applyAlignment="1">
      <alignment horizontal="left" wrapText="1"/>
    </xf>
    <xf numFmtId="0" fontId="36" fillId="8" borderId="1" xfId="2" applyFont="1" applyFill="1" applyBorder="1" applyAlignment="1">
      <alignment horizontal="center" vertical="center" wrapText="1"/>
    </xf>
    <xf numFmtId="0" fontId="10" fillId="20" borderId="1" xfId="0" applyFont="1" applyFill="1" applyBorder="1" applyAlignment="1">
      <alignment wrapText="1"/>
    </xf>
    <xf numFmtId="0" fontId="16" fillId="2" borderId="1" xfId="2" applyFont="1" applyFill="1" applyBorder="1" applyAlignment="1">
      <alignment horizontal="left" wrapText="1"/>
    </xf>
    <xf numFmtId="0" fontId="7" fillId="2" borderId="1" xfId="2" applyFont="1" applyFill="1" applyBorder="1" applyAlignment="1">
      <alignment horizontal="left" wrapText="1"/>
    </xf>
    <xf numFmtId="0" fontId="14" fillId="2" borderId="1" xfId="2" applyFont="1" applyFill="1" applyBorder="1" applyAlignment="1">
      <alignment horizontal="center" vertical="center" wrapText="1"/>
    </xf>
    <xf numFmtId="1" fontId="7" fillId="2" borderId="1" xfId="2" applyNumberFormat="1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wrapText="1"/>
    </xf>
    <xf numFmtId="0" fontId="36" fillId="2" borderId="1" xfId="2" applyFont="1" applyFill="1" applyBorder="1" applyAlignment="1">
      <alignment horizontal="center" vertical="center" wrapText="1"/>
    </xf>
    <xf numFmtId="2" fontId="7" fillId="2" borderId="1" xfId="2" applyNumberFormat="1" applyFont="1" applyFill="1" applyBorder="1" applyAlignment="1">
      <alignment horizontal="center" wrapText="1"/>
    </xf>
    <xf numFmtId="49" fontId="12" fillId="0" borderId="1" xfId="0" applyNumberFormat="1" applyFont="1" applyBorder="1" applyAlignment="1">
      <alignment horizontal="center" vertical="center"/>
    </xf>
    <xf numFmtId="0" fontId="7" fillId="8" borderId="2" xfId="2" applyFont="1" applyFill="1" applyBorder="1" applyAlignment="1">
      <alignment horizontal="left" wrapText="1"/>
    </xf>
    <xf numFmtId="0" fontId="14" fillId="8" borderId="2" xfId="2" applyFont="1" applyFill="1" applyBorder="1" applyAlignment="1">
      <alignment horizontal="center" vertical="center" wrapText="1"/>
    </xf>
    <xf numFmtId="1" fontId="7" fillId="8" borderId="2" xfId="2" applyNumberFormat="1" applyFont="1" applyFill="1" applyBorder="1" applyAlignment="1">
      <alignment horizontal="center" vertical="center" wrapText="1"/>
    </xf>
    <xf numFmtId="0" fontId="7" fillId="8" borderId="12" xfId="2" applyFont="1" applyFill="1" applyBorder="1" applyAlignment="1">
      <alignment horizontal="center" wrapText="1"/>
    </xf>
    <xf numFmtId="3" fontId="7" fillId="8" borderId="13" xfId="2" applyNumberFormat="1" applyFont="1" applyFill="1" applyBorder="1" applyAlignment="1">
      <alignment horizontal="center" wrapText="1"/>
    </xf>
    <xf numFmtId="0" fontId="7" fillId="8" borderId="2" xfId="2" applyFont="1" applyFill="1" applyBorder="1" applyAlignment="1">
      <alignment horizontal="center" wrapText="1"/>
    </xf>
    <xf numFmtId="2" fontId="7" fillId="8" borderId="2" xfId="2" applyNumberFormat="1" applyFont="1" applyFill="1" applyBorder="1" applyAlignment="1">
      <alignment horizontal="center" wrapText="1"/>
    </xf>
    <xf numFmtId="0" fontId="0" fillId="0" borderId="14" xfId="0" applyBorder="1"/>
    <xf numFmtId="0" fontId="7" fillId="0" borderId="14" xfId="2" applyFont="1" applyBorder="1" applyAlignment="1">
      <alignment horizontal="left" wrapText="1"/>
    </xf>
    <xf numFmtId="0" fontId="14" fillId="0" borderId="14" xfId="2" applyFont="1" applyBorder="1" applyAlignment="1">
      <alignment horizontal="center" vertical="center" wrapText="1"/>
    </xf>
    <xf numFmtId="1" fontId="7" fillId="0" borderId="14" xfId="2" applyNumberFormat="1" applyFont="1" applyBorder="1" applyAlignment="1">
      <alignment horizontal="center" vertical="center" wrapText="1"/>
    </xf>
    <xf numFmtId="0" fontId="7" fillId="5" borderId="14" xfId="2" applyFont="1" applyFill="1" applyBorder="1" applyAlignment="1">
      <alignment horizontal="center" wrapText="1"/>
    </xf>
    <xf numFmtId="0" fontId="7" fillId="7" borderId="14" xfId="2" applyFont="1" applyFill="1" applyBorder="1" applyAlignment="1">
      <alignment horizontal="center" wrapText="1"/>
    </xf>
    <xf numFmtId="0" fontId="7" fillId="0" borderId="14" xfId="2" applyFont="1" applyBorder="1" applyAlignment="1">
      <alignment horizontal="center" wrapText="1"/>
    </xf>
    <xf numFmtId="2" fontId="7" fillId="0" borderId="14" xfId="2" applyNumberFormat="1" applyFont="1" applyBorder="1" applyAlignment="1">
      <alignment horizontal="center" wrapText="1"/>
    </xf>
    <xf numFmtId="3" fontId="7" fillId="0" borderId="1" xfId="2" applyNumberFormat="1" applyFont="1" applyBorder="1" applyAlignment="1">
      <alignment horizontal="center" wrapText="1"/>
    </xf>
    <xf numFmtId="0" fontId="0" fillId="2" borderId="0" xfId="0" applyFill="1" applyAlignment="1">
      <alignment horizontal="center" vertical="center"/>
    </xf>
    <xf numFmtId="0" fontId="7" fillId="2" borderId="6" xfId="2" applyFont="1" applyFill="1" applyBorder="1" applyAlignment="1">
      <alignment horizontal="center" wrapText="1"/>
    </xf>
    <xf numFmtId="3" fontId="7" fillId="2" borderId="5" xfId="2" applyNumberFormat="1" applyFont="1" applyFill="1" applyBorder="1" applyAlignment="1">
      <alignment horizontal="center" wrapText="1"/>
    </xf>
    <xf numFmtId="0" fontId="16" fillId="2" borderId="3" xfId="0" applyFont="1" applyFill="1" applyBorder="1"/>
    <xf numFmtId="0" fontId="7" fillId="2" borderId="2" xfId="2" applyFont="1" applyFill="1" applyBorder="1" applyAlignment="1">
      <alignment horizontal="left" wrapText="1"/>
    </xf>
    <xf numFmtId="0" fontId="14" fillId="2" borderId="2" xfId="2" applyFont="1" applyFill="1" applyBorder="1" applyAlignment="1">
      <alignment horizontal="center" vertical="center" wrapText="1"/>
    </xf>
    <xf numFmtId="1" fontId="7" fillId="2" borderId="2" xfId="2" applyNumberFormat="1" applyFont="1" applyFill="1" applyBorder="1" applyAlignment="1">
      <alignment horizontal="center" vertical="center" wrapText="1"/>
    </xf>
    <xf numFmtId="0" fontId="7" fillId="2" borderId="12" xfId="2" applyFont="1" applyFill="1" applyBorder="1" applyAlignment="1">
      <alignment horizontal="center" wrapText="1"/>
    </xf>
    <xf numFmtId="3" fontId="7" fillId="2" borderId="13" xfId="2" applyNumberFormat="1" applyFont="1" applyFill="1" applyBorder="1" applyAlignment="1">
      <alignment horizontal="center" wrapText="1"/>
    </xf>
    <xf numFmtId="0" fontId="7" fillId="2" borderId="2" xfId="2" applyFont="1" applyFill="1" applyBorder="1" applyAlignment="1">
      <alignment horizontal="center" wrapText="1"/>
    </xf>
    <xf numFmtId="2" fontId="7" fillId="2" borderId="2" xfId="2" applyNumberFormat="1" applyFont="1" applyFill="1" applyBorder="1" applyAlignment="1">
      <alignment horizontal="center" wrapText="1"/>
    </xf>
    <xf numFmtId="168" fontId="8" fillId="18" borderId="2" xfId="2" applyNumberFormat="1" applyFont="1" applyFill="1" applyBorder="1" applyAlignment="1">
      <alignment horizontal="center"/>
    </xf>
    <xf numFmtId="168" fontId="7" fillId="18" borderId="1" xfId="2" applyNumberFormat="1" applyFont="1" applyFill="1" applyBorder="1" applyAlignment="1">
      <alignment horizontal="center" wrapText="1"/>
    </xf>
    <xf numFmtId="0" fontId="16" fillId="0" borderId="8" xfId="0" applyFont="1" applyBorder="1"/>
    <xf numFmtId="1" fontId="7" fillId="9" borderId="0" xfId="2" applyNumberFormat="1" applyFont="1" applyFill="1" applyAlignment="1">
      <alignment horizontal="center" vertical="center" wrapText="1"/>
    </xf>
    <xf numFmtId="0" fontId="14" fillId="8" borderId="1" xfId="2" applyFont="1" applyFill="1" applyBorder="1" applyAlignment="1">
      <alignment horizontal="center" wrapText="1"/>
    </xf>
    <xf numFmtId="3" fontId="14" fillId="7" borderId="1" xfId="2" applyNumberFormat="1" applyFont="1" applyFill="1" applyBorder="1" applyAlignment="1">
      <alignment horizontal="center" wrapText="1"/>
    </xf>
    <xf numFmtId="0" fontId="14" fillId="5" borderId="1" xfId="2" applyFont="1" applyFill="1" applyBorder="1" applyAlignment="1">
      <alignment horizontal="center" wrapText="1"/>
    </xf>
    <xf numFmtId="0" fontId="37" fillId="0" borderId="0" xfId="0" applyFont="1"/>
    <xf numFmtId="0" fontId="37" fillId="0" borderId="1" xfId="0" applyFont="1" applyBorder="1"/>
    <xf numFmtId="0" fontId="14" fillId="0" borderId="1" xfId="2" applyFont="1" applyBorder="1" applyAlignment="1">
      <alignment horizontal="left" wrapText="1"/>
    </xf>
    <xf numFmtId="1" fontId="14" fillId="0" borderId="1" xfId="2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2" fontId="14" fillId="0" borderId="1" xfId="2" applyNumberFormat="1" applyFont="1" applyBorder="1" applyAlignment="1">
      <alignment horizontal="center" wrapText="1"/>
    </xf>
    <xf numFmtId="0" fontId="7" fillId="9" borderId="1" xfId="2" applyFont="1" applyFill="1" applyBorder="1" applyAlignment="1">
      <alignment horizontal="left" wrapText="1"/>
    </xf>
    <xf numFmtId="0" fontId="14" fillId="9" borderId="1" xfId="2" applyFont="1" applyFill="1" applyBorder="1" applyAlignment="1">
      <alignment horizontal="center" vertical="center" wrapText="1"/>
    </xf>
    <xf numFmtId="1" fontId="7" fillId="9" borderId="1" xfId="2" applyNumberFormat="1" applyFont="1" applyFill="1" applyBorder="1" applyAlignment="1">
      <alignment horizontal="center" vertical="center" wrapText="1"/>
    </xf>
    <xf numFmtId="0" fontId="7" fillId="9" borderId="6" xfId="2" applyFont="1" applyFill="1" applyBorder="1" applyAlignment="1">
      <alignment horizontal="center" wrapText="1"/>
    </xf>
    <xf numFmtId="3" fontId="7" fillId="9" borderId="5" xfId="2" applyNumberFormat="1" applyFont="1" applyFill="1" applyBorder="1" applyAlignment="1">
      <alignment horizontal="center" wrapText="1"/>
    </xf>
    <xf numFmtId="0" fontId="7" fillId="9" borderId="1" xfId="2" applyFont="1" applyFill="1" applyBorder="1" applyAlignment="1">
      <alignment horizontal="center" wrapText="1"/>
    </xf>
    <xf numFmtId="2" fontId="7" fillId="9" borderId="1" xfId="2" applyNumberFormat="1" applyFont="1" applyFill="1" applyBorder="1" applyAlignment="1">
      <alignment horizontal="center" wrapText="1"/>
    </xf>
    <xf numFmtId="0" fontId="38" fillId="0" borderId="0" xfId="0" applyFont="1"/>
    <xf numFmtId="0" fontId="38" fillId="0" borderId="1" xfId="0" applyFont="1" applyBorder="1"/>
    <xf numFmtId="0" fontId="37" fillId="9" borderId="0" xfId="0" applyFont="1" applyFill="1"/>
    <xf numFmtId="0" fontId="37" fillId="9" borderId="1" xfId="0" applyFont="1" applyFill="1" applyBorder="1"/>
    <xf numFmtId="0" fontId="14" fillId="9" borderId="1" xfId="2" applyFont="1" applyFill="1" applyBorder="1" applyAlignment="1">
      <alignment horizontal="left" wrapText="1"/>
    </xf>
    <xf numFmtId="1" fontId="14" fillId="9" borderId="1" xfId="2" applyNumberFormat="1" applyFont="1" applyFill="1" applyBorder="1" applyAlignment="1">
      <alignment horizontal="center" vertical="center" wrapText="1"/>
    </xf>
    <xf numFmtId="0" fontId="14" fillId="9" borderId="1" xfId="2" applyFont="1" applyFill="1" applyBorder="1" applyAlignment="1">
      <alignment horizontal="center" wrapText="1"/>
    </xf>
    <xf numFmtId="3" fontId="14" fillId="9" borderId="1" xfId="2" applyNumberFormat="1" applyFont="1" applyFill="1" applyBorder="1" applyAlignment="1">
      <alignment horizontal="center" wrapText="1"/>
    </xf>
    <xf numFmtId="2" fontId="14" fillId="9" borderId="1" xfId="2" applyNumberFormat="1" applyFont="1" applyFill="1" applyBorder="1" applyAlignment="1">
      <alignment horizontal="center" wrapText="1"/>
    </xf>
    <xf numFmtId="3" fontId="7" fillId="9" borderId="1" xfId="2" applyNumberFormat="1" applyFont="1" applyFill="1" applyBorder="1" applyAlignment="1">
      <alignment horizontal="center" wrapText="1"/>
    </xf>
    <xf numFmtId="164" fontId="7" fillId="9" borderId="1" xfId="3" applyFont="1" applyFill="1" applyBorder="1" applyAlignment="1">
      <alignment horizontal="center" wrapText="1"/>
    </xf>
    <xf numFmtId="0" fontId="7" fillId="9" borderId="5" xfId="2" applyFont="1" applyFill="1" applyBorder="1" applyAlignment="1">
      <alignment horizontal="center" wrapText="1"/>
    </xf>
    <xf numFmtId="168" fontId="16" fillId="18" borderId="1" xfId="2" applyNumberFormat="1" applyFont="1" applyFill="1" applyBorder="1" applyAlignment="1">
      <alignment horizontal="center" wrapText="1"/>
    </xf>
    <xf numFmtId="168" fontId="24" fillId="0" borderId="8" xfId="0" applyNumberFormat="1" applyFont="1" applyFill="1" applyBorder="1"/>
    <xf numFmtId="1" fontId="7" fillId="0" borderId="0" xfId="2" applyNumberFormat="1" applyFont="1" applyFill="1" applyAlignment="1">
      <alignment horizontal="center" vertical="center" wrapText="1"/>
    </xf>
    <xf numFmtId="0" fontId="0" fillId="0" borderId="0" xfId="0" applyFill="1"/>
    <xf numFmtId="0" fontId="7" fillId="0" borderId="1" xfId="2" applyFont="1" applyFill="1" applyBorder="1" applyAlignment="1">
      <alignment horizontal="left" wrapText="1"/>
    </xf>
    <xf numFmtId="1" fontId="7" fillId="0" borderId="1" xfId="2" applyNumberFormat="1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wrapText="1"/>
    </xf>
    <xf numFmtId="164" fontId="7" fillId="0" borderId="1" xfId="3" applyFont="1" applyFill="1" applyBorder="1" applyAlignment="1">
      <alignment horizontal="center" wrapText="1"/>
    </xf>
    <xf numFmtId="2" fontId="7" fillId="0" borderId="1" xfId="2" applyNumberFormat="1" applyFont="1" applyFill="1" applyBorder="1" applyAlignment="1">
      <alignment horizontal="center" wrapText="1"/>
    </xf>
    <xf numFmtId="1" fontId="7" fillId="18" borderId="1" xfId="2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1" fontId="7" fillId="15" borderId="0" xfId="2" applyNumberFormat="1" applyFont="1" applyFill="1" applyAlignment="1">
      <alignment horizontal="center" vertical="center" wrapText="1"/>
    </xf>
    <xf numFmtId="168" fontId="8" fillId="0" borderId="1" xfId="2" applyNumberFormat="1" applyFont="1" applyFill="1" applyBorder="1" applyAlignment="1">
      <alignment horizontal="center"/>
    </xf>
    <xf numFmtId="0" fontId="39" fillId="0" borderId="0" xfId="0" applyFont="1"/>
    <xf numFmtId="0" fontId="7" fillId="2" borderId="3" xfId="2" applyFont="1" applyFill="1" applyBorder="1" applyAlignment="1">
      <alignment horizontal="center" vertical="center" wrapText="1"/>
    </xf>
    <xf numFmtId="0" fontId="7" fillId="2" borderId="11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0" fillId="0" borderId="0" xfId="0" applyAlignment="1"/>
  </cellXfs>
  <cellStyles count="5">
    <cellStyle name="Comma" xfId="3" builtinId="3"/>
    <cellStyle name="Comma 2 3" xfId="1" xr:uid="{9B82B4C8-7C1B-413A-B2DB-BF95B452E5B7}"/>
    <cellStyle name="Normal" xfId="0" builtinId="0"/>
    <cellStyle name="Normal 2 3" xfId="2" xr:uid="{69453575-2E97-401F-A370-F60FE97B82CB}"/>
    <cellStyle name="Percent" xfId="4" builtinId="5"/>
  </cellStyles>
  <dxfs count="99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97FFDC"/>
        </patternFill>
      </fill>
    </dxf>
    <dxf>
      <fill>
        <patternFill>
          <bgColor rgb="FFF1955D"/>
        </patternFill>
      </fill>
    </dxf>
    <dxf>
      <fill>
        <patternFill>
          <bgColor theme="5" tint="0.39994506668294322"/>
        </patternFill>
      </fill>
    </dxf>
    <dxf>
      <fill>
        <patternFill>
          <bgColor rgb="FFEC7328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theme="5" tint="0.39994506668294322"/>
        </patternFill>
      </fill>
    </dxf>
    <dxf>
      <fill>
        <patternFill>
          <bgColor rgb="FFF1955D"/>
        </patternFill>
      </fill>
    </dxf>
    <dxf>
      <fill>
        <patternFill>
          <bgColor rgb="FF97FFDC"/>
        </patternFill>
      </fill>
    </dxf>
    <dxf>
      <fill>
        <patternFill>
          <bgColor rgb="FFEC7328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99FF"/>
      <color rgb="FFCC00FF"/>
      <color rgb="FFFFFFCC"/>
      <color rgb="FF1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drive.mdlz.com/personal/luciandoru_oancea_mdlz_com/Documents/Desktop/Plan%20de%20productie%20Fabrica%20A%20updated.xlsx" TargetMode="External"/><Relationship Id="rId1" Type="http://schemas.openxmlformats.org/officeDocument/2006/relationships/externalLinkPath" Target="https://mydrive.mdlz.com/personal/luciandoru_oancea_mdlz_com/Documents/Desktop/Plan%20de%20productie%20Fabrica%20A%20update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eams.mdlz.com/sites/robucharestplanninglogistics-Scheduling_Replenishment/Shared%20Documents/Scheduling_Replenishment/RO_Master_Data%20-%20Bedor.xlsx" TargetMode="External"/><Relationship Id="rId1" Type="http://schemas.openxmlformats.org/officeDocument/2006/relationships/externalLinkPath" Target="https://mydrive.mdlz.com/sites/robucharestplanninglogistics-Scheduling_Replenishment/Shared%20Documents/Scheduling_Replenishment/RO_Master_Data%20-%20Be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ne 1"/>
      <sheetName val="Sheet2"/>
      <sheetName val="Line 3"/>
      <sheetName val="Line 2"/>
      <sheetName val="Sheet1"/>
      <sheetName val="Data "/>
      <sheetName val="Sheet3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</row>
        <row r="2">
          <cell r="N2"/>
          <cell r="W2" t="str">
            <v>Standard</v>
          </cell>
          <cell r="X2"/>
          <cell r="Y2" t="str">
            <v>Efficiency</v>
          </cell>
          <cell r="AC2" t="str">
            <v>With 1 machines instead of real standard 2</v>
          </cell>
        </row>
        <row r="3">
          <cell r="A3"/>
          <cell r="B3" t="str">
            <v>Code</v>
          </cell>
          <cell r="C3" t="str">
            <v>Description</v>
          </cell>
          <cell r="D3" t="str">
            <v>Line</v>
          </cell>
          <cell r="E3" t="str">
            <v>Category</v>
          </cell>
          <cell r="F3" t="str">
            <v>Grams</v>
          </cell>
          <cell r="G3" t="str">
            <v>Cluster</v>
          </cell>
          <cell r="H3" t="str">
            <v>Flavor</v>
          </cell>
          <cell r="I3" t="str">
            <v>Cover/décor</v>
          </cell>
          <cell r="J3" t="str">
            <v>Display/MPK</v>
          </cell>
          <cell r="K3" t="str">
            <v>Pcs/Bag</v>
          </cell>
          <cell r="L3" t="str">
            <v>Bag/Box</v>
          </cell>
          <cell r="M3" t="str">
            <v>Box/Pal</v>
          </cell>
          <cell r="N3" t="str">
            <v>Kg/cart</v>
          </cell>
          <cell r="O3" t="str">
            <v>Net Kg/pall</v>
          </cell>
          <cell r="P3" t="str">
            <v>Carton Depth</v>
          </cell>
          <cell r="Q3" t="str">
            <v>Carton Width</v>
          </cell>
          <cell r="R3" t="str">
            <v>Carton Height</v>
          </cell>
          <cell r="S3" t="str">
            <v>Carton / Layer</v>
          </cell>
          <cell r="T3" t="str">
            <v>Layer</v>
          </cell>
          <cell r="U3" t="str">
            <v>Pallet Height</v>
          </cell>
          <cell r="V3" t="str">
            <v>Pallet Height in mm (with wooden pallet)</v>
          </cell>
          <cell r="W3" t="str">
            <v>Capacity
(pcs/hr)</v>
          </cell>
          <cell r="X3" t="str">
            <v>Kg/hour</v>
          </cell>
          <cell r="Y3" t="str">
            <v>%</v>
          </cell>
          <cell r="Z3" t="str">
            <v>Kg/hour with x% efficiancy</v>
          </cell>
          <cell r="AA3" t="str">
            <v>Pal/h with x% efficiancy</v>
          </cell>
          <cell r="AB3" t="str">
            <v>Prodaction variant</v>
          </cell>
          <cell r="AC3" t="str">
            <v>MOQ kg</v>
          </cell>
          <cell r="AD3" t="str">
            <v>Comment to MOQ</v>
          </cell>
          <cell r="AE3" t="str">
            <v>Comment</v>
          </cell>
          <cell r="AF3" t="str">
            <v>Delist File check</v>
          </cell>
          <cell r="AG3"/>
        </row>
        <row r="4">
          <cell r="A4" t="str">
            <v>4397082C01</v>
          </cell>
          <cell r="B4">
            <v>439708</v>
          </cell>
          <cell r="C4" t="str">
            <v>SFG MJ.P Hz 4x85g</v>
          </cell>
          <cell r="D4" t="str">
            <v>2C01</v>
          </cell>
          <cell r="E4" t="str">
            <v>Tray 70/80/85g</v>
          </cell>
          <cell r="F4">
            <v>85</v>
          </cell>
          <cell r="G4" t="str">
            <v>LIDL</v>
          </cell>
          <cell r="H4" t="str">
            <v>Hazelnut</v>
          </cell>
          <cell r="I4"/>
          <cell r="J4"/>
          <cell r="K4">
            <v>1</v>
          </cell>
          <cell r="L4">
            <v>24</v>
          </cell>
          <cell r="M4">
            <v>66</v>
          </cell>
          <cell r="N4">
            <v>2.04</v>
          </cell>
          <cell r="O4">
            <v>134.64000000000001</v>
          </cell>
          <cell r="P4" t="e">
            <v>#N/A</v>
          </cell>
          <cell r="Q4" t="e">
            <v>#N/A</v>
          </cell>
          <cell r="R4" t="e">
            <v>#N/A</v>
          </cell>
          <cell r="S4" t="e">
            <v>#N/A</v>
          </cell>
          <cell r="T4" t="e">
            <v>#N/A</v>
          </cell>
          <cell r="U4" t="e">
            <v>#N/A</v>
          </cell>
          <cell r="V4" t="e">
            <v>#N/A</v>
          </cell>
          <cell r="W4">
            <v>12042</v>
          </cell>
          <cell r="X4">
            <v>1023.57</v>
          </cell>
          <cell r="Y4">
            <v>93.5</v>
          </cell>
          <cell r="Z4">
            <v>957.03795000000002</v>
          </cell>
          <cell r="AA4">
            <v>7.1081250000000002</v>
          </cell>
          <cell r="AB4" t="str">
            <v>0001</v>
          </cell>
          <cell r="AC4">
            <v>7656.3036000000002</v>
          </cell>
          <cell r="AD4" t="str">
            <v>per family Max/Double</v>
          </cell>
          <cell r="AE4"/>
          <cell r="AF4" t="e">
            <v>#N/A</v>
          </cell>
          <cell r="AG4" t="e">
            <v>#N/A</v>
          </cell>
        </row>
        <row r="5">
          <cell r="A5" t="str">
            <v>4397081C01</v>
          </cell>
          <cell r="B5">
            <v>439708</v>
          </cell>
          <cell r="C5" t="str">
            <v>SFG MJ.P Hz 4x85g</v>
          </cell>
          <cell r="D5" t="str">
            <v>1C01</v>
          </cell>
          <cell r="E5" t="str">
            <v>Tray 70/80/85g</v>
          </cell>
          <cell r="F5">
            <v>85</v>
          </cell>
          <cell r="H5" t="str">
            <v>Hazelnut SG</v>
          </cell>
          <cell r="K5">
            <v>1</v>
          </cell>
          <cell r="L5">
            <v>24</v>
          </cell>
          <cell r="M5">
            <v>66</v>
          </cell>
          <cell r="N5">
            <v>2.04</v>
          </cell>
          <cell r="O5">
            <v>134.64000000000001</v>
          </cell>
          <cell r="P5">
            <v>393</v>
          </cell>
          <cell r="Q5">
            <v>393</v>
          </cell>
          <cell r="R5">
            <v>185</v>
          </cell>
          <cell r="S5">
            <v>6</v>
          </cell>
          <cell r="T5">
            <v>11</v>
          </cell>
          <cell r="U5">
            <v>2035</v>
          </cell>
          <cell r="V5">
            <v>2185</v>
          </cell>
          <cell r="W5">
            <v>19200</v>
          </cell>
          <cell r="X5">
            <v>1632</v>
          </cell>
          <cell r="Y5">
            <v>93</v>
          </cell>
          <cell r="Z5">
            <v>1517.76</v>
          </cell>
          <cell r="AA5">
            <v>11.272727272727273</v>
          </cell>
          <cell r="AB5" t="str">
            <v>0002</v>
          </cell>
          <cell r="AC5">
            <v>36426.239999999998</v>
          </cell>
          <cell r="AD5" t="str">
            <v>per family Max/Double</v>
          </cell>
          <cell r="AF5" t="e">
            <v>#N/A</v>
          </cell>
        </row>
        <row r="6">
          <cell r="A6" t="str">
            <v>4463271C01</v>
          </cell>
          <cell r="B6">
            <v>446327</v>
          </cell>
          <cell r="C6" t="str">
            <v>7DAYS CROIS.DOUBLE COC.-VAN.(3x80G) 8M/C</v>
          </cell>
          <cell r="D6" t="str">
            <v>1C01</v>
          </cell>
          <cell r="E6" t="str">
            <v>Tray 70/80/85g</v>
          </cell>
          <cell r="F6">
            <v>80</v>
          </cell>
          <cell r="H6" t="str">
            <v>Cocoa-Vanilla</v>
          </cell>
          <cell r="K6">
            <v>1</v>
          </cell>
          <cell r="L6">
            <v>24</v>
          </cell>
          <cell r="M6">
            <v>32</v>
          </cell>
          <cell r="N6">
            <v>1.92</v>
          </cell>
          <cell r="O6">
            <v>61.44</v>
          </cell>
          <cell r="P6">
            <v>393</v>
          </cell>
          <cell r="Q6">
            <v>295</v>
          </cell>
          <cell r="R6">
            <v>180</v>
          </cell>
          <cell r="S6">
            <v>8</v>
          </cell>
          <cell r="T6">
            <v>4</v>
          </cell>
          <cell r="U6">
            <v>720</v>
          </cell>
          <cell r="V6">
            <v>870</v>
          </cell>
          <cell r="W6">
            <v>19200</v>
          </cell>
          <cell r="X6">
            <v>1536</v>
          </cell>
          <cell r="Y6">
            <v>93</v>
          </cell>
          <cell r="Z6">
            <v>1428.48</v>
          </cell>
          <cell r="AA6">
            <v>23.25</v>
          </cell>
          <cell r="AB6" t="str">
            <v>0001</v>
          </cell>
          <cell r="AC6">
            <v>34283.520000000004</v>
          </cell>
          <cell r="AD6" t="str">
            <v>per family of Max/double</v>
          </cell>
          <cell r="AF6" t="e">
            <v>#N/A</v>
          </cell>
        </row>
        <row r="7">
          <cell r="A7" t="str">
            <v>4463281C01</v>
          </cell>
          <cell r="B7">
            <v>446328</v>
          </cell>
          <cell r="C7" t="str">
            <v>7DAYS CROISSANT COCOA (3X85G) 8M/C</v>
          </cell>
          <cell r="D7" t="str">
            <v>1C01</v>
          </cell>
          <cell r="E7" t="str">
            <v>Tray 70/80/85g</v>
          </cell>
          <cell r="F7">
            <v>85</v>
          </cell>
          <cell r="H7" t="str">
            <v>Cocoa</v>
          </cell>
          <cell r="K7">
            <v>1</v>
          </cell>
          <cell r="L7">
            <v>24</v>
          </cell>
          <cell r="M7">
            <v>32</v>
          </cell>
          <cell r="N7">
            <v>2.04</v>
          </cell>
          <cell r="O7">
            <v>65.28</v>
          </cell>
          <cell r="P7">
            <v>391</v>
          </cell>
          <cell r="Q7">
            <v>300</v>
          </cell>
          <cell r="R7">
            <v>245</v>
          </cell>
          <cell r="S7">
            <v>8</v>
          </cell>
          <cell r="T7">
            <v>4</v>
          </cell>
          <cell r="U7">
            <v>980</v>
          </cell>
          <cell r="V7">
            <v>1130</v>
          </cell>
          <cell r="W7">
            <v>19200</v>
          </cell>
          <cell r="X7">
            <v>1632</v>
          </cell>
          <cell r="Y7">
            <v>93</v>
          </cell>
          <cell r="Z7">
            <v>1517.76</v>
          </cell>
          <cell r="AA7">
            <v>23.25</v>
          </cell>
          <cell r="AB7" t="str">
            <v>0002</v>
          </cell>
          <cell r="AC7">
            <v>36426.239999999998</v>
          </cell>
          <cell r="AD7" t="str">
            <v>per family of Max/double</v>
          </cell>
          <cell r="AF7" t="e">
            <v>#N/A</v>
          </cell>
        </row>
        <row r="8">
          <cell r="A8" t="str">
            <v>4463391C03</v>
          </cell>
          <cell r="B8">
            <v>446339</v>
          </cell>
          <cell r="C8" t="str">
            <v>7D STRUDEL APPL-CIN(3X85G)6M/C</v>
          </cell>
          <cell r="D8" t="str">
            <v>1C03</v>
          </cell>
          <cell r="E8" t="str">
            <v>Borseto</v>
          </cell>
          <cell r="F8">
            <v>85</v>
          </cell>
          <cell r="G8" t="str">
            <v>GRECIA</v>
          </cell>
          <cell r="H8" t="str">
            <v>Apple-Cin</v>
          </cell>
          <cell r="K8">
            <v>1</v>
          </cell>
          <cell r="L8">
            <v>18</v>
          </cell>
          <cell r="M8">
            <v>78</v>
          </cell>
          <cell r="N8">
            <v>1.53</v>
          </cell>
          <cell r="O8">
            <v>119.34</v>
          </cell>
          <cell r="P8">
            <v>376</v>
          </cell>
          <cell r="Q8">
            <v>356</v>
          </cell>
          <cell r="R8">
            <v>165</v>
          </cell>
          <cell r="S8">
            <v>6</v>
          </cell>
          <cell r="T8">
            <v>13</v>
          </cell>
          <cell r="U8">
            <v>2145</v>
          </cell>
          <cell r="V8">
            <v>2295</v>
          </cell>
          <cell r="W8">
            <v>12132</v>
          </cell>
          <cell r="X8">
            <v>1031.22</v>
          </cell>
          <cell r="Y8">
            <v>92.5</v>
          </cell>
          <cell r="Z8">
            <v>953.87850000000003</v>
          </cell>
          <cell r="AA8">
            <v>7.9929487179487184</v>
          </cell>
          <cell r="AB8" t="str">
            <v>0001</v>
          </cell>
          <cell r="AC8">
            <v>917.79</v>
          </cell>
          <cell r="AD8" t="str">
            <v>if is combined with other borseto  else 13,820,77 per family of Borseto</v>
          </cell>
          <cell r="AF8" t="e">
            <v>#N/A</v>
          </cell>
        </row>
        <row r="9">
          <cell r="A9" t="str">
            <v>4548341C03</v>
          </cell>
          <cell r="B9">
            <v>454834</v>
          </cell>
          <cell r="C9" t="str">
            <v>7D SFG STRUDEL APPL CIN 3X80G 6MPK</v>
          </cell>
          <cell r="D9" t="str">
            <v>1C03</v>
          </cell>
          <cell r="E9" t="str">
            <v>Borseto</v>
          </cell>
          <cell r="F9">
            <v>80</v>
          </cell>
          <cell r="G9" t="str">
            <v>PL, BG, RO, GR, AL</v>
          </cell>
          <cell r="H9" t="str">
            <v>Apple-Cin</v>
          </cell>
          <cell r="K9">
            <v>1</v>
          </cell>
          <cell r="L9">
            <v>18</v>
          </cell>
          <cell r="M9">
            <v>60</v>
          </cell>
          <cell r="N9">
            <v>1.53</v>
          </cell>
          <cell r="O9">
            <v>91.8</v>
          </cell>
          <cell r="P9">
            <v>376</v>
          </cell>
          <cell r="Q9">
            <v>356</v>
          </cell>
          <cell r="R9">
            <v>165</v>
          </cell>
          <cell r="S9">
            <v>6</v>
          </cell>
          <cell r="T9">
            <v>13</v>
          </cell>
          <cell r="U9">
            <v>2145</v>
          </cell>
          <cell r="V9">
            <v>2295</v>
          </cell>
          <cell r="W9">
            <v>12132</v>
          </cell>
          <cell r="X9">
            <v>970.56</v>
          </cell>
          <cell r="Y9">
            <v>92.5</v>
          </cell>
          <cell r="Z9">
            <v>897.76799999999992</v>
          </cell>
          <cell r="AA9">
            <v>9.7796078431372546</v>
          </cell>
          <cell r="AB9" t="str">
            <v>0001</v>
          </cell>
          <cell r="AC9">
            <v>917.79</v>
          </cell>
          <cell r="AD9" t="str">
            <v>if is combined with other borseto  else 13,820,77 per family of Borseto</v>
          </cell>
          <cell r="AF9" t="e">
            <v>#N/A</v>
          </cell>
        </row>
        <row r="10">
          <cell r="A10" t="str">
            <v>4464112B01</v>
          </cell>
          <cell r="B10">
            <v>446411</v>
          </cell>
          <cell r="C10" t="str">
            <v>MINI SNACK DAY GARLIC (250G)EE1 21P/C</v>
          </cell>
          <cell r="D10" t="str">
            <v>2B01</v>
          </cell>
          <cell r="E10" t="str">
            <v>Mini</v>
          </cell>
          <cell r="F10">
            <v>250</v>
          </cell>
          <cell r="H10" t="str">
            <v>Garlic</v>
          </cell>
          <cell r="K10">
            <v>1</v>
          </cell>
          <cell r="L10">
            <v>21</v>
          </cell>
          <cell r="M10">
            <v>44</v>
          </cell>
          <cell r="N10">
            <v>5.25</v>
          </cell>
          <cell r="O10">
            <v>231</v>
          </cell>
          <cell r="P10">
            <v>595</v>
          </cell>
          <cell r="Q10">
            <v>395</v>
          </cell>
          <cell r="R10">
            <v>195</v>
          </cell>
          <cell r="S10">
            <v>4</v>
          </cell>
          <cell r="T10">
            <v>11</v>
          </cell>
          <cell r="U10">
            <v>2145</v>
          </cell>
          <cell r="V10">
            <v>2295</v>
          </cell>
          <cell r="W10">
            <v>3573.5</v>
          </cell>
          <cell r="X10">
            <v>893.375</v>
          </cell>
          <cell r="Y10">
            <v>91</v>
          </cell>
          <cell r="Z10">
            <v>812.97125000000005</v>
          </cell>
          <cell r="AA10">
            <v>3.5193560606060612</v>
          </cell>
          <cell r="AB10" t="str">
            <v>0001</v>
          </cell>
          <cell r="AC10">
            <v>13007.54</v>
          </cell>
          <cell r="AF10" t="e">
            <v>#N/A</v>
          </cell>
        </row>
        <row r="11">
          <cell r="A11" t="str">
            <v>4464192B01</v>
          </cell>
          <cell r="B11">
            <v>446419</v>
          </cell>
          <cell r="C11" t="str">
            <v>MINI SNACK DAY TOM-OL-OR.(250G)EE1 21P/C</v>
          </cell>
          <cell r="D11" t="str">
            <v>2B01</v>
          </cell>
          <cell r="E11" t="str">
            <v>Mini</v>
          </cell>
          <cell r="F11">
            <v>250</v>
          </cell>
          <cell r="H11" t="str">
            <v>Tomato-Olive</v>
          </cell>
          <cell r="K11">
            <v>1</v>
          </cell>
          <cell r="L11">
            <v>21</v>
          </cell>
          <cell r="M11">
            <v>44</v>
          </cell>
          <cell r="N11">
            <v>5.25</v>
          </cell>
          <cell r="O11">
            <v>231</v>
          </cell>
          <cell r="P11">
            <v>595</v>
          </cell>
          <cell r="Q11">
            <v>395</v>
          </cell>
          <cell r="R11">
            <v>195</v>
          </cell>
          <cell r="S11">
            <v>4</v>
          </cell>
          <cell r="T11">
            <v>11</v>
          </cell>
          <cell r="U11">
            <v>2145</v>
          </cell>
          <cell r="V11">
            <v>2295</v>
          </cell>
          <cell r="W11">
            <v>3573.5</v>
          </cell>
          <cell r="X11">
            <v>893.375</v>
          </cell>
          <cell r="Y11">
            <v>91</v>
          </cell>
          <cell r="Z11">
            <v>812.97125000000005</v>
          </cell>
          <cell r="AA11">
            <v>3.5193560606060612</v>
          </cell>
          <cell r="AB11" t="str">
            <v>0001</v>
          </cell>
          <cell r="AC11">
            <v>13007.54</v>
          </cell>
          <cell r="AF11" t="e">
            <v>#N/A</v>
          </cell>
        </row>
        <row r="12">
          <cell r="A12" t="str">
            <v>4464212B01</v>
          </cell>
          <cell r="B12">
            <v>446421</v>
          </cell>
          <cell r="C12" t="str">
            <v>MINI SNACK DAY PIZZA (250G)EE1 21P/C</v>
          </cell>
          <cell r="D12" t="str">
            <v>2B01</v>
          </cell>
          <cell r="E12" t="str">
            <v>Mini</v>
          </cell>
          <cell r="F12">
            <v>250</v>
          </cell>
          <cell r="H12" t="str">
            <v>Pizza</v>
          </cell>
          <cell r="K12">
            <v>1</v>
          </cell>
          <cell r="L12">
            <v>21</v>
          </cell>
          <cell r="M12">
            <v>44</v>
          </cell>
          <cell r="N12">
            <v>5.25</v>
          </cell>
          <cell r="O12">
            <v>231</v>
          </cell>
          <cell r="P12">
            <v>595</v>
          </cell>
          <cell r="Q12">
            <v>395</v>
          </cell>
          <cell r="R12">
            <v>195</v>
          </cell>
          <cell r="S12">
            <v>4</v>
          </cell>
          <cell r="T12">
            <v>11</v>
          </cell>
          <cell r="U12">
            <v>2145</v>
          </cell>
          <cell r="V12">
            <v>2295</v>
          </cell>
          <cell r="W12">
            <v>3573.5</v>
          </cell>
          <cell r="X12">
            <v>893.375</v>
          </cell>
          <cell r="Y12">
            <v>91</v>
          </cell>
          <cell r="Z12">
            <v>812.97125000000005</v>
          </cell>
          <cell r="AA12">
            <v>3.5193560606060612</v>
          </cell>
          <cell r="AB12" t="str">
            <v>0001</v>
          </cell>
          <cell r="AC12">
            <v>13007.54</v>
          </cell>
          <cell r="AF12" t="e">
            <v>#N/A</v>
          </cell>
        </row>
        <row r="13">
          <cell r="A13" t="str">
            <v>-4464321K2B</v>
          </cell>
          <cell r="B13">
            <v>-446432</v>
          </cell>
          <cell r="C13" t="str">
            <v>CON.FIR.M.ROL.VAN(5x32G)14M/C-RSPO SG</v>
          </cell>
          <cell r="D13" t="str">
            <v>1K2B</v>
          </cell>
          <cell r="E13" t="str">
            <v>Non preservatives</v>
          </cell>
          <cell r="F13">
            <v>32</v>
          </cell>
          <cell r="H13" t="str">
            <v>Vanilla</v>
          </cell>
          <cell r="K13">
            <v>5</v>
          </cell>
          <cell r="L13">
            <v>14</v>
          </cell>
          <cell r="M13">
            <v>108</v>
          </cell>
          <cell r="N13">
            <v>2.2400000000000002</v>
          </cell>
          <cell r="O13">
            <v>241.92000000000002</v>
          </cell>
          <cell r="P13">
            <v>286</v>
          </cell>
          <cell r="Q13">
            <v>266</v>
          </cell>
          <cell r="R13">
            <v>230</v>
          </cell>
          <cell r="S13">
            <v>12</v>
          </cell>
          <cell r="T13">
            <v>9</v>
          </cell>
          <cell r="U13">
            <v>2070</v>
          </cell>
          <cell r="V13">
            <v>2220</v>
          </cell>
          <cell r="W13">
            <v>31020</v>
          </cell>
          <cell r="X13">
            <v>992.64</v>
          </cell>
          <cell r="Y13">
            <v>85</v>
          </cell>
          <cell r="Z13">
            <v>843.74399999999991</v>
          </cell>
          <cell r="AC13">
            <v>6749.9519999999993</v>
          </cell>
          <cell r="AD13" t="str">
            <v>delisted</v>
          </cell>
          <cell r="AE13" t="str">
            <v>delisted</v>
          </cell>
          <cell r="AF13" t="e">
            <v>#N/A</v>
          </cell>
        </row>
        <row r="14">
          <cell r="A14" t="str">
            <v>-4464331K2B</v>
          </cell>
          <cell r="B14">
            <v>-446433</v>
          </cell>
          <cell r="C14" t="str">
            <v>CON.FIR.M.ROL.COC(5x32G)14M/C-RSPO SG</v>
          </cell>
          <cell r="D14" t="str">
            <v>1K2B</v>
          </cell>
          <cell r="E14" t="str">
            <v>Non preservatives</v>
          </cell>
          <cell r="F14">
            <v>32</v>
          </cell>
          <cell r="K14">
            <v>5</v>
          </cell>
          <cell r="L14">
            <v>14</v>
          </cell>
          <cell r="M14">
            <v>108</v>
          </cell>
          <cell r="N14">
            <v>2.2400000000000002</v>
          </cell>
          <cell r="O14">
            <v>241.92000000000002</v>
          </cell>
          <cell r="P14">
            <v>286</v>
          </cell>
          <cell r="Q14">
            <v>266</v>
          </cell>
          <cell r="R14">
            <v>230</v>
          </cell>
          <cell r="S14">
            <v>12</v>
          </cell>
          <cell r="T14">
            <v>9</v>
          </cell>
          <cell r="U14">
            <v>2070</v>
          </cell>
          <cell r="V14">
            <v>2220</v>
          </cell>
          <cell r="W14">
            <v>31020</v>
          </cell>
          <cell r="X14">
            <v>992.64</v>
          </cell>
          <cell r="Y14">
            <v>85</v>
          </cell>
          <cell r="Z14">
            <v>843.74399999999991</v>
          </cell>
          <cell r="AC14">
            <v>6749.9519999999993</v>
          </cell>
          <cell r="AD14" t="str">
            <v>delisted</v>
          </cell>
          <cell r="AE14" t="str">
            <v>delisted</v>
          </cell>
          <cell r="AF14" t="e">
            <v>#N/A</v>
          </cell>
        </row>
        <row r="15">
          <cell r="A15" t="str">
            <v>4496052B01</v>
          </cell>
          <cell r="B15">
            <v>449605</v>
          </cell>
          <cell r="C15" t="str">
            <v xml:space="preserve">SFG MINI BR PIZZA 150G 12PC CA </v>
          </cell>
          <cell r="D15" t="str">
            <v>2B01</v>
          </cell>
          <cell r="E15" t="str">
            <v>Mini</v>
          </cell>
          <cell r="F15">
            <v>150</v>
          </cell>
          <cell r="G15" t="str">
            <v>Grecia</v>
          </cell>
          <cell r="H15" t="str">
            <v>Pizza</v>
          </cell>
          <cell r="K15">
            <v>1</v>
          </cell>
          <cell r="L15">
            <v>12</v>
          </cell>
          <cell r="M15">
            <v>54</v>
          </cell>
          <cell r="N15">
            <v>1.8</v>
          </cell>
          <cell r="O15">
            <v>97.2</v>
          </cell>
          <cell r="P15">
            <v>390</v>
          </cell>
          <cell r="Q15">
            <v>390</v>
          </cell>
          <cell r="R15">
            <v>180</v>
          </cell>
          <cell r="S15">
            <v>9</v>
          </cell>
          <cell r="T15">
            <v>6</v>
          </cell>
          <cell r="U15">
            <v>1080</v>
          </cell>
          <cell r="V15">
            <v>1230</v>
          </cell>
          <cell r="W15">
            <v>5955.84</v>
          </cell>
          <cell r="X15">
            <v>893.37599999999998</v>
          </cell>
          <cell r="Y15">
            <v>91</v>
          </cell>
          <cell r="Z15">
            <v>812.97216000000003</v>
          </cell>
          <cell r="AA15">
            <v>8.3639111111111113</v>
          </cell>
          <cell r="AB15" t="str">
            <v>0001</v>
          </cell>
          <cell r="AC15">
            <v>13007.55456</v>
          </cell>
          <cell r="AF15" t="e">
            <v>#N/A</v>
          </cell>
        </row>
        <row r="16">
          <cell r="A16" t="str">
            <v>4496062B01</v>
          </cell>
          <cell r="B16">
            <v>449606</v>
          </cell>
          <cell r="C16" t="str">
            <v>SFG 7D BAKE ROLLS SALT 150G 12PC CA</v>
          </cell>
          <cell r="D16" t="str">
            <v>2B01</v>
          </cell>
          <cell r="E16" t="str">
            <v>BIG</v>
          </cell>
          <cell r="F16">
            <v>150</v>
          </cell>
          <cell r="H16" t="str">
            <v>Salt</v>
          </cell>
          <cell r="K16">
            <v>1</v>
          </cell>
          <cell r="L16">
            <v>12</v>
          </cell>
          <cell r="M16">
            <v>54</v>
          </cell>
          <cell r="N16">
            <v>1.8</v>
          </cell>
          <cell r="O16">
            <v>97.2</v>
          </cell>
          <cell r="P16">
            <v>390</v>
          </cell>
          <cell r="Q16">
            <v>390</v>
          </cell>
          <cell r="R16">
            <v>180</v>
          </cell>
          <cell r="S16">
            <v>9</v>
          </cell>
          <cell r="T16">
            <v>6</v>
          </cell>
          <cell r="U16">
            <v>1080</v>
          </cell>
          <cell r="V16">
            <v>1230</v>
          </cell>
          <cell r="W16">
            <v>5983.2</v>
          </cell>
          <cell r="X16">
            <v>897.48</v>
          </cell>
          <cell r="Y16">
            <v>91</v>
          </cell>
          <cell r="Z16">
            <v>816.70680000000004</v>
          </cell>
          <cell r="AA16">
            <v>8.402333333333333</v>
          </cell>
          <cell r="AB16" t="str">
            <v>0001</v>
          </cell>
          <cell r="AC16">
            <v>13067.308800000001</v>
          </cell>
          <cell r="AD16" t="str">
            <v>per family of Bake Rolls</v>
          </cell>
          <cell r="AF16" t="e">
            <v>#N/A</v>
          </cell>
        </row>
        <row r="17">
          <cell r="A17" t="str">
            <v>4496072B01</v>
          </cell>
          <cell r="B17">
            <v>449607</v>
          </cell>
          <cell r="C17" t="str">
            <v>SFG 7D BAKE ROLLS TOM&amp;OLIVE 150G 12PC CA</v>
          </cell>
          <cell r="D17" t="str">
            <v>2B01</v>
          </cell>
          <cell r="E17" t="str">
            <v>BIG</v>
          </cell>
          <cell r="F17">
            <v>150</v>
          </cell>
          <cell r="H17" t="str">
            <v>Tomato-Olive</v>
          </cell>
          <cell r="K17">
            <v>1</v>
          </cell>
          <cell r="L17">
            <v>12</v>
          </cell>
          <cell r="M17">
            <v>54</v>
          </cell>
          <cell r="N17">
            <v>1.8</v>
          </cell>
          <cell r="O17">
            <v>97.2</v>
          </cell>
          <cell r="P17">
            <v>390</v>
          </cell>
          <cell r="Q17">
            <v>390</v>
          </cell>
          <cell r="R17">
            <v>180</v>
          </cell>
          <cell r="S17">
            <v>9</v>
          </cell>
          <cell r="T17">
            <v>6</v>
          </cell>
          <cell r="U17">
            <v>1080</v>
          </cell>
          <cell r="V17">
            <v>1230</v>
          </cell>
          <cell r="W17">
            <v>5983.2</v>
          </cell>
          <cell r="X17">
            <v>897.48</v>
          </cell>
          <cell r="Y17">
            <v>91</v>
          </cell>
          <cell r="Z17">
            <v>816.70680000000004</v>
          </cell>
          <cell r="AA17">
            <v>8.402333333333333</v>
          </cell>
          <cell r="AB17" t="str">
            <v>0001</v>
          </cell>
          <cell r="AC17">
            <v>13067.308800000001</v>
          </cell>
          <cell r="AD17" t="str">
            <v>per family of Bake Rolls</v>
          </cell>
          <cell r="AF17" t="e">
            <v>#N/A</v>
          </cell>
        </row>
        <row r="18">
          <cell r="A18" t="str">
            <v>4507371C01</v>
          </cell>
          <cell r="B18">
            <v>450737</v>
          </cell>
          <cell r="C18" t="str">
            <v>7DAYS CROISSANT COCOA 3X80G 8MC MDLZ</v>
          </cell>
          <cell r="D18" t="str">
            <v>1C01</v>
          </cell>
          <cell r="E18" t="str">
            <v>Tray 70/80/85g</v>
          </cell>
          <cell r="F18">
            <v>80</v>
          </cell>
          <cell r="G18" t="str">
            <v>RO/MD/ES</v>
          </cell>
          <cell r="H18" t="str">
            <v>Cocoa</v>
          </cell>
          <cell r="K18">
            <v>1</v>
          </cell>
          <cell r="L18">
            <v>24</v>
          </cell>
          <cell r="M18">
            <v>48</v>
          </cell>
          <cell r="N18">
            <v>1.92</v>
          </cell>
          <cell r="O18">
            <v>92.16</v>
          </cell>
          <cell r="P18">
            <v>393</v>
          </cell>
          <cell r="Q18">
            <v>295</v>
          </cell>
          <cell r="R18">
            <v>180</v>
          </cell>
          <cell r="S18">
            <v>8</v>
          </cell>
          <cell r="T18">
            <v>6</v>
          </cell>
          <cell r="U18">
            <v>1080</v>
          </cell>
          <cell r="V18">
            <v>1230</v>
          </cell>
          <cell r="W18">
            <v>19200</v>
          </cell>
          <cell r="X18">
            <v>1536</v>
          </cell>
          <cell r="Y18">
            <v>93</v>
          </cell>
          <cell r="Z18">
            <v>1428.48</v>
          </cell>
          <cell r="AA18">
            <v>15.5</v>
          </cell>
          <cell r="AB18" t="str">
            <v>0001</v>
          </cell>
        </row>
        <row r="19">
          <cell r="A19" t="str">
            <v>4507372C01</v>
          </cell>
          <cell r="B19">
            <v>450737</v>
          </cell>
          <cell r="C19" t="str">
            <v>7DAYS CROISSANT COCOA 3X80G 8MC MDLZ</v>
          </cell>
          <cell r="D19" t="str">
            <v>2C01</v>
          </cell>
          <cell r="E19" t="str">
            <v>Tray 70/80/85g</v>
          </cell>
          <cell r="F19">
            <v>80</v>
          </cell>
          <cell r="G19" t="str">
            <v>RO/MD/ES</v>
          </cell>
          <cell r="H19" t="str">
            <v>Cocoa</v>
          </cell>
          <cell r="K19">
            <v>1</v>
          </cell>
          <cell r="L19">
            <v>24</v>
          </cell>
          <cell r="M19">
            <v>48</v>
          </cell>
          <cell r="N19">
            <v>1.92</v>
          </cell>
          <cell r="O19">
            <v>92.16</v>
          </cell>
          <cell r="P19">
            <v>393</v>
          </cell>
          <cell r="Q19">
            <v>295</v>
          </cell>
          <cell r="R19">
            <v>180</v>
          </cell>
          <cell r="S19">
            <v>8</v>
          </cell>
          <cell r="T19">
            <v>6</v>
          </cell>
          <cell r="U19">
            <v>1080</v>
          </cell>
          <cell r="V19">
            <v>1230</v>
          </cell>
          <cell r="W19">
            <v>12042</v>
          </cell>
          <cell r="X19">
            <v>963.36</v>
          </cell>
          <cell r="Y19">
            <v>93.5</v>
          </cell>
          <cell r="Z19">
            <v>900.74160000000006</v>
          </cell>
          <cell r="AA19">
            <v>9.7736718750000016</v>
          </cell>
          <cell r="AB19" t="str">
            <v>0002</v>
          </cell>
          <cell r="AC19">
            <v>7205.9328000000005</v>
          </cell>
          <cell r="AD19" t="str">
            <v>per family Max/Double</v>
          </cell>
        </row>
        <row r="20">
          <cell r="A20" t="str">
            <v>4507381C01</v>
          </cell>
          <cell r="B20">
            <v>450738</v>
          </cell>
          <cell r="C20" t="str">
            <v>7DAYS CROIS DOUBLE COC VAN3X80G 8MC MDLZ</v>
          </cell>
          <cell r="D20" t="str">
            <v>1C01</v>
          </cell>
          <cell r="E20" t="str">
            <v>Tray 70/80/85g</v>
          </cell>
          <cell r="F20">
            <v>80</v>
          </cell>
          <cell r="G20" t="str">
            <v>RO/MD/ES/PT</v>
          </cell>
          <cell r="H20" t="str">
            <v>Cocoa-Vanilla</v>
          </cell>
          <cell r="K20">
            <v>1</v>
          </cell>
          <cell r="L20">
            <v>24</v>
          </cell>
          <cell r="M20">
            <v>48</v>
          </cell>
          <cell r="N20">
            <v>1.92</v>
          </cell>
          <cell r="O20">
            <v>92.16</v>
          </cell>
          <cell r="P20">
            <v>393</v>
          </cell>
          <cell r="Q20">
            <v>295</v>
          </cell>
          <cell r="R20">
            <v>180</v>
          </cell>
          <cell r="S20">
            <v>8</v>
          </cell>
          <cell r="T20">
            <v>6</v>
          </cell>
          <cell r="U20">
            <v>1080</v>
          </cell>
          <cell r="V20">
            <v>1230</v>
          </cell>
          <cell r="W20">
            <v>19200</v>
          </cell>
          <cell r="X20">
            <v>1536</v>
          </cell>
          <cell r="Y20">
            <v>93</v>
          </cell>
          <cell r="Z20">
            <v>1428.48</v>
          </cell>
          <cell r="AA20">
            <v>15.5</v>
          </cell>
          <cell r="AB20" t="str">
            <v>0001</v>
          </cell>
        </row>
        <row r="21">
          <cell r="A21" t="str">
            <v>4507382C01</v>
          </cell>
          <cell r="B21">
            <v>450738</v>
          </cell>
          <cell r="C21" t="str">
            <v>7DAYS CROIS DOUBLE COC VAN3X80G 8MC MDLZ</v>
          </cell>
          <cell r="D21" t="str">
            <v>2C01</v>
          </cell>
          <cell r="E21" t="str">
            <v>Tray 70/80/85g</v>
          </cell>
          <cell r="F21">
            <v>80</v>
          </cell>
          <cell r="G21" t="str">
            <v>RO/MD/ES/PT</v>
          </cell>
          <cell r="H21" t="str">
            <v>Cocoa-Vanilla</v>
          </cell>
          <cell r="K21">
            <v>1</v>
          </cell>
          <cell r="L21">
            <v>24</v>
          </cell>
          <cell r="M21">
            <v>48</v>
          </cell>
          <cell r="N21">
            <v>1.92</v>
          </cell>
          <cell r="O21">
            <v>92.16</v>
          </cell>
          <cell r="P21">
            <v>393</v>
          </cell>
          <cell r="Q21">
            <v>295</v>
          </cell>
          <cell r="R21">
            <v>180</v>
          </cell>
          <cell r="S21">
            <v>8</v>
          </cell>
          <cell r="T21">
            <v>6</v>
          </cell>
          <cell r="U21">
            <v>1080</v>
          </cell>
          <cell r="V21">
            <v>1230</v>
          </cell>
          <cell r="W21">
            <v>12042</v>
          </cell>
          <cell r="X21">
            <v>963.36</v>
          </cell>
          <cell r="Y21">
            <v>93.5</v>
          </cell>
          <cell r="Z21">
            <v>900.74160000000006</v>
          </cell>
          <cell r="AA21">
            <v>9.7736718750000016</v>
          </cell>
          <cell r="AB21" t="str">
            <v>0002</v>
          </cell>
          <cell r="AC21">
            <v>7205.9328000000005</v>
          </cell>
          <cell r="AD21" t="str">
            <v>per family Max/Double</v>
          </cell>
        </row>
        <row r="22">
          <cell r="A22" t="str">
            <v>42840522W01</v>
          </cell>
          <cell r="B22">
            <v>4284052</v>
          </cell>
          <cell r="C22" t="str">
            <v>FIN 8X45G HZLNT MINI STICK 9CA</v>
          </cell>
          <cell r="D22" t="str">
            <v>2W01</v>
          </cell>
          <cell r="E22" t="str">
            <v>8x45g MS PROMO</v>
          </cell>
          <cell r="F22">
            <v>45</v>
          </cell>
          <cell r="G22" t="str">
            <v xml:space="preserve">Grecia </v>
          </cell>
          <cell r="K22">
            <v>8</v>
          </cell>
          <cell r="L22">
            <v>9</v>
          </cell>
          <cell r="M22">
            <v>24</v>
          </cell>
          <cell r="N22">
            <v>3.24</v>
          </cell>
          <cell r="O22">
            <v>77.760000000000005</v>
          </cell>
          <cell r="P22">
            <v>452</v>
          </cell>
          <cell r="Q22">
            <v>296</v>
          </cell>
          <cell r="R22">
            <v>430</v>
          </cell>
          <cell r="S22">
            <v>6</v>
          </cell>
          <cell r="T22">
            <v>4</v>
          </cell>
          <cell r="U22">
            <v>1720</v>
          </cell>
          <cell r="V22">
            <v>1870</v>
          </cell>
          <cell r="W22">
            <v>1800</v>
          </cell>
          <cell r="X22">
            <v>81</v>
          </cell>
          <cell r="Y22">
            <v>89</v>
          </cell>
          <cell r="Z22">
            <v>90</v>
          </cell>
          <cell r="AA22">
            <v>1.1574074074074072</v>
          </cell>
          <cell r="AB22" t="str">
            <v>0001</v>
          </cell>
          <cell r="AC22">
            <v>720</v>
          </cell>
          <cell r="AD22" t="str">
            <v>per family of sticks</v>
          </cell>
          <cell r="AF22" t="e">
            <v>#N/A</v>
          </cell>
        </row>
        <row r="23">
          <cell r="A23" t="str">
            <v>42840552W02</v>
          </cell>
          <cell r="B23">
            <v>4284055</v>
          </cell>
          <cell r="C23" t="str">
            <v>FIN 250G HZLNT MINI STICK 8CA</v>
          </cell>
          <cell r="D23" t="str">
            <v>2W02</v>
          </cell>
          <cell r="E23" t="str">
            <v>8x250g</v>
          </cell>
          <cell r="F23">
            <v>250</v>
          </cell>
          <cell r="G23" t="str">
            <v xml:space="preserve">Grecia </v>
          </cell>
          <cell r="K23">
            <v>1</v>
          </cell>
          <cell r="L23">
            <v>8</v>
          </cell>
          <cell r="M23">
            <v>84</v>
          </cell>
          <cell r="N23">
            <v>2</v>
          </cell>
          <cell r="O23">
            <v>168</v>
          </cell>
          <cell r="P23">
            <v>283</v>
          </cell>
          <cell r="Q23">
            <v>258</v>
          </cell>
          <cell r="R23">
            <v>200</v>
          </cell>
          <cell r="S23">
            <v>12</v>
          </cell>
          <cell r="T23">
            <v>7</v>
          </cell>
          <cell r="U23">
            <v>1400</v>
          </cell>
          <cell r="V23">
            <v>1550</v>
          </cell>
          <cell r="W23">
            <v>1296</v>
          </cell>
          <cell r="X23">
            <v>324</v>
          </cell>
          <cell r="Y23">
            <v>83</v>
          </cell>
          <cell r="Z23">
            <v>268.92</v>
          </cell>
          <cell r="AA23">
            <v>1.6007142857142858</v>
          </cell>
          <cell r="AB23" t="str">
            <v>0002</v>
          </cell>
          <cell r="AC23">
            <v>2151.36</v>
          </cell>
          <cell r="AD23" t="str">
            <v>per family of sticks</v>
          </cell>
          <cell r="AF23" t="e">
            <v>#N/A</v>
          </cell>
        </row>
        <row r="24">
          <cell r="A24" t="str">
            <v>42840592W02</v>
          </cell>
          <cell r="B24">
            <v>4284059</v>
          </cell>
          <cell r="C24" t="str">
            <v>FIN 12X25G HZLNT STICK 12CA</v>
          </cell>
          <cell r="D24" t="str">
            <v>2W02</v>
          </cell>
          <cell r="E24" t="str">
            <v>12x25g</v>
          </cell>
          <cell r="F24">
            <v>25</v>
          </cell>
          <cell r="G24" t="str">
            <v>Romania</v>
          </cell>
          <cell r="K24">
            <v>12</v>
          </cell>
          <cell r="L24">
            <v>12</v>
          </cell>
          <cell r="M24">
            <v>42</v>
          </cell>
          <cell r="N24">
            <v>3.6</v>
          </cell>
          <cell r="O24">
            <v>151.20000000000002</v>
          </cell>
          <cell r="P24">
            <v>490</v>
          </cell>
          <cell r="Q24">
            <v>300</v>
          </cell>
          <cell r="R24">
            <v>220</v>
          </cell>
          <cell r="S24">
            <v>6</v>
          </cell>
          <cell r="T24">
            <v>7</v>
          </cell>
          <cell r="U24">
            <v>1540</v>
          </cell>
          <cell r="V24">
            <v>1690</v>
          </cell>
          <cell r="W24">
            <v>4620</v>
          </cell>
          <cell r="X24">
            <v>115.5</v>
          </cell>
          <cell r="Y24">
            <v>83</v>
          </cell>
          <cell r="Z24">
            <v>95.864999999999995</v>
          </cell>
          <cell r="AA24">
            <v>0.63402777777777763</v>
          </cell>
          <cell r="AB24" t="str">
            <v>0003</v>
          </cell>
          <cell r="AC24">
            <v>766.92</v>
          </cell>
          <cell r="AD24" t="str">
            <v>per family of sticks</v>
          </cell>
          <cell r="AF24">
            <v>4284059</v>
          </cell>
        </row>
        <row r="25">
          <cell r="A25" t="str">
            <v>42840602W01</v>
          </cell>
          <cell r="B25">
            <v>4284060</v>
          </cell>
          <cell r="C25" t="str">
            <v>FIN 8X45G HZLNT MINI STICK 9CA</v>
          </cell>
          <cell r="D25" t="str">
            <v>2W01</v>
          </cell>
          <cell r="E25" t="str">
            <v>8x45g MS PROMO</v>
          </cell>
          <cell r="F25">
            <v>45</v>
          </cell>
          <cell r="G25" t="str">
            <v>Romania</v>
          </cell>
          <cell r="K25">
            <v>8</v>
          </cell>
          <cell r="L25">
            <v>9</v>
          </cell>
          <cell r="M25">
            <v>24</v>
          </cell>
          <cell r="N25">
            <v>3.24</v>
          </cell>
          <cell r="O25">
            <v>77.760000000000005</v>
          </cell>
          <cell r="P25">
            <v>452</v>
          </cell>
          <cell r="Q25">
            <v>296</v>
          </cell>
          <cell r="R25">
            <v>430</v>
          </cell>
          <cell r="S25">
            <v>6</v>
          </cell>
          <cell r="T25">
            <v>4</v>
          </cell>
          <cell r="U25">
            <v>1720</v>
          </cell>
          <cell r="V25">
            <v>1870</v>
          </cell>
          <cell r="W25">
            <v>1800</v>
          </cell>
          <cell r="X25">
            <v>81</v>
          </cell>
          <cell r="Y25">
            <v>89</v>
          </cell>
          <cell r="Z25">
            <v>90</v>
          </cell>
          <cell r="AA25">
            <v>1.1574074074074072</v>
          </cell>
          <cell r="AB25" t="str">
            <v>0004</v>
          </cell>
          <cell r="AC25">
            <v>720</v>
          </cell>
          <cell r="AD25" t="str">
            <v>per family of sticks</v>
          </cell>
          <cell r="AF25" t="e">
            <v>#N/A</v>
          </cell>
        </row>
        <row r="26">
          <cell r="A26" t="str">
            <v>42840612W02</v>
          </cell>
          <cell r="B26">
            <v>4284061</v>
          </cell>
          <cell r="C26" t="str">
            <v>FIN 100G HZLNT MINI STICK 10CA</v>
          </cell>
          <cell r="D26" t="str">
            <v>2W02</v>
          </cell>
          <cell r="E26" t="str">
            <v>10x100g</v>
          </cell>
          <cell r="F26">
            <v>100</v>
          </cell>
          <cell r="G26" t="str">
            <v>Romania</v>
          </cell>
          <cell r="K26">
            <v>1</v>
          </cell>
          <cell r="L26">
            <v>10</v>
          </cell>
          <cell r="M26">
            <v>160</v>
          </cell>
          <cell r="N26">
            <v>1</v>
          </cell>
          <cell r="O26">
            <v>160</v>
          </cell>
          <cell r="P26">
            <v>281</v>
          </cell>
          <cell r="Q26">
            <v>198</v>
          </cell>
          <cell r="R26">
            <v>155</v>
          </cell>
          <cell r="S26">
            <v>16</v>
          </cell>
          <cell r="T26">
            <v>10</v>
          </cell>
          <cell r="U26">
            <v>1550</v>
          </cell>
          <cell r="V26">
            <v>1700</v>
          </cell>
          <cell r="W26">
            <v>3120</v>
          </cell>
          <cell r="X26">
            <v>312</v>
          </cell>
          <cell r="Y26">
            <v>83</v>
          </cell>
          <cell r="Z26">
            <v>258.95999999999998</v>
          </cell>
          <cell r="AA26">
            <v>1.6184999999999998</v>
          </cell>
          <cell r="AB26" t="str">
            <v>0005</v>
          </cell>
          <cell r="AC26">
            <v>2071.6799999999998</v>
          </cell>
          <cell r="AD26" t="str">
            <v>per family of sticks</v>
          </cell>
          <cell r="AF26" t="e">
            <v>#N/A</v>
          </cell>
        </row>
        <row r="27">
          <cell r="A27" t="str">
            <v>42840632W01</v>
          </cell>
          <cell r="B27">
            <v>4284063</v>
          </cell>
          <cell r="C27" t="str">
            <v>FIN 8X45G HZLNT MINI STICK 9CA</v>
          </cell>
          <cell r="D27" t="str">
            <v>2W01</v>
          </cell>
          <cell r="E27" t="str">
            <v>8x45g MS PROMO</v>
          </cell>
          <cell r="F27">
            <v>45</v>
          </cell>
          <cell r="G27" t="str">
            <v>Bulgaria</v>
          </cell>
          <cell r="K27">
            <v>8</v>
          </cell>
          <cell r="L27">
            <v>9</v>
          </cell>
          <cell r="M27">
            <v>24</v>
          </cell>
          <cell r="N27">
            <v>3.24</v>
          </cell>
          <cell r="O27">
            <v>77.760000000000005</v>
          </cell>
          <cell r="P27">
            <v>452</v>
          </cell>
          <cell r="Q27">
            <v>296</v>
          </cell>
          <cell r="R27">
            <v>430</v>
          </cell>
          <cell r="S27">
            <v>6</v>
          </cell>
          <cell r="T27">
            <v>2</v>
          </cell>
          <cell r="U27">
            <v>860</v>
          </cell>
          <cell r="V27">
            <v>1010</v>
          </cell>
          <cell r="W27">
            <v>1800</v>
          </cell>
          <cell r="X27">
            <v>81</v>
          </cell>
          <cell r="Y27">
            <v>89</v>
          </cell>
          <cell r="Z27">
            <v>90</v>
          </cell>
          <cell r="AA27">
            <v>1.1574074074074072</v>
          </cell>
          <cell r="AB27" t="str">
            <v>0001</v>
          </cell>
          <cell r="AC27">
            <v>720</v>
          </cell>
          <cell r="AD27" t="str">
            <v>per family of sticks</v>
          </cell>
          <cell r="AF27" t="e">
            <v>#N/A</v>
          </cell>
        </row>
        <row r="28">
          <cell r="A28" t="str">
            <v>42840672D01</v>
          </cell>
          <cell r="B28">
            <v>4284067</v>
          </cell>
          <cell r="C28" t="str">
            <v>FIN 8X45G HZLNT DIPS 9CA</v>
          </cell>
          <cell r="D28" t="str">
            <v>2D01</v>
          </cell>
          <cell r="E28" t="str">
            <v>8x45g Dips PROMO</v>
          </cell>
          <cell r="F28">
            <v>45</v>
          </cell>
          <cell r="G28" t="str">
            <v>Grecia</v>
          </cell>
          <cell r="K28">
            <v>8</v>
          </cell>
          <cell r="L28">
            <v>9</v>
          </cell>
          <cell r="M28">
            <v>24</v>
          </cell>
          <cell r="N28">
            <v>3.24</v>
          </cell>
          <cell r="O28">
            <v>77.760000000000005</v>
          </cell>
          <cell r="P28">
            <v>452</v>
          </cell>
          <cell r="Q28">
            <v>296</v>
          </cell>
          <cell r="R28">
            <v>430</v>
          </cell>
          <cell r="S28">
            <v>6</v>
          </cell>
          <cell r="T28">
            <v>4</v>
          </cell>
          <cell r="U28">
            <v>1720</v>
          </cell>
          <cell r="V28">
            <v>1870</v>
          </cell>
          <cell r="W28">
            <v>2760</v>
          </cell>
          <cell r="X28">
            <v>124.2</v>
          </cell>
          <cell r="Y28">
            <v>93</v>
          </cell>
          <cell r="Z28">
            <v>115.506</v>
          </cell>
          <cell r="AA28">
            <v>1.4854166666666666</v>
          </cell>
          <cell r="AB28" t="str">
            <v>0001</v>
          </cell>
          <cell r="AC28">
            <v>924.048</v>
          </cell>
          <cell r="AD28" t="str">
            <v>per family of Dips</v>
          </cell>
          <cell r="AF28" t="e">
            <v>#N/A</v>
          </cell>
        </row>
        <row r="29">
          <cell r="A29" t="str">
            <v>42840712j01</v>
          </cell>
          <cell r="B29">
            <v>4284071</v>
          </cell>
          <cell r="C29" t="str">
            <v>FIN 200G HZLNT SPRD POT 12CA</v>
          </cell>
          <cell r="D29" t="str">
            <v>2j01</v>
          </cell>
          <cell r="E29" t="str">
            <v>12x200M</v>
          </cell>
          <cell r="F29">
            <v>200</v>
          </cell>
          <cell r="G29" t="str">
            <v>Romania</v>
          </cell>
          <cell r="K29">
            <v>1</v>
          </cell>
          <cell r="L29">
            <v>12</v>
          </cell>
          <cell r="M29">
            <v>144</v>
          </cell>
          <cell r="N29">
            <v>2.4</v>
          </cell>
          <cell r="O29">
            <v>345.59999999999997</v>
          </cell>
          <cell r="P29">
            <v>302</v>
          </cell>
          <cell r="Q29">
            <v>205</v>
          </cell>
          <cell r="R29">
            <v>170</v>
          </cell>
          <cell r="S29">
            <v>16</v>
          </cell>
          <cell r="T29">
            <v>9</v>
          </cell>
          <cell r="U29">
            <v>1530</v>
          </cell>
          <cell r="V29">
            <v>1680</v>
          </cell>
          <cell r="W29">
            <v>1500</v>
          </cell>
          <cell r="X29">
            <v>300</v>
          </cell>
          <cell r="Y29">
            <v>90</v>
          </cell>
          <cell r="Z29">
            <v>270</v>
          </cell>
          <cell r="AA29">
            <v>0.78125</v>
          </cell>
          <cell r="AB29" t="str">
            <v>0001</v>
          </cell>
          <cell r="AC29">
            <v>4320</v>
          </cell>
          <cell r="AF29" t="e">
            <v>#N/A</v>
          </cell>
        </row>
        <row r="30">
          <cell r="A30" t="str">
            <v>42840722j02</v>
          </cell>
          <cell r="B30">
            <v>4284072</v>
          </cell>
          <cell r="C30" t="str">
            <v>FIN 600G HZLNT SPRD POT 8CA</v>
          </cell>
          <cell r="D30" t="str">
            <v>2j02</v>
          </cell>
          <cell r="E30" t="str">
            <v>600M</v>
          </cell>
          <cell r="F30">
            <v>600</v>
          </cell>
          <cell r="G30" t="str">
            <v>Romania</v>
          </cell>
          <cell r="K30">
            <v>1</v>
          </cell>
          <cell r="L30">
            <v>8</v>
          </cell>
          <cell r="M30">
            <v>130</v>
          </cell>
          <cell r="N30">
            <v>0.48</v>
          </cell>
          <cell r="O30">
            <v>62.4</v>
          </cell>
          <cell r="P30">
            <v>292</v>
          </cell>
          <cell r="Q30">
            <v>236</v>
          </cell>
          <cell r="R30">
            <v>150</v>
          </cell>
          <cell r="S30">
            <v>13</v>
          </cell>
          <cell r="T30">
            <v>10</v>
          </cell>
          <cell r="U30">
            <v>1500</v>
          </cell>
          <cell r="V30">
            <v>1650</v>
          </cell>
          <cell r="W30">
            <v>1080</v>
          </cell>
          <cell r="X30">
            <v>648</v>
          </cell>
          <cell r="Y30">
            <v>88</v>
          </cell>
          <cell r="Z30">
            <v>570.24</v>
          </cell>
          <cell r="AA30">
            <v>9.138461538461538</v>
          </cell>
          <cell r="AB30" t="str">
            <v>0001</v>
          </cell>
          <cell r="AC30">
            <v>4561.92</v>
          </cell>
          <cell r="AD30" t="str">
            <v>per family of Fineti</v>
          </cell>
          <cell r="AF30" t="e">
            <v>#N/A</v>
          </cell>
        </row>
        <row r="31">
          <cell r="A31" t="str">
            <v>42840732j03</v>
          </cell>
          <cell r="B31">
            <v>4284073</v>
          </cell>
          <cell r="C31" t="str">
            <v>FIN 1KG HZLNT SPRD POT 6CA</v>
          </cell>
          <cell r="D31" t="str">
            <v>2j03</v>
          </cell>
          <cell r="E31" t="str">
            <v>1M</v>
          </cell>
          <cell r="F31">
            <v>1000</v>
          </cell>
          <cell r="G31" t="str">
            <v>Romania / Slovakia</v>
          </cell>
          <cell r="K31">
            <v>1</v>
          </cell>
          <cell r="L31">
            <v>6</v>
          </cell>
          <cell r="M31">
            <v>90</v>
          </cell>
          <cell r="N31">
            <v>6</v>
          </cell>
          <cell r="O31">
            <v>540</v>
          </cell>
          <cell r="P31">
            <v>400</v>
          </cell>
          <cell r="Q31">
            <v>270</v>
          </cell>
          <cell r="R31">
            <v>148</v>
          </cell>
          <cell r="S31">
            <v>9</v>
          </cell>
          <cell r="T31">
            <v>10</v>
          </cell>
          <cell r="U31">
            <v>1480</v>
          </cell>
          <cell r="V31">
            <v>1630</v>
          </cell>
          <cell r="W31">
            <v>720</v>
          </cell>
          <cell r="X31">
            <v>720</v>
          </cell>
          <cell r="Y31">
            <v>90</v>
          </cell>
          <cell r="Z31">
            <v>648</v>
          </cell>
          <cell r="AA31">
            <v>1.2</v>
          </cell>
          <cell r="AB31" t="str">
            <v>0001</v>
          </cell>
          <cell r="AC31">
            <v>5184</v>
          </cell>
          <cell r="AD31" t="str">
            <v>per family of Fineti</v>
          </cell>
          <cell r="AF31">
            <v>4284073</v>
          </cell>
        </row>
        <row r="32">
          <cell r="A32" t="str">
            <v>42840742D01</v>
          </cell>
          <cell r="B32">
            <v>4284074</v>
          </cell>
          <cell r="C32" t="str">
            <v>FIN 8X45G HZLNT DIPS 9CA</v>
          </cell>
          <cell r="D32" t="str">
            <v>2D01</v>
          </cell>
          <cell r="E32" t="str">
            <v>8x45g Dips PROMO</v>
          </cell>
          <cell r="F32">
            <v>45</v>
          </cell>
          <cell r="G32" t="str">
            <v>Romania</v>
          </cell>
          <cell r="K32">
            <v>8</v>
          </cell>
          <cell r="L32">
            <v>9</v>
          </cell>
          <cell r="M32">
            <v>24</v>
          </cell>
          <cell r="N32">
            <v>3.24</v>
          </cell>
          <cell r="O32">
            <v>77.760000000000005</v>
          </cell>
          <cell r="P32">
            <v>452</v>
          </cell>
          <cell r="Q32">
            <v>296</v>
          </cell>
          <cell r="R32">
            <v>430</v>
          </cell>
          <cell r="S32">
            <v>6</v>
          </cell>
          <cell r="T32">
            <v>4</v>
          </cell>
          <cell r="U32">
            <v>1720</v>
          </cell>
          <cell r="V32">
            <v>1870</v>
          </cell>
          <cell r="W32">
            <v>2760</v>
          </cell>
          <cell r="X32">
            <v>124.2</v>
          </cell>
          <cell r="Y32">
            <v>93</v>
          </cell>
          <cell r="Z32">
            <v>115.506</v>
          </cell>
          <cell r="AA32">
            <v>1.4854166666666666</v>
          </cell>
          <cell r="AB32" t="str">
            <v>0001</v>
          </cell>
          <cell r="AC32">
            <v>924.048</v>
          </cell>
          <cell r="AD32" t="str">
            <v>per family of Dips</v>
          </cell>
          <cell r="AF32" t="e">
            <v>#N/A</v>
          </cell>
        </row>
        <row r="33">
          <cell r="A33" t="str">
            <v>42840792j03</v>
          </cell>
          <cell r="B33">
            <v>4284079</v>
          </cell>
          <cell r="C33" t="str">
            <v>FIN 5KG HZLNT SPRD HORECA 1CA</v>
          </cell>
          <cell r="D33" t="str">
            <v>2j03</v>
          </cell>
          <cell r="E33" t="str">
            <v>5M</v>
          </cell>
          <cell r="F33">
            <v>5000</v>
          </cell>
          <cell r="G33" t="str">
            <v>Romania / Grecia</v>
          </cell>
          <cell r="K33">
            <v>1</v>
          </cell>
          <cell r="L33">
            <v>1</v>
          </cell>
          <cell r="M33">
            <v>90</v>
          </cell>
          <cell r="N33">
            <v>5</v>
          </cell>
          <cell r="O33">
            <v>450</v>
          </cell>
          <cell r="P33">
            <v>212</v>
          </cell>
          <cell r="Q33">
            <v>212</v>
          </cell>
          <cell r="R33">
            <v>185</v>
          </cell>
          <cell r="S33">
            <v>18</v>
          </cell>
          <cell r="T33">
            <v>5</v>
          </cell>
          <cell r="U33">
            <v>925</v>
          </cell>
          <cell r="V33">
            <v>1075</v>
          </cell>
          <cell r="W33">
            <v>180</v>
          </cell>
          <cell r="X33">
            <v>900</v>
          </cell>
          <cell r="Y33">
            <v>90</v>
          </cell>
          <cell r="Z33">
            <v>810</v>
          </cell>
          <cell r="AA33">
            <v>1.8</v>
          </cell>
          <cell r="AB33" t="str">
            <v>0001</v>
          </cell>
          <cell r="AC33">
            <v>6480</v>
          </cell>
          <cell r="AD33" t="str">
            <v>per family of Fineti</v>
          </cell>
          <cell r="AF33">
            <v>4284079</v>
          </cell>
        </row>
        <row r="34">
          <cell r="A34" t="str">
            <v>42840892j01</v>
          </cell>
          <cell r="B34">
            <v>4284089</v>
          </cell>
          <cell r="C34" t="str">
            <v>FIN 200G HZLN&amp;VAN SPRD POT 12CA</v>
          </cell>
          <cell r="D34" t="str">
            <v>2j01</v>
          </cell>
          <cell r="E34" t="str">
            <v>12x200D</v>
          </cell>
          <cell r="F34">
            <v>200</v>
          </cell>
          <cell r="G34" t="str">
            <v>Romania</v>
          </cell>
          <cell r="K34">
            <v>1</v>
          </cell>
          <cell r="L34">
            <v>12</v>
          </cell>
          <cell r="M34">
            <v>144</v>
          </cell>
          <cell r="N34">
            <v>2.4</v>
          </cell>
          <cell r="O34">
            <v>345.59999999999997</v>
          </cell>
          <cell r="P34">
            <v>302</v>
          </cell>
          <cell r="Q34">
            <v>205</v>
          </cell>
          <cell r="R34">
            <v>170</v>
          </cell>
          <cell r="S34">
            <v>16</v>
          </cell>
          <cell r="T34">
            <v>9</v>
          </cell>
          <cell r="U34">
            <v>1530</v>
          </cell>
          <cell r="V34">
            <v>1680</v>
          </cell>
          <cell r="W34">
            <v>1500</v>
          </cell>
          <cell r="X34">
            <v>300</v>
          </cell>
          <cell r="Y34">
            <v>90</v>
          </cell>
          <cell r="Z34">
            <v>270</v>
          </cell>
          <cell r="AA34">
            <v>0.78125</v>
          </cell>
          <cell r="AB34" t="str">
            <v>0001</v>
          </cell>
          <cell r="AC34">
            <v>4320</v>
          </cell>
          <cell r="AF34" t="e">
            <v>#N/A</v>
          </cell>
        </row>
        <row r="35">
          <cell r="A35" t="str">
            <v>42840902j02</v>
          </cell>
          <cell r="B35">
            <v>4284090</v>
          </cell>
          <cell r="C35" t="str">
            <v>FIN 600G HZLN&amp;VAN SPRD POT 8CA</v>
          </cell>
          <cell r="D35" t="str">
            <v>2j02</v>
          </cell>
          <cell r="E35" t="str">
            <v>600D</v>
          </cell>
          <cell r="F35">
            <v>600</v>
          </cell>
          <cell r="G35" t="str">
            <v>Romania</v>
          </cell>
          <cell r="K35">
            <v>1</v>
          </cell>
          <cell r="L35">
            <v>8</v>
          </cell>
          <cell r="M35">
            <v>130</v>
          </cell>
          <cell r="N35">
            <v>0.48</v>
          </cell>
          <cell r="O35">
            <v>62.4</v>
          </cell>
          <cell r="P35">
            <v>292</v>
          </cell>
          <cell r="Q35">
            <v>236</v>
          </cell>
          <cell r="R35">
            <v>150</v>
          </cell>
          <cell r="S35">
            <v>13</v>
          </cell>
          <cell r="T35">
            <v>10</v>
          </cell>
          <cell r="U35">
            <v>1500</v>
          </cell>
          <cell r="V35">
            <v>1650</v>
          </cell>
          <cell r="W35">
            <v>900</v>
          </cell>
          <cell r="X35">
            <v>540</v>
          </cell>
          <cell r="Y35">
            <v>88</v>
          </cell>
          <cell r="Z35">
            <v>475.2</v>
          </cell>
          <cell r="AA35">
            <v>7.615384615384615</v>
          </cell>
          <cell r="AB35" t="str">
            <v>0002</v>
          </cell>
          <cell r="AC35">
            <v>3801.6</v>
          </cell>
          <cell r="AD35" t="str">
            <v>per family of Fineti</v>
          </cell>
          <cell r="AF35">
            <v>4284090</v>
          </cell>
        </row>
        <row r="36">
          <cell r="A36" t="str">
            <v>-42840912j03</v>
          </cell>
          <cell r="B36">
            <v>-4284091</v>
          </cell>
          <cell r="C36" t="str">
            <v>FIN 1KG HZLN&amp;VAN SPRD POT 6CA</v>
          </cell>
          <cell r="D36" t="str">
            <v>2j03</v>
          </cell>
          <cell r="E36" t="str">
            <v>1D</v>
          </cell>
          <cell r="F36">
            <v>1000</v>
          </cell>
          <cell r="K36">
            <v>1</v>
          </cell>
          <cell r="L36">
            <v>6</v>
          </cell>
          <cell r="M36">
            <v>90</v>
          </cell>
          <cell r="N36">
            <v>6</v>
          </cell>
          <cell r="O36">
            <v>540</v>
          </cell>
          <cell r="P36">
            <v>400</v>
          </cell>
          <cell r="Q36">
            <v>270</v>
          </cell>
          <cell r="R36">
            <v>148</v>
          </cell>
          <cell r="S36">
            <v>9</v>
          </cell>
          <cell r="T36">
            <v>10</v>
          </cell>
          <cell r="U36">
            <v>1480</v>
          </cell>
          <cell r="V36">
            <v>1630</v>
          </cell>
          <cell r="W36">
            <v>720</v>
          </cell>
          <cell r="X36">
            <v>720</v>
          </cell>
          <cell r="Y36">
            <v>90</v>
          </cell>
          <cell r="Z36">
            <v>648</v>
          </cell>
          <cell r="AC36">
            <v>5184</v>
          </cell>
          <cell r="AD36" t="str">
            <v>per family of Fineti</v>
          </cell>
          <cell r="AF36">
            <v>4284091</v>
          </cell>
        </row>
        <row r="37">
          <cell r="A37" t="str">
            <v>42840922Z01</v>
          </cell>
          <cell r="B37">
            <v>4284092</v>
          </cell>
          <cell r="C37" t="str">
            <v>FIN 380G HZLNT SPRD SQUEEZE 10CA</v>
          </cell>
          <cell r="D37" t="str">
            <v>2Z01</v>
          </cell>
          <cell r="E37" t="str">
            <v>10x380M</v>
          </cell>
          <cell r="F37">
            <v>380</v>
          </cell>
          <cell r="G37" t="str">
            <v>Romania</v>
          </cell>
          <cell r="K37">
            <v>1</v>
          </cell>
          <cell r="L37">
            <v>10</v>
          </cell>
          <cell r="M37">
            <v>171</v>
          </cell>
          <cell r="N37">
            <v>3.8</v>
          </cell>
          <cell r="O37">
            <v>649.79999999999995</v>
          </cell>
          <cell r="P37">
            <v>290</v>
          </cell>
          <cell r="Q37">
            <v>170</v>
          </cell>
          <cell r="R37">
            <v>155</v>
          </cell>
          <cell r="S37">
            <v>19</v>
          </cell>
          <cell r="T37">
            <v>9</v>
          </cell>
          <cell r="U37">
            <v>1395</v>
          </cell>
          <cell r="V37">
            <v>1545</v>
          </cell>
          <cell r="W37">
            <v>1500</v>
          </cell>
          <cell r="X37">
            <v>570</v>
          </cell>
          <cell r="Y37">
            <v>95</v>
          </cell>
          <cell r="Z37">
            <v>541.5</v>
          </cell>
          <cell r="AA37">
            <v>0.83333333333333337</v>
          </cell>
          <cell r="AB37" t="str">
            <v>0001</v>
          </cell>
          <cell r="AC37">
            <v>4332</v>
          </cell>
          <cell r="AD37" t="str">
            <v>per family of Fineti</v>
          </cell>
          <cell r="AF37">
            <v>4284092</v>
          </cell>
        </row>
        <row r="38">
          <cell r="A38" t="str">
            <v>42840932Z01</v>
          </cell>
          <cell r="B38">
            <v>4284093</v>
          </cell>
          <cell r="C38" t="str">
            <v>FIN 380G HZLNT SPRD SQUEEZE 10CA</v>
          </cell>
          <cell r="D38" t="str">
            <v>2Z01</v>
          </cell>
          <cell r="E38" t="str">
            <v>10x380M</v>
          </cell>
          <cell r="F38">
            <v>380</v>
          </cell>
          <cell r="G38" t="str">
            <v xml:space="preserve">Bulgaria </v>
          </cell>
          <cell r="K38">
            <v>1</v>
          </cell>
          <cell r="L38">
            <v>10</v>
          </cell>
          <cell r="M38">
            <v>171</v>
          </cell>
          <cell r="N38">
            <v>3.8</v>
          </cell>
          <cell r="O38">
            <v>649.79999999999995</v>
          </cell>
          <cell r="P38">
            <v>290</v>
          </cell>
          <cell r="Q38">
            <v>170</v>
          </cell>
          <cell r="R38">
            <v>155</v>
          </cell>
          <cell r="S38">
            <v>19</v>
          </cell>
          <cell r="T38">
            <v>9</v>
          </cell>
          <cell r="U38">
            <v>1395</v>
          </cell>
          <cell r="V38">
            <v>1545</v>
          </cell>
          <cell r="W38">
            <v>1500</v>
          </cell>
          <cell r="X38">
            <v>570</v>
          </cell>
          <cell r="Y38">
            <v>95</v>
          </cell>
          <cell r="Z38">
            <v>541.5</v>
          </cell>
          <cell r="AA38">
            <v>0.83333333333333337</v>
          </cell>
          <cell r="AB38" t="str">
            <v>0001</v>
          </cell>
          <cell r="AC38">
            <v>4332</v>
          </cell>
          <cell r="AD38" t="str">
            <v>per family of Fineti</v>
          </cell>
          <cell r="AF38" t="e">
            <v>#N/A</v>
          </cell>
        </row>
        <row r="39">
          <cell r="A39" t="str">
            <v>42840952j01</v>
          </cell>
          <cell r="B39">
            <v>4284095</v>
          </cell>
          <cell r="C39" t="str">
            <v>FIN 370G HZLN CR&amp;COOK SPRD POT 8CA</v>
          </cell>
          <cell r="D39" t="str">
            <v>2j01</v>
          </cell>
          <cell r="E39" t="str">
            <v>8x370g Mono COOKIES</v>
          </cell>
          <cell r="F39">
            <v>370</v>
          </cell>
          <cell r="G39" t="str">
            <v>Romania</v>
          </cell>
          <cell r="K39">
            <v>1</v>
          </cell>
          <cell r="L39">
            <v>8</v>
          </cell>
          <cell r="M39">
            <v>144</v>
          </cell>
          <cell r="N39">
            <v>2.96</v>
          </cell>
          <cell r="O39">
            <v>426.24</v>
          </cell>
          <cell r="P39">
            <v>390</v>
          </cell>
          <cell r="Q39">
            <v>199</v>
          </cell>
          <cell r="R39">
            <v>124</v>
          </cell>
          <cell r="S39">
            <v>12</v>
          </cell>
          <cell r="T39">
            <v>12</v>
          </cell>
          <cell r="U39">
            <v>1488</v>
          </cell>
          <cell r="V39">
            <v>1638</v>
          </cell>
          <cell r="W39">
            <v>1500</v>
          </cell>
          <cell r="X39">
            <v>555</v>
          </cell>
          <cell r="Y39">
            <v>90</v>
          </cell>
          <cell r="Z39">
            <v>499.5</v>
          </cell>
          <cell r="AA39">
            <v>1.171875</v>
          </cell>
          <cell r="AB39" t="str">
            <v>0001</v>
          </cell>
          <cell r="AC39">
            <v>7992</v>
          </cell>
          <cell r="AF39">
            <v>4284095</v>
          </cell>
        </row>
        <row r="40">
          <cell r="A40" t="str">
            <v>42841102j01</v>
          </cell>
          <cell r="B40">
            <v>4284110</v>
          </cell>
          <cell r="C40" t="str">
            <v>FIN 370G HZLN&amp;VAN COOK SPRD POT 8CA</v>
          </cell>
          <cell r="D40" t="str">
            <v>2j01</v>
          </cell>
          <cell r="E40" t="str">
            <v>8x370g Duo COOKIES</v>
          </cell>
          <cell r="F40">
            <v>370</v>
          </cell>
          <cell r="G40" t="str">
            <v>Romania</v>
          </cell>
          <cell r="K40">
            <v>1</v>
          </cell>
          <cell r="L40">
            <v>8</v>
          </cell>
          <cell r="M40">
            <v>144</v>
          </cell>
          <cell r="N40">
            <v>2.96</v>
          </cell>
          <cell r="O40">
            <v>426.24</v>
          </cell>
          <cell r="P40">
            <v>390</v>
          </cell>
          <cell r="Q40">
            <v>199</v>
          </cell>
          <cell r="R40">
            <v>124</v>
          </cell>
          <cell r="S40">
            <v>12</v>
          </cell>
          <cell r="T40">
            <v>12</v>
          </cell>
          <cell r="U40">
            <v>1488</v>
          </cell>
          <cell r="V40">
            <v>1638</v>
          </cell>
          <cell r="W40">
            <v>1500</v>
          </cell>
          <cell r="X40">
            <v>555</v>
          </cell>
          <cell r="Y40">
            <v>90</v>
          </cell>
          <cell r="Z40">
            <v>499.5</v>
          </cell>
          <cell r="AA40">
            <v>1.171875</v>
          </cell>
          <cell r="AB40" t="str">
            <v>0001</v>
          </cell>
          <cell r="AC40">
            <v>7992</v>
          </cell>
          <cell r="AF40">
            <v>4284110</v>
          </cell>
        </row>
        <row r="41">
          <cell r="A41" t="str">
            <v>42841132R02</v>
          </cell>
          <cell r="B41">
            <v>4284113</v>
          </cell>
          <cell r="C41" t="str">
            <v>FIN 24X19G HZLN&amp;VAN SPRD PORT 24CA</v>
          </cell>
          <cell r="D41" t="str">
            <v>2R02</v>
          </cell>
          <cell r="E41" t="str">
            <v>24x19g</v>
          </cell>
          <cell r="F41">
            <v>19</v>
          </cell>
          <cell r="G41" t="str">
            <v>Romania</v>
          </cell>
          <cell r="K41">
            <v>24</v>
          </cell>
          <cell r="L41">
            <v>24</v>
          </cell>
          <cell r="M41">
            <v>40</v>
          </cell>
          <cell r="N41">
            <v>10.944000000000001</v>
          </cell>
          <cell r="O41">
            <v>437.76000000000005</v>
          </cell>
          <cell r="P41">
            <v>386</v>
          </cell>
          <cell r="Q41">
            <v>286</v>
          </cell>
          <cell r="R41">
            <v>305</v>
          </cell>
          <cell r="S41">
            <v>8</v>
          </cell>
          <cell r="T41">
            <v>5</v>
          </cell>
          <cell r="U41">
            <v>1525</v>
          </cell>
          <cell r="V41">
            <v>1675</v>
          </cell>
          <cell r="W41">
            <v>7200</v>
          </cell>
          <cell r="X41">
            <v>136.80000000000001</v>
          </cell>
          <cell r="Y41">
            <v>95</v>
          </cell>
          <cell r="Z41">
            <v>129.96</v>
          </cell>
          <cell r="AA41">
            <v>0.296875</v>
          </cell>
          <cell r="AB41" t="str">
            <v>0001</v>
          </cell>
          <cell r="AC41">
            <v>1039.68</v>
          </cell>
          <cell r="AD41" t="str">
            <v>per family of Fineti</v>
          </cell>
          <cell r="AF41" t="e">
            <v>#N/A</v>
          </cell>
        </row>
        <row r="42">
          <cell r="A42" t="str">
            <v>-42841162j01</v>
          </cell>
          <cell r="B42">
            <v>-4284116</v>
          </cell>
          <cell r="C42" t="str">
            <v>FIN 200G HZLN&amp;VAN SPRD POT 12CA</v>
          </cell>
          <cell r="D42" t="str">
            <v>2j01</v>
          </cell>
          <cell r="E42" t="str">
            <v>12x200D</v>
          </cell>
          <cell r="F42">
            <v>200</v>
          </cell>
          <cell r="K42">
            <v>1</v>
          </cell>
          <cell r="L42">
            <v>12</v>
          </cell>
          <cell r="M42">
            <v>144</v>
          </cell>
          <cell r="N42">
            <v>2.4</v>
          </cell>
          <cell r="O42">
            <v>345.59999999999997</v>
          </cell>
          <cell r="P42">
            <v>302</v>
          </cell>
          <cell r="Q42">
            <v>205</v>
          </cell>
          <cell r="R42">
            <v>170</v>
          </cell>
          <cell r="S42">
            <v>16</v>
          </cell>
          <cell r="T42">
            <v>9</v>
          </cell>
          <cell r="U42">
            <v>1530</v>
          </cell>
          <cell r="V42">
            <v>1680</v>
          </cell>
          <cell r="W42">
            <v>1500</v>
          </cell>
          <cell r="X42">
            <v>600</v>
          </cell>
          <cell r="Y42">
            <v>90</v>
          </cell>
          <cell r="Z42">
            <v>540</v>
          </cell>
          <cell r="AC42">
            <v>8640</v>
          </cell>
          <cell r="AF42">
            <v>4284116</v>
          </cell>
        </row>
        <row r="43">
          <cell r="A43" t="str">
            <v>-42841172j01</v>
          </cell>
          <cell r="B43">
            <v>-4284117</v>
          </cell>
          <cell r="C43" t="str">
            <v>FIN 400G HZLN&amp;VAN SPRD POT 8CA</v>
          </cell>
          <cell r="D43" t="str">
            <v>2j01</v>
          </cell>
          <cell r="E43" t="str">
            <v>8x400D</v>
          </cell>
          <cell r="F43">
            <v>400</v>
          </cell>
          <cell r="K43">
            <v>1</v>
          </cell>
          <cell r="L43">
            <v>8</v>
          </cell>
          <cell r="M43">
            <v>144</v>
          </cell>
          <cell r="N43">
            <v>3.2</v>
          </cell>
          <cell r="O43">
            <v>460.8</v>
          </cell>
          <cell r="P43">
            <v>390</v>
          </cell>
          <cell r="Q43">
            <v>199</v>
          </cell>
          <cell r="R43">
            <v>124</v>
          </cell>
          <cell r="S43">
            <v>12</v>
          </cell>
          <cell r="T43">
            <v>12</v>
          </cell>
          <cell r="U43">
            <v>1488</v>
          </cell>
          <cell r="V43">
            <v>1638</v>
          </cell>
          <cell r="W43">
            <v>1500</v>
          </cell>
          <cell r="X43">
            <v>1200</v>
          </cell>
          <cell r="Y43">
            <v>90</v>
          </cell>
          <cell r="Z43">
            <v>1080</v>
          </cell>
          <cell r="AC43">
            <v>17280</v>
          </cell>
          <cell r="AF43">
            <v>4284117</v>
          </cell>
        </row>
        <row r="44">
          <cell r="A44" t="str">
            <v>-42841332j01</v>
          </cell>
          <cell r="B44">
            <v>-4284133</v>
          </cell>
          <cell r="C44" t="str">
            <v>FIN 200G HZLNT SPRD POT 12CA</v>
          </cell>
          <cell r="D44" t="str">
            <v>2j01</v>
          </cell>
          <cell r="E44" t="str">
            <v>12x200M</v>
          </cell>
          <cell r="F44">
            <v>200</v>
          </cell>
          <cell r="K44">
            <v>1</v>
          </cell>
          <cell r="L44">
            <v>12</v>
          </cell>
          <cell r="M44">
            <v>144</v>
          </cell>
          <cell r="N44">
            <v>2.4</v>
          </cell>
          <cell r="O44">
            <v>345.59999999999997</v>
          </cell>
          <cell r="P44">
            <v>302</v>
          </cell>
          <cell r="Q44">
            <v>205</v>
          </cell>
          <cell r="R44">
            <v>170</v>
          </cell>
          <cell r="S44">
            <v>16</v>
          </cell>
          <cell r="T44">
            <v>9</v>
          </cell>
          <cell r="U44">
            <v>1530</v>
          </cell>
          <cell r="V44">
            <v>1680</v>
          </cell>
          <cell r="W44">
            <v>1500</v>
          </cell>
          <cell r="X44">
            <v>600</v>
          </cell>
          <cell r="Y44">
            <v>90</v>
          </cell>
          <cell r="Z44">
            <v>540</v>
          </cell>
          <cell r="AC44">
            <v>8640</v>
          </cell>
          <cell r="AF44">
            <v>4284133</v>
          </cell>
        </row>
        <row r="45">
          <cell r="A45" t="str">
            <v>-42841342j01</v>
          </cell>
          <cell r="B45">
            <v>-4284134</v>
          </cell>
          <cell r="C45" t="str">
            <v>FIN 400G HZLNT SPRD POT 8CA</v>
          </cell>
          <cell r="D45" t="str">
            <v>2j01</v>
          </cell>
          <cell r="E45" t="str">
            <v>8x400M</v>
          </cell>
          <cell r="F45">
            <v>400</v>
          </cell>
          <cell r="K45">
            <v>1</v>
          </cell>
          <cell r="L45">
            <v>8</v>
          </cell>
          <cell r="M45">
            <v>144</v>
          </cell>
          <cell r="N45">
            <v>3.2</v>
          </cell>
          <cell r="O45">
            <v>460.8</v>
          </cell>
          <cell r="P45">
            <v>390</v>
          </cell>
          <cell r="Q45">
            <v>199</v>
          </cell>
          <cell r="R45">
            <v>124</v>
          </cell>
          <cell r="S45">
            <v>12</v>
          </cell>
          <cell r="T45">
            <v>12</v>
          </cell>
          <cell r="U45">
            <v>1488</v>
          </cell>
          <cell r="V45">
            <v>1638</v>
          </cell>
          <cell r="W45">
            <v>1500</v>
          </cell>
          <cell r="X45">
            <v>600</v>
          </cell>
          <cell r="Y45">
            <v>90</v>
          </cell>
          <cell r="Z45">
            <v>540</v>
          </cell>
          <cell r="AC45">
            <v>8640</v>
          </cell>
          <cell r="AF45">
            <v>4284134</v>
          </cell>
        </row>
        <row r="46">
          <cell r="A46" t="str">
            <v>42841462D01</v>
          </cell>
          <cell r="B46">
            <v>4284146</v>
          </cell>
          <cell r="C46" t="str">
            <v>FIN 8X45G HZLNT DIPS 9CA</v>
          </cell>
          <cell r="D46" t="str">
            <v>2D01</v>
          </cell>
          <cell r="E46" t="str">
            <v>8x45g Dips PROMO</v>
          </cell>
          <cell r="F46">
            <v>45</v>
          </cell>
          <cell r="G46" t="str">
            <v>Bulgaria</v>
          </cell>
          <cell r="K46">
            <v>8</v>
          </cell>
          <cell r="L46">
            <v>9</v>
          </cell>
          <cell r="M46">
            <v>24</v>
          </cell>
          <cell r="N46">
            <v>3.24</v>
          </cell>
          <cell r="O46">
            <v>77.760000000000005</v>
          </cell>
          <cell r="P46">
            <v>452</v>
          </cell>
          <cell r="Q46">
            <v>296</v>
          </cell>
          <cell r="R46">
            <v>430</v>
          </cell>
          <cell r="S46">
            <v>6</v>
          </cell>
          <cell r="T46">
            <v>2</v>
          </cell>
          <cell r="U46">
            <v>860</v>
          </cell>
          <cell r="V46">
            <v>1010</v>
          </cell>
          <cell r="W46">
            <v>2760</v>
          </cell>
          <cell r="X46">
            <v>124.2</v>
          </cell>
          <cell r="Y46">
            <v>93</v>
          </cell>
          <cell r="Z46">
            <v>115.506</v>
          </cell>
          <cell r="AA46">
            <v>1.4854166666666666</v>
          </cell>
          <cell r="AB46" t="str">
            <v>0001</v>
          </cell>
          <cell r="AC46">
            <v>924.048</v>
          </cell>
          <cell r="AD46" t="str">
            <v>per family of Dips</v>
          </cell>
          <cell r="AF46" t="e">
            <v>#N/A</v>
          </cell>
        </row>
        <row r="47">
          <cell r="A47" t="str">
            <v>-42841592j03</v>
          </cell>
          <cell r="B47">
            <v>-4284159</v>
          </cell>
          <cell r="C47" t="str">
            <v>FIN 10KG HZLNT SPRD HORECA 1CA</v>
          </cell>
          <cell r="D47" t="str">
            <v>2j03</v>
          </cell>
          <cell r="E47" t="str">
            <v>10M</v>
          </cell>
          <cell r="F47">
            <v>10000</v>
          </cell>
          <cell r="K47">
            <v>1</v>
          </cell>
          <cell r="L47">
            <v>1</v>
          </cell>
          <cell r="M47">
            <v>55</v>
          </cell>
          <cell r="N47">
            <v>10</v>
          </cell>
          <cell r="O47">
            <v>550</v>
          </cell>
          <cell r="P47">
            <v>271</v>
          </cell>
          <cell r="Q47">
            <v>271</v>
          </cell>
          <cell r="R47">
            <v>220</v>
          </cell>
          <cell r="S47">
            <v>11</v>
          </cell>
          <cell r="T47">
            <v>5</v>
          </cell>
          <cell r="U47">
            <v>1100</v>
          </cell>
          <cell r="V47">
            <v>1250</v>
          </cell>
          <cell r="W47">
            <v>120</v>
          </cell>
          <cell r="X47">
            <v>1200</v>
          </cell>
          <cell r="Y47">
            <v>90</v>
          </cell>
          <cell r="Z47">
            <v>1080</v>
          </cell>
          <cell r="AC47">
            <v>8640</v>
          </cell>
          <cell r="AD47" t="str">
            <v>per family of Fineti</v>
          </cell>
          <cell r="AF47">
            <v>4284159</v>
          </cell>
        </row>
        <row r="48">
          <cell r="A48" t="str">
            <v>42843441C03</v>
          </cell>
          <cell r="B48">
            <v>4284344</v>
          </cell>
          <cell r="C48" t="str">
            <v>7D 80G COCOA STRDL 20CA</v>
          </cell>
          <cell r="D48" t="str">
            <v>1C03</v>
          </cell>
          <cell r="E48" t="str">
            <v>Borseto</v>
          </cell>
          <cell r="F48">
            <v>80</v>
          </cell>
          <cell r="G48" t="str">
            <v>Polonia</v>
          </cell>
          <cell r="H48" t="str">
            <v>Cocoa</v>
          </cell>
          <cell r="K48">
            <v>1</v>
          </cell>
          <cell r="L48">
            <v>20</v>
          </cell>
          <cell r="M48">
            <v>48</v>
          </cell>
          <cell r="N48">
            <v>1.6</v>
          </cell>
          <cell r="O48">
            <v>76.800000000000011</v>
          </cell>
          <cell r="P48">
            <v>393</v>
          </cell>
          <cell r="Q48">
            <v>295</v>
          </cell>
          <cell r="R48">
            <v>157</v>
          </cell>
          <cell r="S48">
            <v>8</v>
          </cell>
          <cell r="T48">
            <v>6</v>
          </cell>
          <cell r="U48">
            <v>942</v>
          </cell>
          <cell r="V48">
            <v>1092</v>
          </cell>
          <cell r="W48">
            <v>12132</v>
          </cell>
          <cell r="X48">
            <v>970.56</v>
          </cell>
          <cell r="Y48">
            <v>92.5</v>
          </cell>
          <cell r="Z48">
            <v>897.76799999999992</v>
          </cell>
          <cell r="AA48">
            <v>11.689687499999998</v>
          </cell>
          <cell r="AB48" t="str">
            <v>0001</v>
          </cell>
          <cell r="AC48">
            <v>14364.287999999999</v>
          </cell>
          <cell r="AD48" t="str">
            <v>per family of Borseto</v>
          </cell>
          <cell r="AF48" t="e">
            <v>#N/A</v>
          </cell>
        </row>
        <row r="49">
          <cell r="A49" t="str">
            <v>43188371C03</v>
          </cell>
          <cell r="B49">
            <v>4318837</v>
          </cell>
          <cell r="C49" t="str">
            <v>7D 80G CACAO 7DSTRUD 20CA SRP</v>
          </cell>
          <cell r="D49" t="str">
            <v>1C03</v>
          </cell>
          <cell r="E49" t="str">
            <v>Borseto</v>
          </cell>
          <cell r="F49">
            <v>80</v>
          </cell>
          <cell r="G49" t="str">
            <v>PL,BG,RO,GR</v>
          </cell>
          <cell r="H49" t="str">
            <v>Cocoa</v>
          </cell>
          <cell r="K49">
            <v>1</v>
          </cell>
          <cell r="L49">
            <v>20</v>
          </cell>
          <cell r="M49">
            <v>48</v>
          </cell>
          <cell r="N49">
            <v>1.6</v>
          </cell>
          <cell r="O49">
            <v>76.800000000000011</v>
          </cell>
          <cell r="P49">
            <v>393</v>
          </cell>
          <cell r="Q49">
            <v>295</v>
          </cell>
          <cell r="R49">
            <v>157</v>
          </cell>
          <cell r="S49">
            <v>8</v>
          </cell>
          <cell r="T49">
            <v>6</v>
          </cell>
          <cell r="U49">
            <v>942</v>
          </cell>
          <cell r="V49">
            <v>1092</v>
          </cell>
          <cell r="W49">
            <v>12132</v>
          </cell>
          <cell r="X49">
            <v>970.56</v>
          </cell>
          <cell r="Y49">
            <v>92.5</v>
          </cell>
          <cell r="Z49">
            <v>897.76799999999992</v>
          </cell>
          <cell r="AA49">
            <v>11.689687499999998</v>
          </cell>
          <cell r="AB49" t="str">
            <v>0001</v>
          </cell>
          <cell r="AC49">
            <v>14364.287999999999</v>
          </cell>
          <cell r="AD49" t="str">
            <v>per family of Borseto</v>
          </cell>
          <cell r="AF49" t="e">
            <v>#N/A</v>
          </cell>
        </row>
        <row r="50">
          <cell r="A50" t="str">
            <v>42843601C03</v>
          </cell>
          <cell r="B50">
            <v>4284360</v>
          </cell>
          <cell r="C50" t="str">
            <v>7D 80G APPL&amp;CIN STRDL 20CA</v>
          </cell>
          <cell r="D50" t="str">
            <v>1C03</v>
          </cell>
          <cell r="E50" t="str">
            <v>Borseto</v>
          </cell>
          <cell r="F50">
            <v>80</v>
          </cell>
          <cell r="G50" t="str">
            <v>Polonia</v>
          </cell>
          <cell r="H50" t="str">
            <v>Apple-Cin</v>
          </cell>
          <cell r="K50">
            <v>1</v>
          </cell>
          <cell r="L50">
            <v>20</v>
          </cell>
          <cell r="M50">
            <v>48</v>
          </cell>
          <cell r="N50">
            <v>1.6</v>
          </cell>
          <cell r="O50">
            <v>76.800000000000011</v>
          </cell>
          <cell r="P50">
            <v>393</v>
          </cell>
          <cell r="Q50">
            <v>295</v>
          </cell>
          <cell r="R50">
            <v>157</v>
          </cell>
          <cell r="S50">
            <v>8</v>
          </cell>
          <cell r="T50">
            <v>6</v>
          </cell>
          <cell r="U50">
            <v>942</v>
          </cell>
          <cell r="V50">
            <v>1092</v>
          </cell>
          <cell r="W50">
            <v>12132</v>
          </cell>
          <cell r="X50">
            <v>970.56</v>
          </cell>
          <cell r="Y50">
            <v>92.5</v>
          </cell>
          <cell r="Z50">
            <v>897.76799999999992</v>
          </cell>
          <cell r="AA50">
            <v>11.689687499999998</v>
          </cell>
          <cell r="AB50" t="str">
            <v>0001</v>
          </cell>
          <cell r="AC50">
            <v>14364.287999999999</v>
          </cell>
          <cell r="AD50" t="str">
            <v>per family of Borseto</v>
          </cell>
          <cell r="AF50" t="e">
            <v>#N/A</v>
          </cell>
        </row>
        <row r="51">
          <cell r="A51" t="str">
            <v>43196531C03</v>
          </cell>
          <cell r="B51">
            <v>4319653</v>
          </cell>
          <cell r="C51" t="str">
            <v>7D 80G APPL&amp;CIN STRDL 20C</v>
          </cell>
          <cell r="D51" t="str">
            <v>1C03</v>
          </cell>
          <cell r="E51" t="str">
            <v>Borseto</v>
          </cell>
          <cell r="F51">
            <v>80</v>
          </cell>
          <cell r="G51" t="str">
            <v>PL, BG, RO, GR, AL</v>
          </cell>
          <cell r="H51" t="str">
            <v>Apple-Cin</v>
          </cell>
          <cell r="K51">
            <v>1</v>
          </cell>
          <cell r="L51">
            <v>20</v>
          </cell>
          <cell r="M51">
            <v>48</v>
          </cell>
          <cell r="N51">
            <v>1.6</v>
          </cell>
          <cell r="O51">
            <v>76.800000000000011</v>
          </cell>
          <cell r="P51">
            <v>393</v>
          </cell>
          <cell r="Q51">
            <v>295</v>
          </cell>
          <cell r="R51">
            <v>157</v>
          </cell>
          <cell r="S51">
            <v>8</v>
          </cell>
          <cell r="T51">
            <v>6</v>
          </cell>
          <cell r="U51">
            <v>942</v>
          </cell>
          <cell r="V51">
            <v>1092</v>
          </cell>
          <cell r="W51">
            <v>12132</v>
          </cell>
          <cell r="X51">
            <v>970.56</v>
          </cell>
          <cell r="Y51">
            <v>92.5</v>
          </cell>
          <cell r="Z51">
            <v>897.76799999999992</v>
          </cell>
          <cell r="AA51">
            <v>11.689687499999998</v>
          </cell>
          <cell r="AB51" t="str">
            <v>0001</v>
          </cell>
          <cell r="AC51">
            <v>14364.287999999999</v>
          </cell>
          <cell r="AD51" t="str">
            <v>per family of Borseto</v>
          </cell>
          <cell r="AF51" t="e">
            <v>#N/A</v>
          </cell>
        </row>
        <row r="52">
          <cell r="A52" t="str">
            <v>-42844101C01</v>
          </cell>
          <cell r="B52">
            <v>-4284410</v>
          </cell>
          <cell r="C52" t="str">
            <v>7D 80G COCOA&amp;VAN CROIS 20CA</v>
          </cell>
          <cell r="D52" t="str">
            <v>1C01</v>
          </cell>
          <cell r="E52" t="str">
            <v>Tray 70/80/85g</v>
          </cell>
          <cell r="F52">
            <v>80</v>
          </cell>
          <cell r="H52" t="str">
            <v>Cocoa-Vanilla</v>
          </cell>
          <cell r="K52">
            <v>1</v>
          </cell>
          <cell r="L52">
            <v>20</v>
          </cell>
          <cell r="M52">
            <v>80</v>
          </cell>
          <cell r="N52">
            <v>1.6</v>
          </cell>
          <cell r="O52">
            <v>128</v>
          </cell>
          <cell r="P52">
            <v>393</v>
          </cell>
          <cell r="Q52">
            <v>295</v>
          </cell>
          <cell r="R52">
            <v>180</v>
          </cell>
          <cell r="S52">
            <v>8</v>
          </cell>
          <cell r="T52">
            <v>10</v>
          </cell>
          <cell r="U52">
            <v>1800</v>
          </cell>
          <cell r="V52">
            <v>1950</v>
          </cell>
          <cell r="W52">
            <v>19200</v>
          </cell>
          <cell r="X52">
            <v>1536</v>
          </cell>
          <cell r="Y52">
            <v>93</v>
          </cell>
          <cell r="Z52">
            <v>1428.48</v>
          </cell>
          <cell r="AC52">
            <v>34283.520000000004</v>
          </cell>
          <cell r="AD52" t="str">
            <v>per family of Max/double</v>
          </cell>
          <cell r="AE52" t="str">
            <v xml:space="preserve">Dezactivat inlocuit cu </v>
          </cell>
          <cell r="AF52" t="e">
            <v>#N/A</v>
          </cell>
        </row>
        <row r="53">
          <cell r="A53" t="str">
            <v>-42844161C01</v>
          </cell>
          <cell r="B53">
            <v>-4284416</v>
          </cell>
          <cell r="C53" t="str">
            <v>7D 85G COCOA CROIS 20CA</v>
          </cell>
          <cell r="D53" t="str">
            <v>1C01</v>
          </cell>
          <cell r="E53" t="str">
            <v>Tray 70/80/85g</v>
          </cell>
          <cell r="F53">
            <v>85</v>
          </cell>
          <cell r="H53" t="str">
            <v>Cocoa</v>
          </cell>
          <cell r="K53">
            <v>1</v>
          </cell>
          <cell r="L53">
            <v>20</v>
          </cell>
          <cell r="M53">
            <v>40</v>
          </cell>
          <cell r="N53">
            <v>1.7</v>
          </cell>
          <cell r="O53">
            <v>68</v>
          </cell>
          <cell r="P53">
            <v>396</v>
          </cell>
          <cell r="Q53">
            <v>296</v>
          </cell>
          <cell r="R53">
            <v>180</v>
          </cell>
          <cell r="S53">
            <v>8</v>
          </cell>
          <cell r="T53">
            <v>5</v>
          </cell>
          <cell r="U53">
            <v>900</v>
          </cell>
          <cell r="V53">
            <v>1050</v>
          </cell>
          <cell r="W53">
            <v>19200</v>
          </cell>
          <cell r="X53">
            <v>1632</v>
          </cell>
          <cell r="Y53">
            <v>93</v>
          </cell>
          <cell r="Z53">
            <v>1517.76</v>
          </cell>
          <cell r="AC53">
            <v>36426.239999999998</v>
          </cell>
          <cell r="AD53" t="str">
            <v>per family of Max/double</v>
          </cell>
          <cell r="AE53" t="str">
            <v>Delisted December 2022 replaced by 4305989 (palletization)</v>
          </cell>
          <cell r="AF53" t="e">
            <v>#N/A</v>
          </cell>
        </row>
        <row r="54">
          <cell r="A54" t="str">
            <v>-42844171C01</v>
          </cell>
          <cell r="B54">
            <v>-4284417</v>
          </cell>
          <cell r="C54" t="str">
            <v>7D 85G COCOA CROIS 20CA</v>
          </cell>
          <cell r="D54" t="str">
            <v>1C01</v>
          </cell>
          <cell r="E54" t="str">
            <v>Tray 70/80/85g</v>
          </cell>
          <cell r="F54">
            <v>85</v>
          </cell>
          <cell r="H54" t="str">
            <v>Cocoa</v>
          </cell>
          <cell r="K54">
            <v>1</v>
          </cell>
          <cell r="L54">
            <v>20</v>
          </cell>
          <cell r="M54">
            <v>80</v>
          </cell>
          <cell r="N54">
            <v>1.7</v>
          </cell>
          <cell r="O54">
            <v>136</v>
          </cell>
          <cell r="P54">
            <v>393</v>
          </cell>
          <cell r="Q54">
            <v>295</v>
          </cell>
          <cell r="R54">
            <v>180</v>
          </cell>
          <cell r="S54">
            <v>8</v>
          </cell>
          <cell r="T54">
            <v>10</v>
          </cell>
          <cell r="U54">
            <v>1800</v>
          </cell>
          <cell r="V54">
            <v>1950</v>
          </cell>
          <cell r="W54">
            <v>19200</v>
          </cell>
          <cell r="X54">
            <v>1632</v>
          </cell>
          <cell r="Y54">
            <v>93</v>
          </cell>
          <cell r="Z54">
            <v>1517.76</v>
          </cell>
          <cell r="AC54">
            <v>36426.239999999998</v>
          </cell>
          <cell r="AD54" t="str">
            <v>per family of Max/double</v>
          </cell>
          <cell r="AE54" t="str">
            <v>dezactivat inlocuit de 4306508 feb 2023</v>
          </cell>
          <cell r="AF54" t="e">
            <v>#N/A</v>
          </cell>
        </row>
        <row r="55">
          <cell r="A55" t="str">
            <v>42844251C03</v>
          </cell>
          <cell r="B55">
            <v>4284425</v>
          </cell>
          <cell r="C55" t="str">
            <v>7D 300G COCOA CROIS HOME 8CA</v>
          </cell>
          <cell r="D55" t="str">
            <v>1C03</v>
          </cell>
          <cell r="E55" t="str">
            <v>Home</v>
          </cell>
          <cell r="F55">
            <v>300</v>
          </cell>
          <cell r="G55" t="str">
            <v>Romania</v>
          </cell>
          <cell r="H55" t="str">
            <v>Cocoa</v>
          </cell>
          <cell r="K55">
            <v>9</v>
          </cell>
          <cell r="L55">
            <v>8</v>
          </cell>
          <cell r="M55">
            <v>24</v>
          </cell>
          <cell r="N55">
            <v>2.4119999999999999</v>
          </cell>
          <cell r="O55">
            <v>57.887999999999998</v>
          </cell>
          <cell r="P55">
            <v>396</v>
          </cell>
          <cell r="Q55">
            <v>386</v>
          </cell>
          <cell r="R55">
            <v>245</v>
          </cell>
          <cell r="S55">
            <v>6</v>
          </cell>
          <cell r="T55">
            <v>4</v>
          </cell>
          <cell r="U55">
            <v>980</v>
          </cell>
          <cell r="V55">
            <v>1130</v>
          </cell>
          <cell r="W55">
            <v>23400</v>
          </cell>
          <cell r="X55">
            <v>783.9</v>
          </cell>
          <cell r="Y55">
            <v>92.5</v>
          </cell>
          <cell r="Z55">
            <v>725.10749999999996</v>
          </cell>
          <cell r="AA55">
            <v>12.526041666666666</v>
          </cell>
          <cell r="AB55" t="str">
            <v>0001</v>
          </cell>
          <cell r="AC55">
            <v>11601.72</v>
          </cell>
          <cell r="AE55" t="str">
            <v>to be delist</v>
          </cell>
          <cell r="AF55" t="e">
            <v>#N/A</v>
          </cell>
        </row>
        <row r="56">
          <cell r="A56" t="str">
            <v>42844261C01</v>
          </cell>
          <cell r="B56">
            <v>4284426</v>
          </cell>
          <cell r="C56" t="str">
            <v>7D 80G HZLNT CROIS 20CA</v>
          </cell>
          <cell r="D56" t="str">
            <v>1C01</v>
          </cell>
          <cell r="E56" t="str">
            <v>Tray 70/80/85g</v>
          </cell>
          <cell r="F56">
            <v>80</v>
          </cell>
          <cell r="H56" t="str">
            <v>Hazelnut</v>
          </cell>
          <cell r="K56">
            <v>1</v>
          </cell>
          <cell r="L56">
            <v>20</v>
          </cell>
          <cell r="M56">
            <v>40</v>
          </cell>
          <cell r="N56">
            <v>1.6</v>
          </cell>
          <cell r="O56">
            <v>64</v>
          </cell>
          <cell r="P56">
            <v>396</v>
          </cell>
          <cell r="Q56">
            <v>296</v>
          </cell>
          <cell r="R56">
            <v>180</v>
          </cell>
          <cell r="S56">
            <v>8</v>
          </cell>
          <cell r="T56">
            <v>5</v>
          </cell>
          <cell r="U56">
            <v>900</v>
          </cell>
          <cell r="V56">
            <v>1050</v>
          </cell>
          <cell r="W56">
            <v>19200</v>
          </cell>
          <cell r="X56">
            <v>1536</v>
          </cell>
          <cell r="Y56">
            <v>93</v>
          </cell>
          <cell r="Z56">
            <v>1428.48</v>
          </cell>
          <cell r="AA56">
            <v>22.32</v>
          </cell>
          <cell r="AB56" t="str">
            <v>0001</v>
          </cell>
          <cell r="AC56">
            <v>34283.520000000004</v>
          </cell>
          <cell r="AD56" t="str">
            <v>per family of Max/double</v>
          </cell>
          <cell r="AF56" t="e">
            <v>#N/A</v>
          </cell>
        </row>
        <row r="57">
          <cell r="A57" t="str">
            <v>42844262C01</v>
          </cell>
          <cell r="B57">
            <v>4284426</v>
          </cell>
          <cell r="C57" t="str">
            <v>7D 80G HZLNT CROIS 20CA</v>
          </cell>
          <cell r="D57" t="str">
            <v>2C01</v>
          </cell>
          <cell r="E57" t="str">
            <v>Tray 70/80/85g</v>
          </cell>
          <cell r="F57">
            <v>80</v>
          </cell>
          <cell r="H57" t="str">
            <v>Hazelnut</v>
          </cell>
          <cell r="K57">
            <v>1</v>
          </cell>
          <cell r="L57">
            <v>20</v>
          </cell>
          <cell r="M57">
            <v>40</v>
          </cell>
          <cell r="N57">
            <v>1.6</v>
          </cell>
          <cell r="O57">
            <v>64</v>
          </cell>
          <cell r="P57">
            <v>396</v>
          </cell>
          <cell r="Q57">
            <v>296</v>
          </cell>
          <cell r="R57">
            <v>180</v>
          </cell>
          <cell r="S57">
            <v>8</v>
          </cell>
          <cell r="T57">
            <v>5</v>
          </cell>
          <cell r="U57">
            <v>900</v>
          </cell>
          <cell r="V57">
            <v>1050</v>
          </cell>
          <cell r="W57">
            <v>12042</v>
          </cell>
          <cell r="X57">
            <v>963.36</v>
          </cell>
          <cell r="Y57">
            <v>93.5</v>
          </cell>
          <cell r="Z57">
            <v>900.74160000000006</v>
          </cell>
          <cell r="AA57">
            <v>14.074087499999999</v>
          </cell>
          <cell r="AB57" t="str">
            <v>0002</v>
          </cell>
          <cell r="AC57">
            <v>7205.9328000000005</v>
          </cell>
          <cell r="AD57" t="str">
            <v>per family Max/Double</v>
          </cell>
          <cell r="AF57" t="e">
            <v>#N/A</v>
          </cell>
        </row>
        <row r="58">
          <cell r="A58" t="str">
            <v>42844271C01</v>
          </cell>
          <cell r="B58">
            <v>4284427</v>
          </cell>
          <cell r="C58" t="str">
            <v>7D 80G HZLNT CROIS 20CA</v>
          </cell>
          <cell r="D58" t="str">
            <v>1C01</v>
          </cell>
          <cell r="E58" t="str">
            <v>Tray 70/80/85g</v>
          </cell>
          <cell r="F58">
            <v>80</v>
          </cell>
          <cell r="H58" t="str">
            <v>Hazelnut</v>
          </cell>
          <cell r="K58">
            <v>1</v>
          </cell>
          <cell r="L58">
            <v>20</v>
          </cell>
          <cell r="M58">
            <v>80</v>
          </cell>
          <cell r="N58">
            <v>1.6</v>
          </cell>
          <cell r="O58">
            <v>128</v>
          </cell>
          <cell r="P58">
            <v>393</v>
          </cell>
          <cell r="Q58">
            <v>295</v>
          </cell>
          <cell r="R58">
            <v>180</v>
          </cell>
          <cell r="S58">
            <v>8</v>
          </cell>
          <cell r="T58">
            <v>10</v>
          </cell>
          <cell r="U58">
            <v>1800</v>
          </cell>
          <cell r="V58">
            <v>1950</v>
          </cell>
          <cell r="W58">
            <v>19200</v>
          </cell>
          <cell r="X58">
            <v>1536</v>
          </cell>
          <cell r="Y58">
            <v>93</v>
          </cell>
          <cell r="Z58">
            <v>1428.48</v>
          </cell>
          <cell r="AA58">
            <v>11.16</v>
          </cell>
          <cell r="AB58" t="str">
            <v>0001</v>
          </cell>
          <cell r="AC58">
            <v>34283.520000000004</v>
          </cell>
          <cell r="AD58" t="str">
            <v>per family of Max/double</v>
          </cell>
          <cell r="AF58" t="e">
            <v>#N/A</v>
          </cell>
        </row>
        <row r="59">
          <cell r="A59" t="str">
            <v>42844272C01</v>
          </cell>
          <cell r="B59">
            <v>4284427</v>
          </cell>
          <cell r="C59" t="str">
            <v>7D 80G HZLNT CROIS 20CA</v>
          </cell>
          <cell r="D59" t="str">
            <v>2C01</v>
          </cell>
          <cell r="E59" t="str">
            <v>Tray 70/80/85g</v>
          </cell>
          <cell r="F59">
            <v>80</v>
          </cell>
          <cell r="H59" t="str">
            <v>Hazelnut</v>
          </cell>
          <cell r="K59">
            <v>1</v>
          </cell>
          <cell r="L59">
            <v>20</v>
          </cell>
          <cell r="M59">
            <v>80</v>
          </cell>
          <cell r="N59">
            <v>1.6</v>
          </cell>
          <cell r="O59">
            <v>128</v>
          </cell>
          <cell r="P59">
            <v>393</v>
          </cell>
          <cell r="Q59">
            <v>295</v>
          </cell>
          <cell r="R59">
            <v>180</v>
          </cell>
          <cell r="S59">
            <v>8</v>
          </cell>
          <cell r="T59">
            <v>10</v>
          </cell>
          <cell r="U59">
            <v>1800</v>
          </cell>
          <cell r="V59">
            <v>1950</v>
          </cell>
          <cell r="W59">
            <v>12042</v>
          </cell>
          <cell r="X59">
            <v>963.36</v>
          </cell>
          <cell r="Y59">
            <v>93.5</v>
          </cell>
          <cell r="Z59">
            <v>900.74160000000006</v>
          </cell>
          <cell r="AA59">
            <v>7.0370437499999996</v>
          </cell>
          <cell r="AB59" t="str">
            <v>0002</v>
          </cell>
          <cell r="AC59">
            <v>7205.9328000000005</v>
          </cell>
          <cell r="AD59" t="str">
            <v>per family Max/Double</v>
          </cell>
          <cell r="AF59" t="e">
            <v>#N/A</v>
          </cell>
        </row>
        <row r="60">
          <cell r="A60" t="str">
            <v>-42844291C01</v>
          </cell>
          <cell r="B60">
            <v>-4284429</v>
          </cell>
          <cell r="C60" t="str">
            <v>7D 65G COCOA CROIS 30CA</v>
          </cell>
          <cell r="D60" t="str">
            <v>1C01</v>
          </cell>
          <cell r="E60" t="str">
            <v>Tray 60/65g</v>
          </cell>
          <cell r="F60">
            <v>65</v>
          </cell>
          <cell r="H60" t="str">
            <v>Cocoa</v>
          </cell>
          <cell r="K60">
            <v>1</v>
          </cell>
          <cell r="L60">
            <v>30</v>
          </cell>
          <cell r="M60">
            <v>64</v>
          </cell>
          <cell r="N60">
            <v>1.95</v>
          </cell>
          <cell r="O60">
            <v>124.8</v>
          </cell>
          <cell r="P60">
            <v>393</v>
          </cell>
          <cell r="Q60">
            <v>293</v>
          </cell>
          <cell r="R60">
            <v>215</v>
          </cell>
          <cell r="S60">
            <v>8</v>
          </cell>
          <cell r="T60">
            <v>8</v>
          </cell>
          <cell r="U60">
            <v>1720</v>
          </cell>
          <cell r="V60">
            <v>1870</v>
          </cell>
          <cell r="W60">
            <v>25410</v>
          </cell>
          <cell r="X60">
            <v>1651.65</v>
          </cell>
          <cell r="Y60">
            <v>93</v>
          </cell>
          <cell r="Z60">
            <v>1536.0345000000002</v>
          </cell>
          <cell r="AC60">
            <v>110594.48400000003</v>
          </cell>
          <cell r="AD60" t="str">
            <v>per family of midi</v>
          </cell>
          <cell r="AE60" t="str">
            <v>dezactivat inlocuit cu 4306507 Feb 2023</v>
          </cell>
          <cell r="AF60" t="e">
            <v>#N/A</v>
          </cell>
        </row>
        <row r="61">
          <cell r="A61" t="str">
            <v>-42844291C03</v>
          </cell>
          <cell r="B61">
            <v>-4284429</v>
          </cell>
          <cell r="C61" t="str">
            <v>7D 65G COCOA CROIS 30CA</v>
          </cell>
          <cell r="D61" t="str">
            <v>1C03</v>
          </cell>
          <cell r="E61" t="str">
            <v>Tray 60/65g</v>
          </cell>
          <cell r="F61">
            <v>65</v>
          </cell>
          <cell r="H61" t="str">
            <v>Cocoa</v>
          </cell>
          <cell r="K61">
            <v>1</v>
          </cell>
          <cell r="L61">
            <v>30</v>
          </cell>
          <cell r="M61">
            <v>64</v>
          </cell>
          <cell r="N61">
            <v>1.95</v>
          </cell>
          <cell r="O61">
            <v>124.8</v>
          </cell>
          <cell r="P61">
            <v>393</v>
          </cell>
          <cell r="Q61">
            <v>293</v>
          </cell>
          <cell r="R61">
            <v>215</v>
          </cell>
          <cell r="S61">
            <v>8</v>
          </cell>
          <cell r="T61">
            <v>8</v>
          </cell>
          <cell r="U61">
            <v>1720</v>
          </cell>
          <cell r="V61">
            <v>1870</v>
          </cell>
          <cell r="W61">
            <v>13764</v>
          </cell>
          <cell r="X61">
            <v>894.66</v>
          </cell>
          <cell r="Y61">
            <v>92.5</v>
          </cell>
          <cell r="Z61">
            <v>827.56050000000005</v>
          </cell>
          <cell r="AC61">
            <v>19861.452000000001</v>
          </cell>
          <cell r="AD61" t="str">
            <v>per midi family</v>
          </cell>
          <cell r="AE61" t="str">
            <v>dezactivat inlocuit cu 4306507 Feb 2023</v>
          </cell>
          <cell r="AF61" t="e">
            <v>#N/A</v>
          </cell>
        </row>
        <row r="62">
          <cell r="A62" t="str">
            <v>42844301C01</v>
          </cell>
          <cell r="B62">
            <v>4284430</v>
          </cell>
          <cell r="C62" t="str">
            <v>7D 65G COCOA CROIS 30CA</v>
          </cell>
          <cell r="D62" t="str">
            <v>1C01</v>
          </cell>
          <cell r="E62" t="str">
            <v>Tray 60/65g</v>
          </cell>
          <cell r="F62">
            <v>65</v>
          </cell>
          <cell r="H62" t="str">
            <v>Cocoa</v>
          </cell>
          <cell r="K62">
            <v>1</v>
          </cell>
          <cell r="L62">
            <v>30</v>
          </cell>
          <cell r="M62">
            <v>32</v>
          </cell>
          <cell r="N62">
            <v>1.95</v>
          </cell>
          <cell r="O62">
            <v>62.4</v>
          </cell>
          <cell r="P62">
            <v>391</v>
          </cell>
          <cell r="Q62">
            <v>291</v>
          </cell>
          <cell r="R62">
            <v>220</v>
          </cell>
          <cell r="S62">
            <v>8</v>
          </cell>
          <cell r="T62">
            <v>4</v>
          </cell>
          <cell r="U62">
            <v>880</v>
          </cell>
          <cell r="V62">
            <v>1030</v>
          </cell>
          <cell r="W62">
            <v>25410</v>
          </cell>
          <cell r="X62">
            <v>1651.65</v>
          </cell>
          <cell r="Y62">
            <v>93</v>
          </cell>
          <cell r="Z62">
            <v>1536.0345000000002</v>
          </cell>
          <cell r="AA62">
            <v>24.615937500000005</v>
          </cell>
          <cell r="AB62" t="str">
            <v>0001</v>
          </cell>
          <cell r="AC62">
            <v>110594.48400000003</v>
          </cell>
          <cell r="AD62" t="str">
            <v>per family of midi</v>
          </cell>
          <cell r="AF62" t="e">
            <v>#N/A</v>
          </cell>
        </row>
        <row r="63">
          <cell r="A63" t="str">
            <v>42844301C03</v>
          </cell>
          <cell r="B63">
            <v>4284430</v>
          </cell>
          <cell r="C63" t="str">
            <v>7D 65G COCOA CROIS 30CA</v>
          </cell>
          <cell r="D63" t="str">
            <v>1C03</v>
          </cell>
          <cell r="E63" t="str">
            <v>Tray 60/65g</v>
          </cell>
          <cell r="F63">
            <v>65</v>
          </cell>
          <cell r="H63" t="str">
            <v>Cocoa</v>
          </cell>
          <cell r="K63">
            <v>1</v>
          </cell>
          <cell r="L63">
            <v>30</v>
          </cell>
          <cell r="M63">
            <v>32</v>
          </cell>
          <cell r="N63">
            <v>1.95</v>
          </cell>
          <cell r="O63">
            <v>62.4</v>
          </cell>
          <cell r="P63">
            <v>391</v>
          </cell>
          <cell r="Q63">
            <v>291</v>
          </cell>
          <cell r="R63">
            <v>220</v>
          </cell>
          <cell r="S63">
            <v>8</v>
          </cell>
          <cell r="T63">
            <v>4</v>
          </cell>
          <cell r="U63">
            <v>880</v>
          </cell>
          <cell r="V63">
            <v>1030</v>
          </cell>
          <cell r="W63">
            <v>13764</v>
          </cell>
          <cell r="X63">
            <v>894.66</v>
          </cell>
          <cell r="Y63">
            <v>92.5</v>
          </cell>
          <cell r="Z63">
            <v>827.56050000000005</v>
          </cell>
          <cell r="AA63">
            <v>13.262187500000001</v>
          </cell>
          <cell r="AB63" t="str">
            <v>0002</v>
          </cell>
          <cell r="AC63">
            <v>19861.452000000001</v>
          </cell>
          <cell r="AD63" t="str">
            <v>per midi family</v>
          </cell>
          <cell r="AF63" t="e">
            <v>#N/A</v>
          </cell>
        </row>
        <row r="64">
          <cell r="A64" t="str">
            <v>42844361C01</v>
          </cell>
          <cell r="B64">
            <v>4284436</v>
          </cell>
          <cell r="C64" t="str">
            <v>7D 85G FR FRUIT CROIS 20CA</v>
          </cell>
          <cell r="D64" t="str">
            <v>1C01</v>
          </cell>
          <cell r="E64" t="str">
            <v>Tray 70/80/85g</v>
          </cell>
          <cell r="F64">
            <v>85</v>
          </cell>
          <cell r="G64" t="str">
            <v>Romania</v>
          </cell>
          <cell r="H64" t="str">
            <v>Forest fruits</v>
          </cell>
          <cell r="K64">
            <v>1</v>
          </cell>
          <cell r="L64">
            <v>20</v>
          </cell>
          <cell r="M64">
            <v>40</v>
          </cell>
          <cell r="N64">
            <v>1.7</v>
          </cell>
          <cell r="O64">
            <v>68</v>
          </cell>
          <cell r="P64">
            <v>396</v>
          </cell>
          <cell r="Q64">
            <v>296</v>
          </cell>
          <cell r="R64">
            <v>180</v>
          </cell>
          <cell r="S64">
            <v>8</v>
          </cell>
          <cell r="T64">
            <v>5</v>
          </cell>
          <cell r="U64">
            <v>900</v>
          </cell>
          <cell r="V64">
            <v>1050</v>
          </cell>
          <cell r="W64">
            <v>19200</v>
          </cell>
          <cell r="X64">
            <v>1632</v>
          </cell>
          <cell r="Y64">
            <v>93</v>
          </cell>
          <cell r="Z64">
            <v>1517.76</v>
          </cell>
          <cell r="AA64">
            <v>22.32</v>
          </cell>
          <cell r="AB64" t="str">
            <v>0001</v>
          </cell>
          <cell r="AC64">
            <v>36426.239999999998</v>
          </cell>
          <cell r="AD64" t="str">
            <v>per family of Max/double</v>
          </cell>
          <cell r="AE64" t="str">
            <v>to be delist</v>
          </cell>
          <cell r="AF64" t="e">
            <v>#N/A</v>
          </cell>
        </row>
        <row r="65">
          <cell r="A65" t="str">
            <v>-42844371C03</v>
          </cell>
          <cell r="B65">
            <v>-4284437</v>
          </cell>
          <cell r="C65" t="str">
            <v>7D 300G CHRY CROIS HOME 8CA</v>
          </cell>
          <cell r="D65" t="str">
            <v>1C03</v>
          </cell>
          <cell r="E65" t="str">
            <v>Home</v>
          </cell>
          <cell r="F65">
            <v>300</v>
          </cell>
          <cell r="H65" t="str">
            <v>Cherry</v>
          </cell>
          <cell r="K65">
            <v>9</v>
          </cell>
          <cell r="L65">
            <v>8</v>
          </cell>
          <cell r="M65">
            <v>24</v>
          </cell>
          <cell r="N65">
            <v>2.4</v>
          </cell>
          <cell r="O65">
            <v>57.599999999999994</v>
          </cell>
          <cell r="P65">
            <v>396</v>
          </cell>
          <cell r="Q65">
            <v>386</v>
          </cell>
          <cell r="R65">
            <v>245</v>
          </cell>
          <cell r="S65">
            <v>6</v>
          </cell>
          <cell r="T65">
            <v>4</v>
          </cell>
          <cell r="U65">
            <v>980</v>
          </cell>
          <cell r="V65">
            <v>1130</v>
          </cell>
          <cell r="W65">
            <v>23400</v>
          </cell>
          <cell r="X65">
            <v>779.21999999999991</v>
          </cell>
          <cell r="Y65">
            <v>92.5</v>
          </cell>
          <cell r="Z65">
            <v>720.77849999999989</v>
          </cell>
          <cell r="AC65">
            <v>11532.455999999998</v>
          </cell>
          <cell r="AD65" t="str">
            <v>delisted</v>
          </cell>
          <cell r="AE65" t="str">
            <v>delisted</v>
          </cell>
          <cell r="AF65">
            <v>4284437</v>
          </cell>
        </row>
        <row r="66">
          <cell r="A66" t="str">
            <v>-42844381C01</v>
          </cell>
          <cell r="B66">
            <v>-4284438</v>
          </cell>
          <cell r="C66" t="str">
            <v>7D 80G VAN&amp;ORANG CROIS 20CA</v>
          </cell>
          <cell r="D66" t="str">
            <v>1C01</v>
          </cell>
          <cell r="E66" t="str">
            <v>Tray 70/80/85g</v>
          </cell>
          <cell r="F66">
            <v>80</v>
          </cell>
          <cell r="G66" t="str">
            <v>RO</v>
          </cell>
          <cell r="H66" t="str">
            <v>Vanilla-Orange</v>
          </cell>
          <cell r="K66">
            <v>1</v>
          </cell>
          <cell r="L66">
            <v>20</v>
          </cell>
          <cell r="M66">
            <v>40</v>
          </cell>
          <cell r="N66">
            <v>1.6</v>
          </cell>
          <cell r="O66">
            <v>64</v>
          </cell>
          <cell r="P66">
            <v>396</v>
          </cell>
          <cell r="Q66">
            <v>296</v>
          </cell>
          <cell r="R66">
            <v>180</v>
          </cell>
          <cell r="S66">
            <v>8</v>
          </cell>
          <cell r="T66">
            <v>5</v>
          </cell>
          <cell r="U66">
            <v>900</v>
          </cell>
          <cell r="V66">
            <v>1050</v>
          </cell>
          <cell r="W66">
            <v>19200</v>
          </cell>
          <cell r="X66">
            <v>1536</v>
          </cell>
          <cell r="Y66">
            <v>93</v>
          </cell>
          <cell r="Z66">
            <v>1428.48</v>
          </cell>
          <cell r="AC66">
            <v>34283.520000000004</v>
          </cell>
          <cell r="AD66" t="str">
            <v>per family of Max/double</v>
          </cell>
          <cell r="AE66" t="str">
            <v>Delisted December 2022 (small demand)</v>
          </cell>
          <cell r="AF66">
            <v>4284438</v>
          </cell>
        </row>
        <row r="67">
          <cell r="A67" t="str">
            <v>-42844391C01</v>
          </cell>
          <cell r="B67">
            <v>-4284439</v>
          </cell>
          <cell r="C67" t="str">
            <v>7D 80G VAN&amp;ORANG CROIS 20CA</v>
          </cell>
          <cell r="D67" t="str">
            <v>1C01</v>
          </cell>
          <cell r="E67" t="str">
            <v>Tray 70/80/85g</v>
          </cell>
          <cell r="F67">
            <v>80</v>
          </cell>
          <cell r="H67" t="str">
            <v>Vanilla-Orange</v>
          </cell>
          <cell r="K67">
            <v>1</v>
          </cell>
          <cell r="L67">
            <v>20</v>
          </cell>
          <cell r="M67">
            <v>80</v>
          </cell>
          <cell r="N67">
            <v>1.6</v>
          </cell>
          <cell r="O67">
            <v>128</v>
          </cell>
          <cell r="P67">
            <v>393</v>
          </cell>
          <cell r="Q67">
            <v>295</v>
          </cell>
          <cell r="R67">
            <v>180</v>
          </cell>
          <cell r="S67">
            <v>8</v>
          </cell>
          <cell r="T67">
            <v>10</v>
          </cell>
          <cell r="U67">
            <v>1800</v>
          </cell>
          <cell r="V67">
            <v>1950</v>
          </cell>
          <cell r="W67">
            <v>19200</v>
          </cell>
          <cell r="X67">
            <v>1536</v>
          </cell>
          <cell r="Y67">
            <v>93</v>
          </cell>
          <cell r="Z67">
            <v>1428.48</v>
          </cell>
          <cell r="AC67">
            <v>34283.520000000004</v>
          </cell>
          <cell r="AD67" t="str">
            <v>per family of Max/double</v>
          </cell>
          <cell r="AF67">
            <v>4284439</v>
          </cell>
        </row>
        <row r="68">
          <cell r="A68" t="str">
            <v>42844411C01</v>
          </cell>
          <cell r="B68">
            <v>4284441</v>
          </cell>
          <cell r="C68" t="str">
            <v>7D 80G COCOA&amp;CONUT CROIS 20CA</v>
          </cell>
          <cell r="D68" t="str">
            <v>1C01</v>
          </cell>
          <cell r="E68" t="str">
            <v>Tray 70/80/85g</v>
          </cell>
          <cell r="F68">
            <v>80</v>
          </cell>
          <cell r="G68" t="str">
            <v>Romania</v>
          </cell>
          <cell r="H68" t="str">
            <v>Cocoa-Coconut</v>
          </cell>
          <cell r="K68">
            <v>1</v>
          </cell>
          <cell r="L68">
            <v>20</v>
          </cell>
          <cell r="M68">
            <v>40</v>
          </cell>
          <cell r="N68">
            <v>1.6</v>
          </cell>
          <cell r="O68">
            <v>64</v>
          </cell>
          <cell r="P68">
            <v>396</v>
          </cell>
          <cell r="Q68">
            <v>296</v>
          </cell>
          <cell r="R68">
            <v>180</v>
          </cell>
          <cell r="S68">
            <v>8</v>
          </cell>
          <cell r="T68">
            <v>5</v>
          </cell>
          <cell r="U68">
            <v>900</v>
          </cell>
          <cell r="V68">
            <v>1050</v>
          </cell>
          <cell r="W68">
            <v>19200</v>
          </cell>
          <cell r="X68">
            <v>1536</v>
          </cell>
          <cell r="Y68">
            <v>93</v>
          </cell>
          <cell r="Z68">
            <v>1428.48</v>
          </cell>
          <cell r="AA68">
            <v>22.32</v>
          </cell>
          <cell r="AB68" t="str">
            <v>0001</v>
          </cell>
          <cell r="AC68">
            <v>8570</v>
          </cell>
          <cell r="AD68" t="str">
            <v>per family of Coconut</v>
          </cell>
          <cell r="AE68" t="str">
            <v>to be delist</v>
          </cell>
          <cell r="AF68" t="e">
            <v>#N/A</v>
          </cell>
        </row>
        <row r="69">
          <cell r="A69" t="str">
            <v>42844421C01</v>
          </cell>
          <cell r="B69">
            <v>4284442</v>
          </cell>
          <cell r="C69" t="str">
            <v>7D 80G COCOA&amp;CONUT CROIS 20CA</v>
          </cell>
          <cell r="D69" t="str">
            <v>1C01</v>
          </cell>
          <cell r="E69" t="str">
            <v>Tray 70/80/85g</v>
          </cell>
          <cell r="F69">
            <v>80</v>
          </cell>
          <cell r="H69" t="str">
            <v>Cocoa-Coconut</v>
          </cell>
          <cell r="K69">
            <v>1</v>
          </cell>
          <cell r="L69">
            <v>20</v>
          </cell>
          <cell r="M69">
            <v>80</v>
          </cell>
          <cell r="N69">
            <v>1.6</v>
          </cell>
          <cell r="O69">
            <v>128</v>
          </cell>
          <cell r="P69">
            <v>393</v>
          </cell>
          <cell r="Q69">
            <v>295</v>
          </cell>
          <cell r="R69">
            <v>180</v>
          </cell>
          <cell r="S69">
            <v>8</v>
          </cell>
          <cell r="T69">
            <v>10</v>
          </cell>
          <cell r="U69">
            <v>1800</v>
          </cell>
          <cell r="V69">
            <v>1950</v>
          </cell>
          <cell r="W69">
            <v>19200</v>
          </cell>
          <cell r="X69">
            <v>1536</v>
          </cell>
          <cell r="Y69">
            <v>93</v>
          </cell>
          <cell r="Z69">
            <v>1428.48</v>
          </cell>
          <cell r="AA69">
            <v>11.16</v>
          </cell>
          <cell r="AB69" t="str">
            <v>0001</v>
          </cell>
          <cell r="AC69">
            <v>8570</v>
          </cell>
          <cell r="AD69" t="str">
            <v>per family of Coconut</v>
          </cell>
          <cell r="AF69" t="e">
            <v>#N/A</v>
          </cell>
        </row>
        <row r="70">
          <cell r="A70" t="str">
            <v>42844451C01</v>
          </cell>
          <cell r="B70">
            <v>4284445</v>
          </cell>
          <cell r="C70" t="str">
            <v>7D 80G VAN&amp;STRAWB CROIS 20CA</v>
          </cell>
          <cell r="D70" t="str">
            <v>1C01</v>
          </cell>
          <cell r="E70" t="str">
            <v>Tray 70/80/85g</v>
          </cell>
          <cell r="F70">
            <v>80</v>
          </cell>
          <cell r="G70" t="str">
            <v>RO</v>
          </cell>
          <cell r="H70" t="str">
            <v>Vanilla-Strawberry</v>
          </cell>
          <cell r="K70">
            <v>1</v>
          </cell>
          <cell r="L70">
            <v>20</v>
          </cell>
          <cell r="M70">
            <v>40</v>
          </cell>
          <cell r="N70">
            <v>1.6</v>
          </cell>
          <cell r="O70">
            <v>64</v>
          </cell>
          <cell r="P70">
            <v>396</v>
          </cell>
          <cell r="Q70">
            <v>296</v>
          </cell>
          <cell r="R70">
            <v>180</v>
          </cell>
          <cell r="S70">
            <v>8</v>
          </cell>
          <cell r="T70">
            <v>5</v>
          </cell>
          <cell r="U70">
            <v>900</v>
          </cell>
          <cell r="V70">
            <v>1050</v>
          </cell>
          <cell r="W70">
            <v>19200</v>
          </cell>
          <cell r="X70">
            <v>1536</v>
          </cell>
          <cell r="Y70">
            <v>93</v>
          </cell>
          <cell r="Z70">
            <v>1428.48</v>
          </cell>
          <cell r="AA70">
            <v>22.32</v>
          </cell>
          <cell r="AB70" t="str">
            <v>0001</v>
          </cell>
          <cell r="AC70">
            <v>34283.520000000004</v>
          </cell>
          <cell r="AD70" t="str">
            <v>per family of Max/double</v>
          </cell>
          <cell r="AE70" t="str">
            <v>to be delist</v>
          </cell>
          <cell r="AF70" t="e">
            <v>#N/A</v>
          </cell>
        </row>
        <row r="71">
          <cell r="A71" t="str">
            <v>42844461C01</v>
          </cell>
          <cell r="B71">
            <v>4284446</v>
          </cell>
          <cell r="C71" t="str">
            <v>7D 80G VAN&amp;STRAWB CROIS 20CA</v>
          </cell>
          <cell r="D71" t="str">
            <v>1C01</v>
          </cell>
          <cell r="E71" t="str">
            <v>Tray 70/80/85g</v>
          </cell>
          <cell r="F71">
            <v>80</v>
          </cell>
          <cell r="H71" t="str">
            <v>Vanilla-Strawberry</v>
          </cell>
          <cell r="K71">
            <v>1</v>
          </cell>
          <cell r="L71">
            <v>20</v>
          </cell>
          <cell r="M71">
            <v>80</v>
          </cell>
          <cell r="N71">
            <v>1.6</v>
          </cell>
          <cell r="O71">
            <v>128</v>
          </cell>
          <cell r="P71">
            <v>393</v>
          </cell>
          <cell r="Q71">
            <v>295</v>
          </cell>
          <cell r="R71">
            <v>180</v>
          </cell>
          <cell r="S71">
            <v>8</v>
          </cell>
          <cell r="T71">
            <v>10</v>
          </cell>
          <cell r="U71">
            <v>1800</v>
          </cell>
          <cell r="V71">
            <v>1950</v>
          </cell>
          <cell r="W71">
            <v>19200</v>
          </cell>
          <cell r="X71">
            <v>1536</v>
          </cell>
          <cell r="Y71">
            <v>93</v>
          </cell>
          <cell r="Z71">
            <v>1428.48</v>
          </cell>
          <cell r="AA71">
            <v>11.16</v>
          </cell>
          <cell r="AB71" t="str">
            <v>0001</v>
          </cell>
          <cell r="AC71">
            <v>34283.520000000004</v>
          </cell>
          <cell r="AD71" t="str">
            <v>per family of Max/double</v>
          </cell>
          <cell r="AF71" t="e">
            <v>#N/A</v>
          </cell>
        </row>
        <row r="72">
          <cell r="A72" t="str">
            <v>-42844471C01</v>
          </cell>
          <cell r="B72">
            <v>-4284447</v>
          </cell>
          <cell r="C72" t="str">
            <v>7D 80G VAN&amp;SR CHRY CROIS 20CA</v>
          </cell>
          <cell r="D72" t="str">
            <v>1C01</v>
          </cell>
          <cell r="E72" t="str">
            <v>Tray 70/80/85g</v>
          </cell>
          <cell r="F72">
            <v>80</v>
          </cell>
          <cell r="G72" t="str">
            <v>RO</v>
          </cell>
          <cell r="H72" t="str">
            <v>Vanilla-Cherry</v>
          </cell>
          <cell r="K72">
            <v>1</v>
          </cell>
          <cell r="L72">
            <v>20</v>
          </cell>
          <cell r="M72">
            <v>40</v>
          </cell>
          <cell r="N72">
            <v>1.6</v>
          </cell>
          <cell r="O72">
            <v>64</v>
          </cell>
          <cell r="P72">
            <v>393</v>
          </cell>
          <cell r="Q72">
            <v>295</v>
          </cell>
          <cell r="R72">
            <v>180</v>
          </cell>
          <cell r="S72">
            <v>8</v>
          </cell>
          <cell r="T72">
            <v>5</v>
          </cell>
          <cell r="U72">
            <v>900</v>
          </cell>
          <cell r="V72">
            <v>1050</v>
          </cell>
          <cell r="W72">
            <v>19200</v>
          </cell>
          <cell r="X72">
            <v>1536</v>
          </cell>
          <cell r="Y72">
            <v>93</v>
          </cell>
          <cell r="Z72">
            <v>1428.48</v>
          </cell>
          <cell r="AC72">
            <v>34283.520000000004</v>
          </cell>
          <cell r="AD72" t="str">
            <v>per family of Max/double</v>
          </cell>
          <cell r="AE72" t="str">
            <v>Delisted December 2022 replaced by 4305993 (palletization)</v>
          </cell>
          <cell r="AF72" t="e">
            <v>#N/A</v>
          </cell>
        </row>
        <row r="73">
          <cell r="A73" t="str">
            <v>-42844481C01</v>
          </cell>
          <cell r="B73">
            <v>-4284448</v>
          </cell>
          <cell r="C73" t="str">
            <v>7D 80G VAN&amp;SR CHRY CROIS 20CA</v>
          </cell>
          <cell r="D73" t="str">
            <v>1C01</v>
          </cell>
          <cell r="E73" t="str">
            <v>Tray 70/80/85g</v>
          </cell>
          <cell r="F73">
            <v>80</v>
          </cell>
          <cell r="H73" t="str">
            <v>Vanilla-Cherry</v>
          </cell>
          <cell r="K73">
            <v>1</v>
          </cell>
          <cell r="L73">
            <v>20</v>
          </cell>
          <cell r="M73">
            <v>80</v>
          </cell>
          <cell r="N73">
            <v>1.6</v>
          </cell>
          <cell r="O73">
            <v>128</v>
          </cell>
          <cell r="P73">
            <v>393</v>
          </cell>
          <cell r="Q73">
            <v>295</v>
          </cell>
          <cell r="R73">
            <v>180</v>
          </cell>
          <cell r="S73">
            <v>8</v>
          </cell>
          <cell r="T73">
            <v>10</v>
          </cell>
          <cell r="U73">
            <v>1800</v>
          </cell>
          <cell r="V73">
            <v>1950</v>
          </cell>
          <cell r="W73">
            <v>19200</v>
          </cell>
          <cell r="X73">
            <v>1536</v>
          </cell>
          <cell r="Y73">
            <v>93</v>
          </cell>
          <cell r="Z73">
            <v>1428.48</v>
          </cell>
          <cell r="AC73">
            <v>34283.520000000004</v>
          </cell>
          <cell r="AD73" t="str">
            <v>per family of Max/double</v>
          </cell>
          <cell r="AE73" t="str">
            <v>Dezactivat inlocuit cu 4306509 feb 2023</v>
          </cell>
          <cell r="AF73" t="e">
            <v>#N/A</v>
          </cell>
        </row>
        <row r="74">
          <cell r="A74" t="str">
            <v>42844511C01</v>
          </cell>
          <cell r="B74">
            <v>4284451</v>
          </cell>
          <cell r="C74" t="str">
            <v>7D 65G SPUM CROIS 30CA</v>
          </cell>
          <cell r="D74" t="str">
            <v>1C01</v>
          </cell>
          <cell r="E74" t="str">
            <v>Tray 60/65g</v>
          </cell>
          <cell r="F74">
            <v>65</v>
          </cell>
          <cell r="H74" t="str">
            <v>Spumant</v>
          </cell>
          <cell r="K74">
            <v>1</v>
          </cell>
          <cell r="L74">
            <v>30</v>
          </cell>
          <cell r="M74">
            <v>32</v>
          </cell>
          <cell r="N74">
            <v>1.95</v>
          </cell>
          <cell r="O74">
            <v>62.4</v>
          </cell>
          <cell r="P74">
            <v>391</v>
          </cell>
          <cell r="Q74">
            <v>291</v>
          </cell>
          <cell r="R74">
            <v>220</v>
          </cell>
          <cell r="S74">
            <v>8</v>
          </cell>
          <cell r="T74">
            <v>4</v>
          </cell>
          <cell r="U74">
            <v>880</v>
          </cell>
          <cell r="V74">
            <v>1030</v>
          </cell>
          <cell r="W74">
            <v>25410</v>
          </cell>
          <cell r="X74">
            <v>1651.65</v>
          </cell>
          <cell r="Y74">
            <v>93</v>
          </cell>
          <cell r="Z74">
            <v>1536.0345000000002</v>
          </cell>
          <cell r="AA74">
            <v>24.615937500000005</v>
          </cell>
          <cell r="AB74" t="str">
            <v>0001</v>
          </cell>
          <cell r="AC74">
            <v>110594.48400000003</v>
          </cell>
          <cell r="AD74" t="str">
            <v>per family of midi</v>
          </cell>
          <cell r="AE74" t="str">
            <v>to be delist</v>
          </cell>
          <cell r="AF74" t="e">
            <v>#N/A</v>
          </cell>
        </row>
        <row r="75">
          <cell r="A75" t="str">
            <v>42844511C03</v>
          </cell>
          <cell r="B75">
            <v>4284451</v>
          </cell>
          <cell r="C75" t="str">
            <v>7D 65G SPUM CROIS 30CA</v>
          </cell>
          <cell r="D75" t="str">
            <v>1C03</v>
          </cell>
          <cell r="E75" t="str">
            <v>Tray 60/65g</v>
          </cell>
          <cell r="F75">
            <v>65</v>
          </cell>
          <cell r="G75" t="str">
            <v>Romania</v>
          </cell>
          <cell r="H75" t="str">
            <v>Spumant</v>
          </cell>
          <cell r="K75">
            <v>1</v>
          </cell>
          <cell r="L75">
            <v>30</v>
          </cell>
          <cell r="M75">
            <v>32</v>
          </cell>
          <cell r="N75">
            <v>1.95</v>
          </cell>
          <cell r="O75">
            <v>62.4</v>
          </cell>
          <cell r="P75">
            <v>391</v>
          </cell>
          <cell r="Q75">
            <v>291</v>
          </cell>
          <cell r="R75">
            <v>220</v>
          </cell>
          <cell r="S75">
            <v>8</v>
          </cell>
          <cell r="T75">
            <v>4</v>
          </cell>
          <cell r="U75">
            <v>880</v>
          </cell>
          <cell r="V75">
            <v>1030</v>
          </cell>
          <cell r="W75">
            <v>13764</v>
          </cell>
          <cell r="X75">
            <v>894.66</v>
          </cell>
          <cell r="Y75">
            <v>92.5</v>
          </cell>
          <cell r="Z75">
            <v>827.56050000000005</v>
          </cell>
          <cell r="AA75">
            <v>13.262187500000001</v>
          </cell>
          <cell r="AB75" t="str">
            <v>0002</v>
          </cell>
          <cell r="AC75">
            <v>19861.452000000001</v>
          </cell>
          <cell r="AD75" t="str">
            <v>per midi family</v>
          </cell>
          <cell r="AE75" t="str">
            <v>to be delist</v>
          </cell>
          <cell r="AF75" t="e">
            <v>#N/A</v>
          </cell>
        </row>
        <row r="76">
          <cell r="A76" t="str">
            <v>-42844521C01</v>
          </cell>
          <cell r="B76">
            <v>-4284452</v>
          </cell>
          <cell r="C76" t="str">
            <v>7D 65G SPUM CROIS 30CA</v>
          </cell>
          <cell r="D76" t="str">
            <v>1C01</v>
          </cell>
          <cell r="E76" t="str">
            <v>Tray 60/65g</v>
          </cell>
          <cell r="F76">
            <v>65</v>
          </cell>
          <cell r="H76" t="str">
            <v>Spumant</v>
          </cell>
          <cell r="K76">
            <v>1</v>
          </cell>
          <cell r="L76">
            <v>30</v>
          </cell>
          <cell r="M76">
            <v>64</v>
          </cell>
          <cell r="N76">
            <v>1.95</v>
          </cell>
          <cell r="O76">
            <v>124.8</v>
          </cell>
          <cell r="P76">
            <v>393</v>
          </cell>
          <cell r="Q76">
            <v>293</v>
          </cell>
          <cell r="R76">
            <v>215</v>
          </cell>
          <cell r="S76">
            <v>8</v>
          </cell>
          <cell r="T76">
            <v>8</v>
          </cell>
          <cell r="U76">
            <v>1720</v>
          </cell>
          <cell r="V76">
            <v>1870</v>
          </cell>
          <cell r="W76">
            <v>25410</v>
          </cell>
          <cell r="X76">
            <v>1651.65</v>
          </cell>
          <cell r="Y76">
            <v>93</v>
          </cell>
          <cell r="Z76">
            <v>1536.0345000000002</v>
          </cell>
          <cell r="AC76">
            <v>110594.48400000003</v>
          </cell>
          <cell r="AD76" t="str">
            <v>per family of midi</v>
          </cell>
          <cell r="AE76" t="str">
            <v>delistat inlocuit cu 4306515</v>
          </cell>
          <cell r="AF76" t="e">
            <v>#N/A</v>
          </cell>
        </row>
        <row r="77">
          <cell r="A77" t="str">
            <v>-42844521C03</v>
          </cell>
          <cell r="B77">
            <v>-4284452</v>
          </cell>
          <cell r="C77" t="str">
            <v>7D 65G SPUM CROIS 30CA</v>
          </cell>
          <cell r="D77" t="str">
            <v>1C03</v>
          </cell>
          <cell r="E77" t="str">
            <v>Tray 60/65g</v>
          </cell>
          <cell r="F77">
            <v>65</v>
          </cell>
          <cell r="H77" t="str">
            <v>Spumant</v>
          </cell>
          <cell r="K77">
            <v>1</v>
          </cell>
          <cell r="L77">
            <v>30</v>
          </cell>
          <cell r="M77">
            <v>64</v>
          </cell>
          <cell r="N77">
            <v>1.95</v>
          </cell>
          <cell r="O77">
            <v>124.8</v>
          </cell>
          <cell r="P77">
            <v>393</v>
          </cell>
          <cell r="Q77">
            <v>293</v>
          </cell>
          <cell r="R77">
            <v>215</v>
          </cell>
          <cell r="S77">
            <v>8</v>
          </cell>
          <cell r="T77">
            <v>8</v>
          </cell>
          <cell r="U77">
            <v>1720</v>
          </cell>
          <cell r="V77">
            <v>1870</v>
          </cell>
          <cell r="W77">
            <v>13764</v>
          </cell>
          <cell r="X77">
            <v>894.66</v>
          </cell>
          <cell r="Y77">
            <v>92.5</v>
          </cell>
          <cell r="Z77">
            <v>827.56050000000005</v>
          </cell>
          <cell r="AC77">
            <v>19861.452000000001</v>
          </cell>
          <cell r="AD77" t="str">
            <v>per midi family</v>
          </cell>
          <cell r="AE77" t="str">
            <v>delistat inlocuit cu 4306515</v>
          </cell>
          <cell r="AF77" t="e">
            <v>#N/A</v>
          </cell>
        </row>
        <row r="78">
          <cell r="A78" t="str">
            <v>-42844531C01</v>
          </cell>
          <cell r="B78">
            <v>-4284453</v>
          </cell>
          <cell r="C78" t="str">
            <v>7D 85G SPUM CROIS 20CA</v>
          </cell>
          <cell r="D78" t="str">
            <v>1C01</v>
          </cell>
          <cell r="E78" t="str">
            <v>Tray 70/80/85g</v>
          </cell>
          <cell r="F78">
            <v>85</v>
          </cell>
          <cell r="H78" t="str">
            <v>Spumant</v>
          </cell>
          <cell r="K78">
            <v>1</v>
          </cell>
          <cell r="L78">
            <v>20</v>
          </cell>
          <cell r="M78">
            <v>40</v>
          </cell>
          <cell r="N78">
            <v>1.7</v>
          </cell>
          <cell r="O78">
            <v>68</v>
          </cell>
          <cell r="P78">
            <v>396</v>
          </cell>
          <cell r="Q78">
            <v>296</v>
          </cell>
          <cell r="R78">
            <v>180</v>
          </cell>
          <cell r="S78">
            <v>8</v>
          </cell>
          <cell r="T78">
            <v>5</v>
          </cell>
          <cell r="U78">
            <v>900</v>
          </cell>
          <cell r="V78">
            <v>1050</v>
          </cell>
          <cell r="W78">
            <v>19200</v>
          </cell>
          <cell r="X78">
            <v>1632</v>
          </cell>
          <cell r="Y78">
            <v>93</v>
          </cell>
          <cell r="Z78">
            <v>1517.76</v>
          </cell>
          <cell r="AC78">
            <v>36426.239999999998</v>
          </cell>
          <cell r="AD78" t="str">
            <v>per family of Max/double</v>
          </cell>
          <cell r="AE78" t="str">
            <v>Delisted December 2022 replaced by 4305991 (palletization)</v>
          </cell>
          <cell r="AF78" t="e">
            <v>#N/A</v>
          </cell>
        </row>
        <row r="79">
          <cell r="A79" t="str">
            <v>42844541C01</v>
          </cell>
          <cell r="B79">
            <v>4284454</v>
          </cell>
          <cell r="C79" t="str">
            <v>7D 85G SPUM CROIS 20CA</v>
          </cell>
          <cell r="D79" t="str">
            <v>1C01</v>
          </cell>
          <cell r="E79" t="str">
            <v>Tray 70/80/85g</v>
          </cell>
          <cell r="F79">
            <v>85</v>
          </cell>
          <cell r="H79" t="str">
            <v>Spumant</v>
          </cell>
          <cell r="K79">
            <v>1</v>
          </cell>
          <cell r="L79">
            <v>20</v>
          </cell>
          <cell r="M79">
            <v>80</v>
          </cell>
          <cell r="N79">
            <v>1.7</v>
          </cell>
          <cell r="O79">
            <v>136</v>
          </cell>
          <cell r="P79">
            <v>393</v>
          </cell>
          <cell r="Q79">
            <v>295</v>
          </cell>
          <cell r="R79">
            <v>180</v>
          </cell>
          <cell r="S79">
            <v>8</v>
          </cell>
          <cell r="T79">
            <v>10</v>
          </cell>
          <cell r="U79">
            <v>1800</v>
          </cell>
          <cell r="V79">
            <v>1950</v>
          </cell>
          <cell r="W79">
            <v>19200</v>
          </cell>
          <cell r="X79">
            <v>1632</v>
          </cell>
          <cell r="Y79">
            <v>93</v>
          </cell>
          <cell r="Z79">
            <v>1517.76</v>
          </cell>
          <cell r="AA79">
            <v>11.16</v>
          </cell>
          <cell r="AB79" t="str">
            <v>0001</v>
          </cell>
          <cell r="AC79">
            <v>36426.239999999998</v>
          </cell>
          <cell r="AD79" t="str">
            <v>per family of Max/double</v>
          </cell>
          <cell r="AF79" t="e">
            <v>#N/A</v>
          </cell>
        </row>
        <row r="80">
          <cell r="A80" t="str">
            <v>42844791C01</v>
          </cell>
          <cell r="B80">
            <v>4284479</v>
          </cell>
          <cell r="C80" t="str">
            <v>TESCO 60G STRAWB CROIS 30CA</v>
          </cell>
          <cell r="D80" t="str">
            <v>1C01</v>
          </cell>
          <cell r="E80" t="str">
            <v>Tray 60/65g</v>
          </cell>
          <cell r="F80">
            <v>60</v>
          </cell>
          <cell r="G80" t="str">
            <v>Slovacia</v>
          </cell>
          <cell r="H80" t="str">
            <v>Strawberry</v>
          </cell>
          <cell r="K80">
            <v>1</v>
          </cell>
          <cell r="L80">
            <v>30</v>
          </cell>
          <cell r="M80">
            <v>80</v>
          </cell>
          <cell r="N80">
            <v>1.8</v>
          </cell>
          <cell r="O80">
            <v>144</v>
          </cell>
          <cell r="P80">
            <v>393</v>
          </cell>
          <cell r="Q80">
            <v>295</v>
          </cell>
          <cell r="R80">
            <v>215</v>
          </cell>
          <cell r="S80">
            <v>8</v>
          </cell>
          <cell r="T80">
            <v>10</v>
          </cell>
          <cell r="U80">
            <v>2150</v>
          </cell>
          <cell r="V80">
            <v>2300</v>
          </cell>
          <cell r="W80">
            <v>25410</v>
          </cell>
          <cell r="X80">
            <v>1524.6</v>
          </cell>
          <cell r="Y80">
            <v>93</v>
          </cell>
          <cell r="Z80">
            <v>1417.8779999999999</v>
          </cell>
          <cell r="AA80">
            <v>9.8463749999999983</v>
          </cell>
          <cell r="AB80" t="str">
            <v>0001</v>
          </cell>
          <cell r="AC80">
            <v>4752</v>
          </cell>
          <cell r="AD80" t="str">
            <v>if is not combined with 4284485 or 4284483</v>
          </cell>
          <cell r="AF80" t="e">
            <v>#N/A</v>
          </cell>
        </row>
        <row r="81">
          <cell r="A81" t="str">
            <v>42844791C03</v>
          </cell>
          <cell r="B81">
            <v>4284479</v>
          </cell>
          <cell r="C81" t="str">
            <v>TESCO 60G STRAWB CROIS 30CA</v>
          </cell>
          <cell r="D81" t="str">
            <v>1C03</v>
          </cell>
          <cell r="E81" t="str">
            <v>Tray 60/65g</v>
          </cell>
          <cell r="F81">
            <v>60</v>
          </cell>
          <cell r="G81" t="str">
            <v>Slovacia</v>
          </cell>
          <cell r="H81" t="str">
            <v>Strawberry</v>
          </cell>
          <cell r="K81">
            <v>1</v>
          </cell>
          <cell r="L81">
            <v>30</v>
          </cell>
          <cell r="M81">
            <v>80</v>
          </cell>
          <cell r="N81">
            <v>1.8</v>
          </cell>
          <cell r="O81">
            <v>144</v>
          </cell>
          <cell r="P81">
            <v>393</v>
          </cell>
          <cell r="Q81">
            <v>295</v>
          </cell>
          <cell r="R81">
            <v>215</v>
          </cell>
          <cell r="S81">
            <v>8</v>
          </cell>
          <cell r="T81">
            <v>10</v>
          </cell>
          <cell r="U81">
            <v>2150</v>
          </cell>
          <cell r="V81">
            <v>2300</v>
          </cell>
          <cell r="W81">
            <v>13764</v>
          </cell>
          <cell r="X81">
            <v>825.84</v>
          </cell>
          <cell r="Y81">
            <v>92.5</v>
          </cell>
          <cell r="Z81">
            <v>763.90199999999993</v>
          </cell>
          <cell r="AA81">
            <v>5.3048749999999991</v>
          </cell>
          <cell r="AB81" t="str">
            <v>0002</v>
          </cell>
          <cell r="AC81">
            <v>102087.216</v>
          </cell>
          <cell r="AD81" t="str">
            <v>if is not combined with 4284485 or 4284483</v>
          </cell>
          <cell r="AF81" t="e">
            <v>#N/A</v>
          </cell>
        </row>
        <row r="82">
          <cell r="A82" t="str">
            <v>42844831C01</v>
          </cell>
          <cell r="B82">
            <v>4284483</v>
          </cell>
          <cell r="C82" t="str">
            <v>TESCO 60G COCOA CROIS 30CA</v>
          </cell>
          <cell r="D82" t="str">
            <v>1C01</v>
          </cell>
          <cell r="E82" t="str">
            <v>Tray 60/65g</v>
          </cell>
          <cell r="F82">
            <v>60</v>
          </cell>
          <cell r="G82" t="str">
            <v>Slovacia</v>
          </cell>
          <cell r="H82" t="str">
            <v>Cocoa</v>
          </cell>
          <cell r="K82">
            <v>1</v>
          </cell>
          <cell r="L82">
            <v>30</v>
          </cell>
          <cell r="M82">
            <v>80</v>
          </cell>
          <cell r="N82">
            <v>1.8</v>
          </cell>
          <cell r="O82">
            <v>144</v>
          </cell>
          <cell r="P82">
            <v>393</v>
          </cell>
          <cell r="Q82">
            <v>295</v>
          </cell>
          <cell r="R82">
            <v>215</v>
          </cell>
          <cell r="S82">
            <v>8</v>
          </cell>
          <cell r="T82">
            <v>10</v>
          </cell>
          <cell r="U82">
            <v>2150</v>
          </cell>
          <cell r="V82">
            <v>2300</v>
          </cell>
          <cell r="W82">
            <v>25410</v>
          </cell>
          <cell r="X82">
            <v>1524.6</v>
          </cell>
          <cell r="Y82">
            <v>93</v>
          </cell>
          <cell r="Z82">
            <v>1417.8779999999999</v>
          </cell>
          <cell r="AA82">
            <v>9.8463749999999983</v>
          </cell>
          <cell r="AB82" t="str">
            <v>0001</v>
          </cell>
          <cell r="AC82">
            <v>4032</v>
          </cell>
          <cell r="AD82" t="str">
            <v>if the order is without Cacao Vanila (min order Cream 446183 -990kg)</v>
          </cell>
          <cell r="AF82" t="e">
            <v>#N/A</v>
          </cell>
        </row>
        <row r="83">
          <cell r="A83" t="str">
            <v>42844831C03</v>
          </cell>
          <cell r="B83">
            <v>4284483</v>
          </cell>
          <cell r="C83" t="str">
            <v>TESCO 60G COCOA CROIS 30CA</v>
          </cell>
          <cell r="D83" t="str">
            <v>1C03</v>
          </cell>
          <cell r="E83" t="str">
            <v>Tray 60/65g</v>
          </cell>
          <cell r="F83">
            <v>60</v>
          </cell>
          <cell r="G83" t="str">
            <v>Slovacia</v>
          </cell>
          <cell r="H83" t="str">
            <v>Cocoa</v>
          </cell>
          <cell r="K83">
            <v>1</v>
          </cell>
          <cell r="L83">
            <v>30</v>
          </cell>
          <cell r="M83">
            <v>80</v>
          </cell>
          <cell r="N83">
            <v>1.8</v>
          </cell>
          <cell r="O83">
            <v>144</v>
          </cell>
          <cell r="P83">
            <v>393</v>
          </cell>
          <cell r="Q83">
            <v>295</v>
          </cell>
          <cell r="R83">
            <v>215</v>
          </cell>
          <cell r="S83">
            <v>8</v>
          </cell>
          <cell r="T83">
            <v>10</v>
          </cell>
          <cell r="U83">
            <v>2150</v>
          </cell>
          <cell r="V83">
            <v>2300</v>
          </cell>
          <cell r="W83">
            <v>13764</v>
          </cell>
          <cell r="X83">
            <v>825.84</v>
          </cell>
          <cell r="Y83">
            <v>92.5</v>
          </cell>
          <cell r="Z83">
            <v>763.90199999999993</v>
          </cell>
          <cell r="AA83">
            <v>5.3048749999999991</v>
          </cell>
          <cell r="AB83" t="str">
            <v>0002</v>
          </cell>
          <cell r="AC83">
            <v>102087.216</v>
          </cell>
          <cell r="AD83" t="str">
            <v>if the order is without Cacao Vanila (min order Cream 446183 -990kg)</v>
          </cell>
          <cell r="AF83" t="e">
            <v>#N/A</v>
          </cell>
        </row>
        <row r="84">
          <cell r="A84" t="str">
            <v>42844851C01</v>
          </cell>
          <cell r="B84">
            <v>4284485</v>
          </cell>
          <cell r="C84" t="str">
            <v>TESCO 60G COCOA&amp;VAN CROIS 30CA</v>
          </cell>
          <cell r="D84" t="str">
            <v>1C01</v>
          </cell>
          <cell r="E84" t="str">
            <v>Tray 60/65g</v>
          </cell>
          <cell r="F84">
            <v>60</v>
          </cell>
          <cell r="G84" t="str">
            <v>Slovacia</v>
          </cell>
          <cell r="H84" t="str">
            <v>Cocoa-Vanilla</v>
          </cell>
          <cell r="K84">
            <v>1</v>
          </cell>
          <cell r="L84">
            <v>30</v>
          </cell>
          <cell r="M84">
            <v>80</v>
          </cell>
          <cell r="N84">
            <v>1.8</v>
          </cell>
          <cell r="O84">
            <v>144</v>
          </cell>
          <cell r="P84">
            <v>393</v>
          </cell>
          <cell r="Q84">
            <v>295</v>
          </cell>
          <cell r="R84">
            <v>215</v>
          </cell>
          <cell r="S84">
            <v>8</v>
          </cell>
          <cell r="T84">
            <v>10</v>
          </cell>
          <cell r="U84">
            <v>2150</v>
          </cell>
          <cell r="V84">
            <v>2300</v>
          </cell>
          <cell r="W84">
            <v>25410</v>
          </cell>
          <cell r="X84">
            <v>1524.6</v>
          </cell>
          <cell r="Y84">
            <v>93</v>
          </cell>
          <cell r="Z84">
            <v>1417.8779999999999</v>
          </cell>
          <cell r="AA84">
            <v>9.8463749999999983</v>
          </cell>
          <cell r="AB84" t="str">
            <v>0001</v>
          </cell>
          <cell r="AC84">
            <v>8064</v>
          </cell>
          <cell r="AD84" t="str">
            <v>if the order is without Cacao (min order Cream 446183 -990kg)</v>
          </cell>
          <cell r="AF84" t="e">
            <v>#N/A</v>
          </cell>
        </row>
        <row r="85">
          <cell r="A85" t="str">
            <v>42844851C03</v>
          </cell>
          <cell r="B85">
            <v>4284485</v>
          </cell>
          <cell r="C85" t="str">
            <v>TESCO 60G COCOA&amp;VAN CROIS 30CA</v>
          </cell>
          <cell r="D85" t="str">
            <v>1C03</v>
          </cell>
          <cell r="E85" t="str">
            <v>Tray 60/65g</v>
          </cell>
          <cell r="F85">
            <v>60</v>
          </cell>
          <cell r="G85" t="str">
            <v>Slovacia</v>
          </cell>
          <cell r="H85" t="str">
            <v>Cocoa-Vanilla</v>
          </cell>
          <cell r="K85">
            <v>1</v>
          </cell>
          <cell r="L85">
            <v>30</v>
          </cell>
          <cell r="M85">
            <v>80</v>
          </cell>
          <cell r="N85">
            <v>1.8</v>
          </cell>
          <cell r="O85">
            <v>144</v>
          </cell>
          <cell r="P85">
            <v>393</v>
          </cell>
          <cell r="Q85">
            <v>295</v>
          </cell>
          <cell r="R85">
            <v>215</v>
          </cell>
          <cell r="S85">
            <v>8</v>
          </cell>
          <cell r="T85">
            <v>10</v>
          </cell>
          <cell r="U85">
            <v>2150</v>
          </cell>
          <cell r="V85">
            <v>2300</v>
          </cell>
          <cell r="W85">
            <v>13764</v>
          </cell>
          <cell r="X85">
            <v>825.84</v>
          </cell>
          <cell r="Y85">
            <v>92.5</v>
          </cell>
          <cell r="Z85">
            <v>763.90199999999993</v>
          </cell>
          <cell r="AA85">
            <v>5.3048749999999991</v>
          </cell>
          <cell r="AB85" t="str">
            <v>0002</v>
          </cell>
          <cell r="AC85">
            <v>102087.216</v>
          </cell>
          <cell r="AD85" t="str">
            <v>if the order is without Cacao (min order Cream 446183 -990kg)</v>
          </cell>
          <cell r="AF85" t="e">
            <v>#N/A</v>
          </cell>
        </row>
        <row r="86">
          <cell r="A86" t="str">
            <v>42846852C01</v>
          </cell>
          <cell r="B86">
            <v>4284685</v>
          </cell>
          <cell r="C86" t="str">
            <v>7D 80G HZLNT CROIS 20CA</v>
          </cell>
          <cell r="D86" t="str">
            <v>2C01</v>
          </cell>
          <cell r="E86" t="str">
            <v>Tray 70/80/85g</v>
          </cell>
          <cell r="F86">
            <v>80</v>
          </cell>
          <cell r="H86" t="str">
            <v>Hazelnut</v>
          </cell>
          <cell r="K86">
            <v>1</v>
          </cell>
          <cell r="L86">
            <v>20</v>
          </cell>
          <cell r="M86">
            <v>96</v>
          </cell>
          <cell r="N86">
            <v>1.6</v>
          </cell>
          <cell r="O86">
            <v>153.60000000000002</v>
          </cell>
          <cell r="P86">
            <v>396</v>
          </cell>
          <cell r="Q86">
            <v>296</v>
          </cell>
          <cell r="R86">
            <v>180</v>
          </cell>
          <cell r="S86">
            <v>8</v>
          </cell>
          <cell r="T86">
            <v>12</v>
          </cell>
          <cell r="U86">
            <v>2160</v>
          </cell>
          <cell r="V86">
            <v>2310</v>
          </cell>
          <cell r="W86">
            <v>12042</v>
          </cell>
          <cell r="X86">
            <v>963.36</v>
          </cell>
          <cell r="Y86">
            <v>93.5</v>
          </cell>
          <cell r="Z86">
            <v>900.74160000000006</v>
          </cell>
          <cell r="AA86">
            <v>5.8642031249999995</v>
          </cell>
          <cell r="AB86" t="str">
            <v>0002</v>
          </cell>
          <cell r="AC86">
            <v>7205.9328000000005</v>
          </cell>
          <cell r="AD86" t="str">
            <v>per family Max/Double</v>
          </cell>
          <cell r="AE86" t="str">
            <v>to be delist</v>
          </cell>
          <cell r="AF86" t="e">
            <v>#N/A</v>
          </cell>
        </row>
        <row r="87">
          <cell r="A87" t="str">
            <v>42846851C01</v>
          </cell>
          <cell r="B87">
            <v>4284685</v>
          </cell>
          <cell r="C87" t="str">
            <v>7D 80G HZLNT CROIS 20CA</v>
          </cell>
          <cell r="D87" t="str">
            <v>1C01</v>
          </cell>
          <cell r="E87" t="str">
            <v>Tray 70/80/85g</v>
          </cell>
          <cell r="F87">
            <v>80</v>
          </cell>
          <cell r="H87" t="str">
            <v>Hazelnut</v>
          </cell>
          <cell r="K87">
            <v>1</v>
          </cell>
          <cell r="L87">
            <v>20</v>
          </cell>
          <cell r="M87">
            <v>96</v>
          </cell>
          <cell r="N87">
            <v>1.6</v>
          </cell>
          <cell r="O87">
            <v>153.60000000000002</v>
          </cell>
          <cell r="P87">
            <v>396</v>
          </cell>
          <cell r="Q87">
            <v>296</v>
          </cell>
          <cell r="R87">
            <v>180</v>
          </cell>
          <cell r="S87">
            <v>8</v>
          </cell>
          <cell r="T87">
            <v>12</v>
          </cell>
          <cell r="U87">
            <v>2160</v>
          </cell>
          <cell r="V87">
            <v>2310</v>
          </cell>
          <cell r="W87">
            <v>19200</v>
          </cell>
          <cell r="X87">
            <v>1536</v>
          </cell>
          <cell r="Y87">
            <v>93</v>
          </cell>
          <cell r="Z87">
            <v>1428.48</v>
          </cell>
          <cell r="AA87">
            <v>9.2999999999999989</v>
          </cell>
          <cell r="AB87" t="str">
            <v>0001</v>
          </cell>
          <cell r="AC87">
            <v>11427.84</v>
          </cell>
          <cell r="AD87" t="str">
            <v>per family Max/Double</v>
          </cell>
          <cell r="AE87" t="str">
            <v>to be delist</v>
          </cell>
          <cell r="AF87" t="e">
            <v>#N/A</v>
          </cell>
        </row>
        <row r="88">
          <cell r="A88" t="str">
            <v>42846891C01</v>
          </cell>
          <cell r="B88">
            <v>4284689</v>
          </cell>
          <cell r="C88" t="str">
            <v>7D 80G COCOA&amp;VAN CROIS 20CA</v>
          </cell>
          <cell r="D88" t="str">
            <v>1C01</v>
          </cell>
          <cell r="E88" t="str">
            <v>Tray 70/80/85g</v>
          </cell>
          <cell r="F88">
            <v>80</v>
          </cell>
          <cell r="H88" t="str">
            <v>Cocoa-Vanilla</v>
          </cell>
          <cell r="K88">
            <v>1</v>
          </cell>
          <cell r="L88">
            <v>20</v>
          </cell>
          <cell r="M88">
            <v>96</v>
          </cell>
          <cell r="N88">
            <v>1.6</v>
          </cell>
          <cell r="O88">
            <v>153.60000000000002</v>
          </cell>
          <cell r="P88">
            <v>396</v>
          </cell>
          <cell r="Q88">
            <v>296</v>
          </cell>
          <cell r="R88">
            <v>180</v>
          </cell>
          <cell r="S88">
            <v>8</v>
          </cell>
          <cell r="T88">
            <v>12</v>
          </cell>
          <cell r="U88">
            <v>2160</v>
          </cell>
          <cell r="V88">
            <v>2310</v>
          </cell>
          <cell r="W88">
            <v>19200</v>
          </cell>
          <cell r="X88">
            <v>1536</v>
          </cell>
          <cell r="Y88">
            <v>93</v>
          </cell>
          <cell r="Z88">
            <v>1428.48</v>
          </cell>
          <cell r="AA88">
            <v>9.2999999999999989</v>
          </cell>
          <cell r="AB88" t="str">
            <v>0001</v>
          </cell>
          <cell r="AC88">
            <v>34283.520000000004</v>
          </cell>
          <cell r="AD88" t="str">
            <v>per family of Max/double</v>
          </cell>
          <cell r="AE88" t="str">
            <v>to be delist</v>
          </cell>
          <cell r="AF88" t="e">
            <v>#N/A</v>
          </cell>
        </row>
        <row r="89">
          <cell r="A89" t="str">
            <v>42846901C01</v>
          </cell>
          <cell r="B89">
            <v>4284690</v>
          </cell>
          <cell r="C89" t="str">
            <v>7D 80G VAN&amp;STRAWB CROIS 20CA</v>
          </cell>
          <cell r="D89" t="str">
            <v>1C01</v>
          </cell>
          <cell r="E89" t="str">
            <v>Tray 70/80/85g</v>
          </cell>
          <cell r="F89">
            <v>80</v>
          </cell>
          <cell r="H89" t="str">
            <v>Vanilla-Strawberry</v>
          </cell>
          <cell r="K89">
            <v>1</v>
          </cell>
          <cell r="L89">
            <v>20</v>
          </cell>
          <cell r="M89">
            <v>96</v>
          </cell>
          <cell r="N89">
            <v>1.6</v>
          </cell>
          <cell r="O89">
            <v>153.60000000000002</v>
          </cell>
          <cell r="P89">
            <v>396</v>
          </cell>
          <cell r="Q89">
            <v>296</v>
          </cell>
          <cell r="R89">
            <v>180</v>
          </cell>
          <cell r="S89">
            <v>8</v>
          </cell>
          <cell r="T89">
            <v>12</v>
          </cell>
          <cell r="U89">
            <v>2160</v>
          </cell>
          <cell r="V89">
            <v>2310</v>
          </cell>
          <cell r="W89">
            <v>19200</v>
          </cell>
          <cell r="X89">
            <v>1536</v>
          </cell>
          <cell r="Y89">
            <v>93</v>
          </cell>
          <cell r="Z89">
            <v>1428.48</v>
          </cell>
          <cell r="AA89">
            <v>9.2999999999999989</v>
          </cell>
          <cell r="AB89" t="str">
            <v>0001</v>
          </cell>
          <cell r="AC89">
            <v>34283.520000000004</v>
          </cell>
          <cell r="AD89" t="str">
            <v>per family of Max/double</v>
          </cell>
          <cell r="AE89" t="str">
            <v>to be delist</v>
          </cell>
          <cell r="AF89" t="e">
            <v>#N/A</v>
          </cell>
        </row>
        <row r="90">
          <cell r="A90" t="str">
            <v>42847281C03</v>
          </cell>
          <cell r="B90">
            <v>4284728</v>
          </cell>
          <cell r="C90" t="str">
            <v>7D 60G COCOA CROIS CHOC 20CA</v>
          </cell>
          <cell r="D90" t="str">
            <v>1C03</v>
          </cell>
          <cell r="E90" t="str">
            <v>Choco</v>
          </cell>
          <cell r="F90">
            <v>60</v>
          </cell>
          <cell r="G90" t="str">
            <v>Romania</v>
          </cell>
          <cell r="H90" t="str">
            <v>Cocoa</v>
          </cell>
          <cell r="K90">
            <v>1</v>
          </cell>
          <cell r="L90">
            <v>20</v>
          </cell>
          <cell r="M90">
            <v>45</v>
          </cell>
          <cell r="N90">
            <v>1.2</v>
          </cell>
          <cell r="O90">
            <v>54</v>
          </cell>
          <cell r="P90">
            <v>398</v>
          </cell>
          <cell r="Q90">
            <v>264</v>
          </cell>
          <cell r="R90">
            <v>180</v>
          </cell>
          <cell r="S90">
            <v>9</v>
          </cell>
          <cell r="T90">
            <v>5</v>
          </cell>
          <cell r="U90">
            <v>900</v>
          </cell>
          <cell r="V90">
            <v>1050</v>
          </cell>
          <cell r="W90">
            <v>14628</v>
          </cell>
          <cell r="X90">
            <v>877.68</v>
          </cell>
          <cell r="Y90">
            <v>92.5</v>
          </cell>
          <cell r="Z90">
            <v>811.85399999999993</v>
          </cell>
          <cell r="AA90">
            <v>15.034333333333333</v>
          </cell>
          <cell r="AB90" t="str">
            <v>0001</v>
          </cell>
          <cell r="AC90">
            <v>6494.8319999999994</v>
          </cell>
          <cell r="AD90" t="str">
            <v>per family if is combined with midi else 18.747,24 per choco family</v>
          </cell>
          <cell r="AF90" t="e">
            <v>#N/A</v>
          </cell>
        </row>
        <row r="91">
          <cell r="A91" t="str">
            <v>42847291C03</v>
          </cell>
          <cell r="B91">
            <v>4284729</v>
          </cell>
          <cell r="C91" t="str">
            <v>7D 60G VANIL CROIS CHOC 20CA</v>
          </cell>
          <cell r="D91" t="str">
            <v>1C03</v>
          </cell>
          <cell r="E91" t="str">
            <v>Choco</v>
          </cell>
          <cell r="F91">
            <v>60</v>
          </cell>
          <cell r="G91" t="str">
            <v>Romania</v>
          </cell>
          <cell r="H91" t="str">
            <v>Vanilla</v>
          </cell>
          <cell r="K91">
            <v>1</v>
          </cell>
          <cell r="L91">
            <v>20</v>
          </cell>
          <cell r="M91">
            <v>45</v>
          </cell>
          <cell r="N91">
            <v>1.2</v>
          </cell>
          <cell r="O91">
            <v>54</v>
          </cell>
          <cell r="P91">
            <v>398</v>
          </cell>
          <cell r="Q91">
            <v>264</v>
          </cell>
          <cell r="R91">
            <v>180</v>
          </cell>
          <cell r="S91">
            <v>9</v>
          </cell>
          <cell r="T91">
            <v>5</v>
          </cell>
          <cell r="U91">
            <v>900</v>
          </cell>
          <cell r="V91">
            <v>1050</v>
          </cell>
          <cell r="W91">
            <v>14628</v>
          </cell>
          <cell r="X91">
            <v>877.68</v>
          </cell>
          <cell r="Y91">
            <v>92.5</v>
          </cell>
          <cell r="Z91">
            <v>811.85399999999993</v>
          </cell>
          <cell r="AA91">
            <v>15.034333333333333</v>
          </cell>
          <cell r="AB91" t="str">
            <v>0001</v>
          </cell>
          <cell r="AC91">
            <v>6494.8319999999994</v>
          </cell>
          <cell r="AD91" t="str">
            <v>per family if is combined with midi else 18.747,24 per choco family</v>
          </cell>
          <cell r="AF91" t="e">
            <v>#N/A</v>
          </cell>
        </row>
        <row r="92">
          <cell r="A92" t="str">
            <v>42847531C03</v>
          </cell>
          <cell r="B92">
            <v>4284753</v>
          </cell>
          <cell r="C92" t="str">
            <v>7D 60G COCOA CROIS CHOC 20CA</v>
          </cell>
          <cell r="D92" t="str">
            <v>1C03</v>
          </cell>
          <cell r="E92" t="str">
            <v>Choco</v>
          </cell>
          <cell r="F92">
            <v>60</v>
          </cell>
          <cell r="G92" t="str">
            <v>Anglia</v>
          </cell>
          <cell r="H92" t="str">
            <v>Cocoa</v>
          </cell>
          <cell r="K92">
            <v>1</v>
          </cell>
          <cell r="L92">
            <v>20</v>
          </cell>
          <cell r="M92">
            <v>104</v>
          </cell>
          <cell r="N92">
            <v>1.2</v>
          </cell>
          <cell r="O92">
            <v>124.8</v>
          </cell>
          <cell r="P92">
            <v>393</v>
          </cell>
          <cell r="Q92">
            <v>295</v>
          </cell>
          <cell r="R92">
            <v>170</v>
          </cell>
          <cell r="S92">
            <v>8</v>
          </cell>
          <cell r="T92">
            <v>13</v>
          </cell>
          <cell r="U92">
            <v>2210</v>
          </cell>
          <cell r="V92">
            <v>2360</v>
          </cell>
          <cell r="W92">
            <v>14628</v>
          </cell>
          <cell r="X92">
            <v>877.68</v>
          </cell>
          <cell r="Y92">
            <v>92.5</v>
          </cell>
          <cell r="Z92">
            <v>811.85399999999993</v>
          </cell>
          <cell r="AA92">
            <v>6.5052403846153846</v>
          </cell>
          <cell r="AB92" t="str">
            <v>0001</v>
          </cell>
          <cell r="AC92">
            <v>6494.8319999999994</v>
          </cell>
          <cell r="AD92" t="str">
            <v>per family if is combined with midi else 18.747,24 per choco family</v>
          </cell>
          <cell r="AF92" t="e">
            <v>#N/A</v>
          </cell>
        </row>
        <row r="93">
          <cell r="A93" t="str">
            <v>42847561C03</v>
          </cell>
          <cell r="B93">
            <v>4284756</v>
          </cell>
          <cell r="C93" t="str">
            <v>7D 60G VANIL CROIS CHOC 20CA</v>
          </cell>
          <cell r="D93" t="str">
            <v>1C03</v>
          </cell>
          <cell r="E93" t="str">
            <v>Choco</v>
          </cell>
          <cell r="F93">
            <v>60</v>
          </cell>
          <cell r="G93" t="str">
            <v>Bulgaria</v>
          </cell>
          <cell r="H93" t="str">
            <v>Vanilla</v>
          </cell>
          <cell r="K93">
            <v>1</v>
          </cell>
          <cell r="L93">
            <v>20</v>
          </cell>
          <cell r="M93">
            <v>80</v>
          </cell>
          <cell r="N93">
            <v>1.2</v>
          </cell>
          <cell r="O93">
            <v>96</v>
          </cell>
          <cell r="P93">
            <v>393</v>
          </cell>
          <cell r="Q93">
            <v>295</v>
          </cell>
          <cell r="R93">
            <v>170</v>
          </cell>
          <cell r="S93">
            <v>8</v>
          </cell>
          <cell r="T93">
            <v>10</v>
          </cell>
          <cell r="U93">
            <v>1700</v>
          </cell>
          <cell r="V93">
            <v>1850</v>
          </cell>
          <cell r="W93">
            <v>14628</v>
          </cell>
          <cell r="X93">
            <v>877.68</v>
          </cell>
          <cell r="Y93">
            <v>92.5</v>
          </cell>
          <cell r="Z93">
            <v>811.85399999999993</v>
          </cell>
          <cell r="AA93">
            <v>8.4568124999999998</v>
          </cell>
          <cell r="AB93" t="str">
            <v>0001</v>
          </cell>
          <cell r="AC93">
            <v>6494.8319999999994</v>
          </cell>
          <cell r="AD93" t="str">
            <v>per family if is combined with midi else 18,747,24 per choco family</v>
          </cell>
          <cell r="AF93" t="e">
            <v>#N/A</v>
          </cell>
        </row>
        <row r="94">
          <cell r="A94" t="str">
            <v>43169571C03</v>
          </cell>
          <cell r="B94">
            <v>4316957</v>
          </cell>
          <cell r="C94" t="str">
            <v>MKA 50G CROIS VANILLA 16 CA</v>
          </cell>
          <cell r="D94" t="str">
            <v>1C03</v>
          </cell>
          <cell r="E94" t="str">
            <v>Milka</v>
          </cell>
          <cell r="F94">
            <v>50</v>
          </cell>
          <cell r="G94" t="str">
            <v>CZ/SK/HU</v>
          </cell>
          <cell r="H94" t="str">
            <v>Vanilla</v>
          </cell>
          <cell r="K94">
            <v>1</v>
          </cell>
          <cell r="L94">
            <v>16</v>
          </cell>
          <cell r="M94">
            <v>60</v>
          </cell>
          <cell r="N94">
            <v>0.8</v>
          </cell>
          <cell r="O94">
            <v>48</v>
          </cell>
          <cell r="P94">
            <v>393</v>
          </cell>
          <cell r="Q94">
            <v>295</v>
          </cell>
          <cell r="R94">
            <v>170</v>
          </cell>
          <cell r="S94">
            <v>8</v>
          </cell>
          <cell r="T94">
            <v>10</v>
          </cell>
          <cell r="U94">
            <v>1700</v>
          </cell>
          <cell r="V94">
            <v>1850</v>
          </cell>
          <cell r="W94">
            <v>23400</v>
          </cell>
          <cell r="X94">
            <v>1170</v>
          </cell>
          <cell r="Y94">
            <v>75</v>
          </cell>
          <cell r="Z94">
            <v>877.5</v>
          </cell>
          <cell r="AA94">
            <v>18.28125</v>
          </cell>
          <cell r="AB94" t="str">
            <v>0001</v>
          </cell>
          <cell r="AC94">
            <v>7020</v>
          </cell>
          <cell r="AD94" t="str">
            <v>per family if is combined with midi else 18,747,24 per choco family</v>
          </cell>
          <cell r="AF94" t="e">
            <v>#N/A</v>
          </cell>
        </row>
        <row r="95">
          <cell r="A95" t="str">
            <v>43164271C03</v>
          </cell>
          <cell r="B95">
            <v>4316427</v>
          </cell>
          <cell r="C95" t="str">
            <v>MILKA 50G CROIS CHOCO 14CA</v>
          </cell>
          <cell r="D95" t="str">
            <v>1C03</v>
          </cell>
          <cell r="E95" t="str">
            <v>Milka</v>
          </cell>
          <cell r="F95">
            <v>50</v>
          </cell>
          <cell r="G95" t="str">
            <v xml:space="preserve">PL  </v>
          </cell>
          <cell r="H95" t="str">
            <v>Cocoa</v>
          </cell>
          <cell r="K95">
            <v>1</v>
          </cell>
          <cell r="L95">
            <v>14</v>
          </cell>
          <cell r="M95">
            <v>60</v>
          </cell>
          <cell r="N95">
            <v>0.7</v>
          </cell>
          <cell r="O95">
            <v>42</v>
          </cell>
          <cell r="P95">
            <v>393</v>
          </cell>
          <cell r="Q95">
            <v>295</v>
          </cell>
          <cell r="R95">
            <v>170</v>
          </cell>
          <cell r="S95">
            <v>8</v>
          </cell>
          <cell r="T95">
            <v>10</v>
          </cell>
          <cell r="U95">
            <v>1700</v>
          </cell>
          <cell r="V95">
            <v>1850</v>
          </cell>
          <cell r="W95">
            <v>23400</v>
          </cell>
          <cell r="X95">
            <v>1170</v>
          </cell>
          <cell r="Y95">
            <v>75</v>
          </cell>
          <cell r="Z95">
            <v>877.5</v>
          </cell>
          <cell r="AA95">
            <v>20.892857142857146</v>
          </cell>
          <cell r="AB95" t="str">
            <v>0001</v>
          </cell>
          <cell r="AC95">
            <v>7020</v>
          </cell>
          <cell r="AD95" t="str">
            <v>per family if is combined with midi else 18,747,24 per choco family</v>
          </cell>
          <cell r="AF95" t="e">
            <v>#N/A</v>
          </cell>
        </row>
        <row r="96">
          <cell r="A96" t="str">
            <v>43173471C03</v>
          </cell>
          <cell r="B96">
            <v>4317347</v>
          </cell>
          <cell r="C96" t="str">
            <v>MKA 50G CROIS CHOCO 16 CA</v>
          </cell>
          <cell r="D96" t="str">
            <v>1C03</v>
          </cell>
          <cell r="E96" t="str">
            <v>Milka</v>
          </cell>
          <cell r="F96">
            <v>50</v>
          </cell>
          <cell r="G96" t="str">
            <v>CZ/SK/HU</v>
          </cell>
          <cell r="H96" t="str">
            <v>Cocoa</v>
          </cell>
          <cell r="K96">
            <v>1</v>
          </cell>
          <cell r="L96">
            <v>16</v>
          </cell>
          <cell r="M96">
            <v>60</v>
          </cell>
          <cell r="N96">
            <v>0.8</v>
          </cell>
          <cell r="O96">
            <v>48</v>
          </cell>
          <cell r="P96">
            <v>393</v>
          </cell>
          <cell r="Q96">
            <v>295</v>
          </cell>
          <cell r="R96">
            <v>170</v>
          </cell>
          <cell r="S96">
            <v>8</v>
          </cell>
          <cell r="T96">
            <v>10</v>
          </cell>
          <cell r="U96">
            <v>1700</v>
          </cell>
          <cell r="V96">
            <v>1850</v>
          </cell>
          <cell r="W96">
            <v>23400</v>
          </cell>
          <cell r="X96">
            <v>1170</v>
          </cell>
          <cell r="Y96">
            <v>75</v>
          </cell>
          <cell r="Z96">
            <v>877.5</v>
          </cell>
          <cell r="AA96">
            <v>18.28125</v>
          </cell>
          <cell r="AB96" t="str">
            <v>0001</v>
          </cell>
          <cell r="AC96">
            <v>7020</v>
          </cell>
          <cell r="AD96" t="str">
            <v>per family if is combined with midi else 18,747,24 per choco family</v>
          </cell>
          <cell r="AF96" t="e">
            <v>#N/A</v>
          </cell>
        </row>
        <row r="97">
          <cell r="A97" t="str">
            <v>43165671C03</v>
          </cell>
          <cell r="B97">
            <v>4316567</v>
          </cell>
          <cell r="C97" t="str">
            <v>MKA 50G CROIS VANIL 14CA</v>
          </cell>
          <cell r="D97" t="str">
            <v>1C03</v>
          </cell>
          <cell r="E97" t="str">
            <v>Milka</v>
          </cell>
          <cell r="F97">
            <v>50</v>
          </cell>
          <cell r="G97" t="str">
            <v>RO/BG/KS</v>
          </cell>
          <cell r="H97" t="str">
            <v>Vanilla</v>
          </cell>
          <cell r="K97">
            <v>1</v>
          </cell>
          <cell r="L97">
            <v>14</v>
          </cell>
          <cell r="M97">
            <v>108</v>
          </cell>
          <cell r="N97">
            <v>0.7</v>
          </cell>
          <cell r="O97">
            <v>75.599999999999994</v>
          </cell>
          <cell r="P97">
            <v>393</v>
          </cell>
          <cell r="Q97">
            <v>295</v>
          </cell>
          <cell r="R97">
            <v>170</v>
          </cell>
          <cell r="S97">
            <v>8</v>
          </cell>
          <cell r="T97">
            <v>10</v>
          </cell>
          <cell r="U97">
            <v>1700</v>
          </cell>
          <cell r="V97">
            <v>1850</v>
          </cell>
          <cell r="W97">
            <v>23400</v>
          </cell>
          <cell r="X97">
            <v>1170</v>
          </cell>
          <cell r="Y97">
            <v>75</v>
          </cell>
          <cell r="Z97">
            <v>877.5</v>
          </cell>
          <cell r="AA97">
            <v>11.607142857142858</v>
          </cell>
          <cell r="AB97" t="str">
            <v>0001</v>
          </cell>
          <cell r="AC97">
            <v>7020</v>
          </cell>
          <cell r="AD97" t="str">
            <v>per family if is combined with midi else 18,747,24 per choco family</v>
          </cell>
          <cell r="AF97" t="e">
            <v>#N/A</v>
          </cell>
        </row>
        <row r="98">
          <cell r="A98" t="str">
            <v>43165151C03</v>
          </cell>
          <cell r="B98">
            <v>4316515</v>
          </cell>
          <cell r="C98" t="str">
            <v>MKA 50G CROIS VANIL 14CA</v>
          </cell>
          <cell r="D98" t="str">
            <v>1C03</v>
          </cell>
          <cell r="E98" t="str">
            <v>Milka</v>
          </cell>
          <cell r="F98">
            <v>50</v>
          </cell>
          <cell r="G98" t="str">
            <v xml:space="preserve">PL  </v>
          </cell>
          <cell r="H98" t="str">
            <v>Vanilla</v>
          </cell>
          <cell r="K98">
            <v>1</v>
          </cell>
          <cell r="L98">
            <v>14</v>
          </cell>
          <cell r="M98">
            <v>60</v>
          </cell>
          <cell r="N98">
            <v>0.7</v>
          </cell>
          <cell r="O98">
            <v>42</v>
          </cell>
          <cell r="P98">
            <v>393</v>
          </cell>
          <cell r="Q98">
            <v>295</v>
          </cell>
          <cell r="R98">
            <v>170</v>
          </cell>
          <cell r="S98">
            <v>8</v>
          </cell>
          <cell r="T98">
            <v>10</v>
          </cell>
          <cell r="U98">
            <v>1700</v>
          </cell>
          <cell r="V98">
            <v>1850</v>
          </cell>
          <cell r="W98">
            <v>23400</v>
          </cell>
          <cell r="X98">
            <v>1170</v>
          </cell>
          <cell r="Y98">
            <v>75</v>
          </cell>
          <cell r="Z98">
            <v>877.5</v>
          </cell>
          <cell r="AA98">
            <v>20.892857142857146</v>
          </cell>
          <cell r="AB98" t="str">
            <v>0001</v>
          </cell>
          <cell r="AC98">
            <v>7020</v>
          </cell>
          <cell r="AD98" t="str">
            <v>per family if is combined with midi else 18,747,24 per choco family</v>
          </cell>
          <cell r="AF98" t="e">
            <v>#N/A</v>
          </cell>
        </row>
        <row r="99">
          <cell r="A99" t="str">
            <v>43166261C03</v>
          </cell>
          <cell r="B99">
            <v>4316626</v>
          </cell>
          <cell r="C99" t="str">
            <v>MKA 50G CROIS CHOCO 14CA</v>
          </cell>
          <cell r="D99" t="str">
            <v>1C03</v>
          </cell>
          <cell r="E99" t="str">
            <v>Milka</v>
          </cell>
          <cell r="F99">
            <v>50</v>
          </cell>
          <cell r="G99" t="str">
            <v>RO/BG/KS</v>
          </cell>
          <cell r="H99" t="str">
            <v>Cocoa</v>
          </cell>
          <cell r="K99">
            <v>1</v>
          </cell>
          <cell r="L99">
            <v>14</v>
          </cell>
          <cell r="M99">
            <v>108</v>
          </cell>
          <cell r="N99">
            <v>0.7</v>
          </cell>
          <cell r="O99">
            <v>75.599999999999994</v>
          </cell>
          <cell r="P99">
            <v>393</v>
          </cell>
          <cell r="Q99">
            <v>295</v>
          </cell>
          <cell r="R99">
            <v>170</v>
          </cell>
          <cell r="S99">
            <v>8</v>
          </cell>
          <cell r="T99">
            <v>10</v>
          </cell>
          <cell r="U99">
            <v>1700</v>
          </cell>
          <cell r="V99">
            <v>1850</v>
          </cell>
          <cell r="W99">
            <v>23400</v>
          </cell>
          <cell r="X99">
            <v>1170</v>
          </cell>
          <cell r="Y99">
            <v>75</v>
          </cell>
          <cell r="Z99">
            <v>877.5</v>
          </cell>
          <cell r="AA99">
            <v>11.607142857142858</v>
          </cell>
          <cell r="AB99" t="str">
            <v>0001</v>
          </cell>
          <cell r="AC99">
            <v>7020</v>
          </cell>
          <cell r="AD99" t="str">
            <v>per family if is combined with midi else 18,747,24 per choco family</v>
          </cell>
          <cell r="AF99" t="e">
            <v>#N/A</v>
          </cell>
        </row>
        <row r="100">
          <cell r="A100" t="str">
            <v>43168261C03</v>
          </cell>
          <cell r="B100">
            <v>4316826</v>
          </cell>
          <cell r="C100" t="str">
            <v>MKA 50G CROIS CHOCO 14CA</v>
          </cell>
          <cell r="D100" t="str">
            <v>1C03</v>
          </cell>
          <cell r="E100" t="str">
            <v>Milka</v>
          </cell>
          <cell r="F100">
            <v>50</v>
          </cell>
          <cell r="G100" t="str">
            <v>EAM</v>
          </cell>
          <cell r="H100" t="str">
            <v>Cocoa</v>
          </cell>
          <cell r="K100">
            <v>1</v>
          </cell>
          <cell r="L100">
            <v>14</v>
          </cell>
          <cell r="M100">
            <v>108</v>
          </cell>
          <cell r="N100">
            <v>0.7</v>
          </cell>
          <cell r="O100">
            <v>75.599999999999994</v>
          </cell>
          <cell r="P100">
            <v>393</v>
          </cell>
          <cell r="Q100">
            <v>295</v>
          </cell>
          <cell r="R100">
            <v>170</v>
          </cell>
          <cell r="S100">
            <v>8</v>
          </cell>
          <cell r="T100">
            <v>10</v>
          </cell>
          <cell r="U100">
            <v>1700</v>
          </cell>
          <cell r="V100">
            <v>1850</v>
          </cell>
          <cell r="W100">
            <v>23400</v>
          </cell>
          <cell r="X100">
            <v>1170</v>
          </cell>
          <cell r="Y100">
            <v>75</v>
          </cell>
          <cell r="Z100">
            <v>877.5</v>
          </cell>
          <cell r="AA100">
            <v>11.607142857142858</v>
          </cell>
          <cell r="AB100" t="str">
            <v>0001</v>
          </cell>
          <cell r="AC100">
            <v>7020</v>
          </cell>
          <cell r="AD100" t="str">
            <v>per family if is combined with midi else 18,747,24 per choco family</v>
          </cell>
          <cell r="AF100" t="e">
            <v>#N/A</v>
          </cell>
        </row>
        <row r="101">
          <cell r="A101" t="str">
            <v>43168291C03</v>
          </cell>
          <cell r="B101">
            <v>4316829</v>
          </cell>
          <cell r="C101" t="str">
            <v>MKA 50G CROIS VANIL 14CA</v>
          </cell>
          <cell r="D101" t="str">
            <v>1C03</v>
          </cell>
          <cell r="E101" t="str">
            <v>Milka</v>
          </cell>
          <cell r="F101">
            <v>50</v>
          </cell>
          <cell r="G101" t="str">
            <v>EAM</v>
          </cell>
          <cell r="H101" t="str">
            <v>Vanilla</v>
          </cell>
          <cell r="K101">
            <v>1</v>
          </cell>
          <cell r="L101">
            <v>14</v>
          </cell>
          <cell r="M101">
            <v>108</v>
          </cell>
          <cell r="N101">
            <v>0.7</v>
          </cell>
          <cell r="O101">
            <v>75.599999999999994</v>
          </cell>
          <cell r="P101">
            <v>393</v>
          </cell>
          <cell r="Q101">
            <v>295</v>
          </cell>
          <cell r="R101">
            <v>170</v>
          </cell>
          <cell r="S101">
            <v>8</v>
          </cell>
          <cell r="T101">
            <v>10</v>
          </cell>
          <cell r="U101">
            <v>1700</v>
          </cell>
          <cell r="V101">
            <v>1850</v>
          </cell>
          <cell r="W101">
            <v>23400</v>
          </cell>
          <cell r="X101">
            <v>1170</v>
          </cell>
          <cell r="Y101">
            <v>75</v>
          </cell>
          <cell r="Z101">
            <v>877.5</v>
          </cell>
          <cell r="AA101">
            <v>11.607142857142858</v>
          </cell>
          <cell r="AB101" t="str">
            <v>0001</v>
          </cell>
          <cell r="AC101">
            <v>7020</v>
          </cell>
          <cell r="AD101" t="str">
            <v>per family if is combined with midi else 18,747,24 per choco family</v>
          </cell>
          <cell r="AF101" t="e">
            <v>#N/A</v>
          </cell>
        </row>
        <row r="102">
          <cell r="A102" t="str">
            <v>42847621C03</v>
          </cell>
          <cell r="B102">
            <v>4284762</v>
          </cell>
          <cell r="C102" t="str">
            <v>7D 60G VANIL CROIS CHOC 20CA</v>
          </cell>
          <cell r="D102" t="str">
            <v>1C03</v>
          </cell>
          <cell r="E102" t="str">
            <v>Choco</v>
          </cell>
          <cell r="F102">
            <v>60</v>
          </cell>
          <cell r="G102" t="str">
            <v>Bulgaria</v>
          </cell>
          <cell r="H102" t="str">
            <v>Vanilla</v>
          </cell>
          <cell r="K102">
            <v>1</v>
          </cell>
          <cell r="L102">
            <v>20</v>
          </cell>
          <cell r="M102">
            <v>45</v>
          </cell>
          <cell r="N102">
            <v>1.2</v>
          </cell>
          <cell r="O102">
            <v>54</v>
          </cell>
          <cell r="P102">
            <v>398</v>
          </cell>
          <cell r="Q102">
            <v>264</v>
          </cell>
          <cell r="R102">
            <v>180</v>
          </cell>
          <cell r="S102">
            <v>9</v>
          </cell>
          <cell r="T102">
            <v>5</v>
          </cell>
          <cell r="U102">
            <v>900</v>
          </cell>
          <cell r="V102">
            <v>1050</v>
          </cell>
          <cell r="W102">
            <v>14628</v>
          </cell>
          <cell r="X102">
            <v>877.68</v>
          </cell>
          <cell r="Y102">
            <v>92.5</v>
          </cell>
          <cell r="Z102">
            <v>811.85399999999993</v>
          </cell>
          <cell r="AA102">
            <v>15.034333333333333</v>
          </cell>
          <cell r="AB102" t="str">
            <v>0001</v>
          </cell>
          <cell r="AC102">
            <v>6494.8319999999994</v>
          </cell>
          <cell r="AD102" t="str">
            <v>per family if is combined with midi else 18.747,24 per choco family</v>
          </cell>
          <cell r="AF102" t="e">
            <v>#N/A</v>
          </cell>
        </row>
        <row r="103">
          <cell r="A103" t="str">
            <v>42847891C03</v>
          </cell>
          <cell r="B103">
            <v>4284789</v>
          </cell>
          <cell r="C103" t="str">
            <v>7D 60G VANIL CROIS CHOC 20CA</v>
          </cell>
          <cell r="D103" t="str">
            <v>1C03</v>
          </cell>
          <cell r="E103" t="str">
            <v>Choco</v>
          </cell>
          <cell r="F103">
            <v>60</v>
          </cell>
          <cell r="H103" t="str">
            <v>Vanilla</v>
          </cell>
          <cell r="K103">
            <v>1</v>
          </cell>
          <cell r="L103">
            <v>20</v>
          </cell>
          <cell r="M103">
            <v>104</v>
          </cell>
          <cell r="N103">
            <v>1.2</v>
          </cell>
          <cell r="O103">
            <v>124.8</v>
          </cell>
          <cell r="P103">
            <v>393</v>
          </cell>
          <cell r="Q103">
            <v>295</v>
          </cell>
          <cell r="R103">
            <v>170</v>
          </cell>
          <cell r="S103">
            <v>8</v>
          </cell>
          <cell r="T103">
            <v>13</v>
          </cell>
          <cell r="U103">
            <v>2210</v>
          </cell>
          <cell r="V103">
            <v>2360</v>
          </cell>
          <cell r="W103">
            <v>14628</v>
          </cell>
          <cell r="X103">
            <v>877.68</v>
          </cell>
          <cell r="Y103">
            <v>92.5</v>
          </cell>
          <cell r="Z103">
            <v>811.85399999999993</v>
          </cell>
          <cell r="AA103">
            <v>6.5052403846153846</v>
          </cell>
          <cell r="AB103" t="str">
            <v>0001</v>
          </cell>
          <cell r="AC103">
            <v>6494.8319999999994</v>
          </cell>
          <cell r="AD103" t="str">
            <v>per family if is combined with midi else 18.747,24 per choco family</v>
          </cell>
          <cell r="AF103" t="e">
            <v>#N/A</v>
          </cell>
        </row>
        <row r="104">
          <cell r="A104" t="str">
            <v>42847981C03</v>
          </cell>
          <cell r="B104">
            <v>4284798</v>
          </cell>
          <cell r="C104" t="str">
            <v>7D 60G COCOA CROIS CHOC 20CA</v>
          </cell>
          <cell r="D104" t="str">
            <v>1C03</v>
          </cell>
          <cell r="E104" t="str">
            <v>Choco</v>
          </cell>
          <cell r="F104">
            <v>60</v>
          </cell>
          <cell r="G104" t="str">
            <v>Bulgaria</v>
          </cell>
          <cell r="H104" t="str">
            <v>Cocoa</v>
          </cell>
          <cell r="K104">
            <v>1</v>
          </cell>
          <cell r="L104">
            <v>20</v>
          </cell>
          <cell r="M104">
            <v>80</v>
          </cell>
          <cell r="N104">
            <v>1.2</v>
          </cell>
          <cell r="O104">
            <v>96</v>
          </cell>
          <cell r="P104">
            <v>393</v>
          </cell>
          <cell r="Q104">
            <v>295</v>
          </cell>
          <cell r="R104">
            <v>170</v>
          </cell>
          <cell r="S104">
            <v>8</v>
          </cell>
          <cell r="T104">
            <v>10</v>
          </cell>
          <cell r="U104">
            <v>1700</v>
          </cell>
          <cell r="V104">
            <v>1850</v>
          </cell>
          <cell r="W104">
            <v>14628</v>
          </cell>
          <cell r="X104">
            <v>877.68</v>
          </cell>
          <cell r="Y104">
            <v>92.5</v>
          </cell>
          <cell r="Z104">
            <v>811.85399999999993</v>
          </cell>
          <cell r="AA104">
            <v>8.4568124999999998</v>
          </cell>
          <cell r="AB104" t="str">
            <v>0001</v>
          </cell>
          <cell r="AC104">
            <v>6494.8319999999994</v>
          </cell>
          <cell r="AD104" t="str">
            <v>per family if is combined with midi else 18,747,24 per choco family</v>
          </cell>
          <cell r="AF104" t="e">
            <v>#N/A</v>
          </cell>
        </row>
        <row r="105">
          <cell r="A105" t="str">
            <v>42848001C03</v>
          </cell>
          <cell r="B105">
            <v>4284800</v>
          </cell>
          <cell r="C105" t="str">
            <v>7D 60G COCOA CROIS CHOC 20CA</v>
          </cell>
          <cell r="D105" t="str">
            <v>1C03</v>
          </cell>
          <cell r="E105" t="str">
            <v>Choco</v>
          </cell>
          <cell r="F105">
            <v>60</v>
          </cell>
          <cell r="G105" t="str">
            <v>Bulgaria</v>
          </cell>
          <cell r="H105" t="str">
            <v>Cocoa</v>
          </cell>
          <cell r="K105">
            <v>1</v>
          </cell>
          <cell r="L105">
            <v>20</v>
          </cell>
          <cell r="M105">
            <v>45</v>
          </cell>
          <cell r="N105">
            <v>1.2</v>
          </cell>
          <cell r="O105">
            <v>54</v>
          </cell>
          <cell r="P105">
            <v>398</v>
          </cell>
          <cell r="Q105">
            <v>264</v>
          </cell>
          <cell r="R105">
            <v>180</v>
          </cell>
          <cell r="S105">
            <v>9</v>
          </cell>
          <cell r="T105">
            <v>5</v>
          </cell>
          <cell r="U105">
            <v>900</v>
          </cell>
          <cell r="V105">
            <v>1050</v>
          </cell>
          <cell r="W105">
            <v>14628</v>
          </cell>
          <cell r="X105">
            <v>877.68</v>
          </cell>
          <cell r="Y105">
            <v>92.5</v>
          </cell>
          <cell r="Z105">
            <v>811.85399999999993</v>
          </cell>
          <cell r="AA105">
            <v>15.034333333333333</v>
          </cell>
          <cell r="AB105" t="str">
            <v>0001</v>
          </cell>
          <cell r="AC105">
            <v>6494.8319999999994</v>
          </cell>
          <cell r="AD105" t="str">
            <v>per family if is combined with midi else 18.747,24 per choco family</v>
          </cell>
          <cell r="AF105" t="e">
            <v>#N/A</v>
          </cell>
        </row>
        <row r="106">
          <cell r="A106" t="str">
            <v>42848502C01</v>
          </cell>
          <cell r="B106">
            <v>4284850</v>
          </cell>
          <cell r="C106" t="str">
            <v>7D 70G CHOC DROPS CROIS 20CA</v>
          </cell>
          <cell r="D106" t="str">
            <v>2C01</v>
          </cell>
          <cell r="E106" t="str">
            <v>Tray 70/80/85g</v>
          </cell>
          <cell r="F106">
            <v>70</v>
          </cell>
          <cell r="H106" t="str">
            <v>Drops</v>
          </cell>
          <cell r="K106">
            <v>1</v>
          </cell>
          <cell r="L106">
            <v>20</v>
          </cell>
          <cell r="M106">
            <v>40</v>
          </cell>
          <cell r="N106">
            <v>1.4</v>
          </cell>
          <cell r="O106">
            <v>56</v>
          </cell>
          <cell r="P106">
            <v>393</v>
          </cell>
          <cell r="Q106">
            <v>295</v>
          </cell>
          <cell r="R106">
            <v>180</v>
          </cell>
          <cell r="S106">
            <v>8</v>
          </cell>
          <cell r="T106">
            <v>5</v>
          </cell>
          <cell r="U106">
            <v>900</v>
          </cell>
          <cell r="V106">
            <v>1050</v>
          </cell>
          <cell r="W106">
            <v>12042</v>
          </cell>
          <cell r="X106">
            <v>842.94</v>
          </cell>
          <cell r="Y106">
            <v>93.5</v>
          </cell>
          <cell r="Z106">
            <v>788.14890000000003</v>
          </cell>
          <cell r="AA106">
            <v>14.074087500000001</v>
          </cell>
          <cell r="AB106" t="str">
            <v>0001</v>
          </cell>
          <cell r="AC106">
            <v>6305.1912000000002</v>
          </cell>
          <cell r="AD106" t="str">
            <v>per family Choco Drops</v>
          </cell>
          <cell r="AE106" t="str">
            <v>to be delist</v>
          </cell>
          <cell r="AF106" t="e">
            <v>#N/A</v>
          </cell>
        </row>
        <row r="107">
          <cell r="A107" t="str">
            <v>42848861C01</v>
          </cell>
          <cell r="B107">
            <v>4284886</v>
          </cell>
          <cell r="C107" t="str">
            <v>7D 85G COCOA CROIS 20CA</v>
          </cell>
          <cell r="D107" t="str">
            <v>1C01</v>
          </cell>
          <cell r="E107" t="str">
            <v>Tray 70/80/85g</v>
          </cell>
          <cell r="F107">
            <v>85</v>
          </cell>
          <cell r="H107" t="str">
            <v>Cocoa</v>
          </cell>
          <cell r="K107">
            <v>1</v>
          </cell>
          <cell r="L107">
            <v>20</v>
          </cell>
          <cell r="M107">
            <v>96</v>
          </cell>
          <cell r="N107">
            <v>1.7</v>
          </cell>
          <cell r="O107">
            <v>163.19999999999999</v>
          </cell>
          <cell r="P107">
            <v>396</v>
          </cell>
          <cell r="Q107">
            <v>296</v>
          </cell>
          <cell r="R107">
            <v>180</v>
          </cell>
          <cell r="S107">
            <v>8</v>
          </cell>
          <cell r="T107">
            <v>12</v>
          </cell>
          <cell r="U107">
            <v>2160</v>
          </cell>
          <cell r="V107">
            <v>2310</v>
          </cell>
          <cell r="W107">
            <v>19200</v>
          </cell>
          <cell r="X107">
            <v>1632</v>
          </cell>
          <cell r="Y107">
            <v>93</v>
          </cell>
          <cell r="Z107">
            <v>1517.76</v>
          </cell>
          <cell r="AA107">
            <v>9.3000000000000007</v>
          </cell>
          <cell r="AB107" t="str">
            <v>0001</v>
          </cell>
          <cell r="AC107">
            <v>36426.239999999998</v>
          </cell>
          <cell r="AD107" t="str">
            <v>per family of Max/double</v>
          </cell>
          <cell r="AE107" t="str">
            <v>to be delist</v>
          </cell>
          <cell r="AF107" t="e">
            <v>#N/A</v>
          </cell>
        </row>
        <row r="108">
          <cell r="A108" t="str">
            <v>42848891C03</v>
          </cell>
          <cell r="B108">
            <v>4284889</v>
          </cell>
          <cell r="C108" t="str">
            <v>7D 80G FR FRUIT STRDL 20CA</v>
          </cell>
          <cell r="D108" t="str">
            <v>1C03</v>
          </cell>
          <cell r="E108" t="str">
            <v>Borseto</v>
          </cell>
          <cell r="F108">
            <v>80</v>
          </cell>
          <cell r="G108" t="str">
            <v>Polonia</v>
          </cell>
          <cell r="H108" t="str">
            <v>Forest fruits</v>
          </cell>
          <cell r="K108">
            <v>1</v>
          </cell>
          <cell r="L108">
            <v>20</v>
          </cell>
          <cell r="M108">
            <v>48</v>
          </cell>
          <cell r="N108">
            <v>1.6</v>
          </cell>
          <cell r="O108">
            <v>76.800000000000011</v>
          </cell>
          <cell r="P108">
            <v>393</v>
          </cell>
          <cell r="Q108">
            <v>295</v>
          </cell>
          <cell r="R108">
            <v>157</v>
          </cell>
          <cell r="S108">
            <v>8</v>
          </cell>
          <cell r="T108">
            <v>6</v>
          </cell>
          <cell r="U108">
            <v>942</v>
          </cell>
          <cell r="V108">
            <v>1092</v>
          </cell>
          <cell r="W108">
            <v>12132</v>
          </cell>
          <cell r="X108">
            <v>970.56</v>
          </cell>
          <cell r="Y108">
            <v>92.5</v>
          </cell>
          <cell r="Z108">
            <v>897.76799999999992</v>
          </cell>
          <cell r="AA108">
            <v>11.689687499999998</v>
          </cell>
          <cell r="AB108" t="str">
            <v>0001</v>
          </cell>
          <cell r="AC108">
            <v>14364.287999999999</v>
          </cell>
          <cell r="AD108" t="str">
            <v>per family of Borseto</v>
          </cell>
          <cell r="AF108" t="e">
            <v>#N/A</v>
          </cell>
        </row>
        <row r="109">
          <cell r="A109" t="str">
            <v>43196541C03</v>
          </cell>
          <cell r="B109">
            <v>4319654</v>
          </cell>
          <cell r="C109" t="str">
            <v>7D 80G FR FRUIT STRDL 20C</v>
          </cell>
          <cell r="D109" t="str">
            <v>1C03</v>
          </cell>
          <cell r="E109" t="str">
            <v>Borseto</v>
          </cell>
          <cell r="F109">
            <v>80</v>
          </cell>
          <cell r="G109" t="str">
            <v>PL,BG,RO,GR</v>
          </cell>
          <cell r="H109" t="str">
            <v>Forest fruits</v>
          </cell>
          <cell r="K109">
            <v>1</v>
          </cell>
          <cell r="L109">
            <v>20</v>
          </cell>
          <cell r="M109">
            <v>48</v>
          </cell>
          <cell r="N109">
            <v>1.6</v>
          </cell>
          <cell r="O109">
            <v>76.800000000000011</v>
          </cell>
          <cell r="P109">
            <v>393</v>
          </cell>
          <cell r="Q109">
            <v>295</v>
          </cell>
          <cell r="R109">
            <v>157</v>
          </cell>
          <cell r="S109">
            <v>8</v>
          </cell>
          <cell r="T109">
            <v>6</v>
          </cell>
          <cell r="U109">
            <v>942</v>
          </cell>
          <cell r="V109">
            <v>1092</v>
          </cell>
          <cell r="W109">
            <v>12132</v>
          </cell>
          <cell r="X109">
            <v>970.56</v>
          </cell>
          <cell r="Y109">
            <v>92.5</v>
          </cell>
          <cell r="Z109">
            <v>897.76799999999992</v>
          </cell>
          <cell r="AA109">
            <v>11.689687499999998</v>
          </cell>
          <cell r="AB109" t="str">
            <v>0001</v>
          </cell>
          <cell r="AC109">
            <v>14364.287999999999</v>
          </cell>
          <cell r="AD109" t="str">
            <v>per family of Borseto</v>
          </cell>
          <cell r="AF109" t="e">
            <v>#N/A</v>
          </cell>
        </row>
        <row r="110">
          <cell r="A110" t="str">
            <v>42849151C01</v>
          </cell>
          <cell r="B110">
            <v>4284915</v>
          </cell>
          <cell r="C110" t="str">
            <v>7D 80G VAN&amp;SR CHRY CROIS 20CA</v>
          </cell>
          <cell r="D110" t="str">
            <v>1C01</v>
          </cell>
          <cell r="E110" t="str">
            <v>Tray 70/80/85g</v>
          </cell>
          <cell r="F110">
            <v>80</v>
          </cell>
          <cell r="G110" t="str">
            <v>Romania</v>
          </cell>
          <cell r="H110" t="str">
            <v>Vanilla-Cherry</v>
          </cell>
          <cell r="K110">
            <v>1</v>
          </cell>
          <cell r="L110">
            <v>20</v>
          </cell>
          <cell r="M110">
            <v>96</v>
          </cell>
          <cell r="N110">
            <v>1.6</v>
          </cell>
          <cell r="O110">
            <v>153.60000000000002</v>
          </cell>
          <cell r="P110">
            <v>396</v>
          </cell>
          <cell r="Q110">
            <v>296</v>
          </cell>
          <cell r="R110">
            <v>180</v>
          </cell>
          <cell r="S110">
            <v>8</v>
          </cell>
          <cell r="T110">
            <v>12</v>
          </cell>
          <cell r="U110">
            <v>2160</v>
          </cell>
          <cell r="V110">
            <v>2310</v>
          </cell>
          <cell r="W110">
            <v>19200</v>
          </cell>
          <cell r="X110">
            <v>1536</v>
          </cell>
          <cell r="Y110">
            <v>93</v>
          </cell>
          <cell r="Z110">
            <v>1428.48</v>
          </cell>
          <cell r="AA110">
            <v>9.2999999999999989</v>
          </cell>
          <cell r="AB110" t="str">
            <v>0001</v>
          </cell>
          <cell r="AC110">
            <v>34283.520000000004</v>
          </cell>
          <cell r="AD110" t="str">
            <v>per family of Max/double</v>
          </cell>
          <cell r="AE110" t="str">
            <v>to be delist</v>
          </cell>
          <cell r="AF110" t="e">
            <v>#N/A</v>
          </cell>
        </row>
        <row r="111">
          <cell r="A111" t="str">
            <v>42850271C03</v>
          </cell>
          <cell r="B111">
            <v>4285027</v>
          </cell>
          <cell r="C111" t="str">
            <v>7D 185G SPUM MINI CR 8CA</v>
          </cell>
          <cell r="D111" t="str">
            <v>1C03</v>
          </cell>
          <cell r="E111" t="str">
            <v>Mini</v>
          </cell>
          <cell r="F111">
            <v>185</v>
          </cell>
          <cell r="G111" t="str">
            <v>Romania</v>
          </cell>
          <cell r="H111" t="str">
            <v>Spumant</v>
          </cell>
          <cell r="K111">
            <v>14.6</v>
          </cell>
          <cell r="L111">
            <v>8</v>
          </cell>
          <cell r="M111">
            <v>40</v>
          </cell>
          <cell r="N111">
            <v>1.48</v>
          </cell>
          <cell r="O111">
            <v>59.2</v>
          </cell>
          <cell r="P111">
            <v>391</v>
          </cell>
          <cell r="Q111">
            <v>291</v>
          </cell>
          <cell r="R111">
            <v>200</v>
          </cell>
          <cell r="S111">
            <v>8</v>
          </cell>
          <cell r="T111">
            <v>5</v>
          </cell>
          <cell r="U111">
            <v>1000</v>
          </cell>
          <cell r="V111">
            <v>1150</v>
          </cell>
          <cell r="W111">
            <v>57180</v>
          </cell>
          <cell r="X111">
            <v>720.46799999999996</v>
          </cell>
          <cell r="Y111">
            <v>94</v>
          </cell>
          <cell r="Z111">
            <v>677.23991999999998</v>
          </cell>
          <cell r="AA111">
            <v>11.439863513513513</v>
          </cell>
          <cell r="AB111" t="str">
            <v>0001</v>
          </cell>
          <cell r="AC111">
            <v>16253.75808</v>
          </cell>
          <cell r="AD111" t="str">
            <v>per mini Family</v>
          </cell>
          <cell r="AF111" t="e">
            <v>#N/A</v>
          </cell>
        </row>
        <row r="112">
          <cell r="A112" t="str">
            <v>43129531C03</v>
          </cell>
          <cell r="B112">
            <v>4312953</v>
          </cell>
          <cell r="C112" t="str">
            <v>7D 185G SPUM MINI CR 8CA</v>
          </cell>
          <cell r="D112" t="str">
            <v>1C03</v>
          </cell>
          <cell r="E112" t="str">
            <v>Mini</v>
          </cell>
          <cell r="F112">
            <v>185</v>
          </cell>
          <cell r="G112" t="str">
            <v>Romania</v>
          </cell>
          <cell r="H112" t="str">
            <v>Spumant</v>
          </cell>
          <cell r="K112">
            <v>14.6</v>
          </cell>
          <cell r="L112">
            <v>8</v>
          </cell>
          <cell r="M112">
            <v>64</v>
          </cell>
          <cell r="N112">
            <v>1.48</v>
          </cell>
          <cell r="O112">
            <v>94.72</v>
          </cell>
          <cell r="P112">
            <v>391</v>
          </cell>
          <cell r="Q112">
            <v>291</v>
          </cell>
          <cell r="R112">
            <v>200</v>
          </cell>
          <cell r="S112">
            <v>8</v>
          </cell>
          <cell r="T112">
            <v>5</v>
          </cell>
          <cell r="U112">
            <v>1000</v>
          </cell>
          <cell r="V112">
            <v>1150</v>
          </cell>
          <cell r="W112">
            <v>57180</v>
          </cell>
          <cell r="X112">
            <v>720.46799999999996</v>
          </cell>
          <cell r="Y112">
            <v>94</v>
          </cell>
          <cell r="Z112">
            <v>677.23991999999998</v>
          </cell>
          <cell r="AA112">
            <v>7.1499146959459461</v>
          </cell>
          <cell r="AB112" t="str">
            <v>0001</v>
          </cell>
          <cell r="AC112">
            <v>16253.75808</v>
          </cell>
          <cell r="AD112" t="str">
            <v>per mini Family</v>
          </cell>
          <cell r="AF112" t="e">
            <v>#N/A</v>
          </cell>
        </row>
        <row r="113">
          <cell r="A113" t="str">
            <v>43129531C03</v>
          </cell>
          <cell r="B113">
            <v>4312953</v>
          </cell>
          <cell r="C113" t="str">
            <v>7D 185G SPUM MINI CR 8CA</v>
          </cell>
          <cell r="D113" t="str">
            <v>1C03</v>
          </cell>
          <cell r="E113" t="str">
            <v>Mini</v>
          </cell>
          <cell r="F113">
            <v>185</v>
          </cell>
          <cell r="G113" t="str">
            <v>Romania</v>
          </cell>
          <cell r="H113" t="str">
            <v>Spumant</v>
          </cell>
          <cell r="K113">
            <v>14.6</v>
          </cell>
          <cell r="L113">
            <v>8</v>
          </cell>
          <cell r="M113">
            <v>64</v>
          </cell>
          <cell r="N113">
            <v>1.48</v>
          </cell>
          <cell r="O113">
            <v>94.72</v>
          </cell>
          <cell r="P113">
            <v>391</v>
          </cell>
          <cell r="Q113">
            <v>291</v>
          </cell>
          <cell r="R113">
            <v>200</v>
          </cell>
          <cell r="S113">
            <v>8</v>
          </cell>
          <cell r="T113">
            <v>5</v>
          </cell>
          <cell r="U113">
            <v>1000</v>
          </cell>
          <cell r="V113">
            <v>1150</v>
          </cell>
          <cell r="W113">
            <v>57180</v>
          </cell>
          <cell r="X113">
            <v>720.46799999999996</v>
          </cell>
          <cell r="Y113">
            <v>94</v>
          </cell>
          <cell r="Z113">
            <v>677.23991999999998</v>
          </cell>
          <cell r="AA113">
            <v>7.1499146959459461</v>
          </cell>
          <cell r="AB113" t="str">
            <v>0001</v>
          </cell>
          <cell r="AC113">
            <v>16253.75808</v>
          </cell>
          <cell r="AD113" t="str">
            <v>per mini Family</v>
          </cell>
          <cell r="AF113" t="e">
            <v>#N/A</v>
          </cell>
        </row>
        <row r="114">
          <cell r="A114" t="str">
            <v>43128831C03</v>
          </cell>
          <cell r="B114">
            <v>4312883</v>
          </cell>
          <cell r="C114" t="str">
            <v>7D 185G VAN&amp;SR CHRY MIN 8CA</v>
          </cell>
          <cell r="D114" t="str">
            <v>1C03</v>
          </cell>
          <cell r="E114" t="str">
            <v>Mini</v>
          </cell>
          <cell r="F114">
            <v>185</v>
          </cell>
          <cell r="G114" t="str">
            <v>Romania</v>
          </cell>
          <cell r="H114" t="str">
            <v>Vanilla-Cherry</v>
          </cell>
          <cell r="K114">
            <v>14.6</v>
          </cell>
          <cell r="L114">
            <v>8</v>
          </cell>
          <cell r="M114">
            <v>64</v>
          </cell>
          <cell r="N114">
            <v>1.48</v>
          </cell>
          <cell r="O114">
            <v>94.72</v>
          </cell>
          <cell r="P114">
            <v>391</v>
          </cell>
          <cell r="Q114">
            <v>291</v>
          </cell>
          <cell r="R114">
            <v>200</v>
          </cell>
          <cell r="S114">
            <v>8</v>
          </cell>
          <cell r="T114">
            <v>5</v>
          </cell>
          <cell r="U114">
            <v>1000</v>
          </cell>
          <cell r="V114">
            <v>1150</v>
          </cell>
          <cell r="W114">
            <v>57180</v>
          </cell>
          <cell r="X114">
            <v>720.46799999999996</v>
          </cell>
          <cell r="Y114">
            <v>94</v>
          </cell>
          <cell r="Z114">
            <v>677.23991999999998</v>
          </cell>
          <cell r="AA114">
            <v>7.1499146959459461</v>
          </cell>
          <cell r="AB114" t="str">
            <v>0001</v>
          </cell>
          <cell r="AC114">
            <v>16253.75808</v>
          </cell>
          <cell r="AD114" t="str">
            <v>per mini Family</v>
          </cell>
          <cell r="AF114" t="e">
            <v>#N/A</v>
          </cell>
        </row>
        <row r="115">
          <cell r="A115" t="str">
            <v>-42850281C03</v>
          </cell>
          <cell r="B115">
            <v>-4285028</v>
          </cell>
          <cell r="C115" t="str">
            <v>7D 185G SPUM MINI CR 10CA</v>
          </cell>
          <cell r="D115" t="str">
            <v>1C03</v>
          </cell>
          <cell r="E115" t="str">
            <v>Mini</v>
          </cell>
          <cell r="F115">
            <v>185</v>
          </cell>
          <cell r="H115" t="str">
            <v>Spumant</v>
          </cell>
          <cell r="K115">
            <v>14.6</v>
          </cell>
          <cell r="L115">
            <v>10</v>
          </cell>
          <cell r="M115">
            <v>54</v>
          </cell>
          <cell r="N115">
            <v>1.85</v>
          </cell>
          <cell r="O115">
            <v>99.9</v>
          </cell>
          <cell r="P115">
            <v>395</v>
          </cell>
          <cell r="Q115">
            <v>393</v>
          </cell>
          <cell r="R115">
            <v>195</v>
          </cell>
          <cell r="S115">
            <v>6</v>
          </cell>
          <cell r="T115">
            <v>9</v>
          </cell>
          <cell r="U115">
            <v>1755</v>
          </cell>
          <cell r="V115">
            <v>1905</v>
          </cell>
          <cell r="W115">
            <v>57180</v>
          </cell>
          <cell r="X115">
            <v>720.46799999999996</v>
          </cell>
          <cell r="Y115">
            <v>94</v>
          </cell>
          <cell r="Z115">
            <v>677.23991999999998</v>
          </cell>
          <cell r="AC115">
            <v>16253.75808</v>
          </cell>
          <cell r="AD115" t="str">
            <v>per mini Family</v>
          </cell>
          <cell r="AE115" t="str">
            <v>Delistat inlocuit cu 4306514 feb 2023</v>
          </cell>
          <cell r="AF115" t="e">
            <v>#N/A</v>
          </cell>
        </row>
        <row r="116">
          <cell r="A116" t="str">
            <v>42850291C03</v>
          </cell>
          <cell r="B116">
            <v>4285029</v>
          </cell>
          <cell r="C116" t="str">
            <v>7D 185G COCOA&amp;VAN MINI CR 8CA</v>
          </cell>
          <cell r="D116" t="str">
            <v>1C03</v>
          </cell>
          <cell r="E116" t="str">
            <v>Mini</v>
          </cell>
          <cell r="F116">
            <v>185</v>
          </cell>
          <cell r="G116" t="str">
            <v>Romania</v>
          </cell>
          <cell r="H116" t="str">
            <v>Cocoa-Vanilla</v>
          </cell>
          <cell r="K116">
            <v>14.6</v>
          </cell>
          <cell r="L116">
            <v>8</v>
          </cell>
          <cell r="M116">
            <v>40</v>
          </cell>
          <cell r="N116">
            <v>1.48</v>
          </cell>
          <cell r="O116">
            <v>59.2</v>
          </cell>
          <cell r="P116">
            <v>391</v>
          </cell>
          <cell r="Q116">
            <v>291</v>
          </cell>
          <cell r="R116">
            <v>200</v>
          </cell>
          <cell r="S116">
            <v>8</v>
          </cell>
          <cell r="T116">
            <v>5</v>
          </cell>
          <cell r="U116">
            <v>1000</v>
          </cell>
          <cell r="V116">
            <v>1150</v>
          </cell>
          <cell r="W116">
            <v>57180</v>
          </cell>
          <cell r="X116">
            <v>720.46799999999996</v>
          </cell>
          <cell r="Y116">
            <v>94</v>
          </cell>
          <cell r="Z116">
            <v>677.23991999999998</v>
          </cell>
          <cell r="AA116">
            <v>11.439863513513513</v>
          </cell>
          <cell r="AB116" t="str">
            <v>0001</v>
          </cell>
          <cell r="AC116">
            <v>16253.75808</v>
          </cell>
          <cell r="AD116" t="str">
            <v>per mini Family</v>
          </cell>
          <cell r="AF116" t="e">
            <v>#N/A</v>
          </cell>
        </row>
        <row r="117">
          <cell r="A117" t="str">
            <v>42850301C03</v>
          </cell>
          <cell r="B117">
            <v>4285030</v>
          </cell>
          <cell r="C117" t="str">
            <v>7D 185G VAN&amp;SR CHRY MINI CR 8CA</v>
          </cell>
          <cell r="D117" t="str">
            <v>1C03</v>
          </cell>
          <cell r="E117" t="str">
            <v>Mini</v>
          </cell>
          <cell r="F117">
            <v>185</v>
          </cell>
          <cell r="G117" t="str">
            <v>Romania</v>
          </cell>
          <cell r="H117" t="str">
            <v>Vanilla-Cherry</v>
          </cell>
          <cell r="K117">
            <v>14.6</v>
          </cell>
          <cell r="L117">
            <v>8</v>
          </cell>
          <cell r="M117">
            <v>40</v>
          </cell>
          <cell r="N117">
            <v>1.48</v>
          </cell>
          <cell r="O117">
            <v>59.2</v>
          </cell>
          <cell r="P117">
            <v>391</v>
          </cell>
          <cell r="Q117">
            <v>291</v>
          </cell>
          <cell r="R117">
            <v>200</v>
          </cell>
          <cell r="S117">
            <v>8</v>
          </cell>
          <cell r="T117">
            <v>5</v>
          </cell>
          <cell r="U117">
            <v>1000</v>
          </cell>
          <cell r="V117">
            <v>1150</v>
          </cell>
          <cell r="W117">
            <v>57180</v>
          </cell>
          <cell r="X117">
            <v>720.46799999999996</v>
          </cell>
          <cell r="Y117">
            <v>94</v>
          </cell>
          <cell r="Z117">
            <v>677.23991999999998</v>
          </cell>
          <cell r="AA117">
            <v>11.439863513513513</v>
          </cell>
          <cell r="AB117" t="str">
            <v>0001</v>
          </cell>
          <cell r="AC117">
            <v>16253.75808</v>
          </cell>
          <cell r="AD117" t="str">
            <v>per mini Family</v>
          </cell>
          <cell r="AF117" t="e">
            <v>#N/A</v>
          </cell>
        </row>
        <row r="118">
          <cell r="A118" t="str">
            <v>42850321C03</v>
          </cell>
          <cell r="B118">
            <v>4285032</v>
          </cell>
          <cell r="C118" t="str">
            <v>7D 185G MILLEF MINI CR 8CA</v>
          </cell>
          <cell r="D118" t="str">
            <v>1C03</v>
          </cell>
          <cell r="E118" t="str">
            <v>Mini</v>
          </cell>
          <cell r="F118">
            <v>185</v>
          </cell>
          <cell r="H118" t="str">
            <v>Mimillefeuille</v>
          </cell>
          <cell r="K118">
            <v>14.6</v>
          </cell>
          <cell r="L118">
            <v>8</v>
          </cell>
          <cell r="M118">
            <v>40</v>
          </cell>
          <cell r="N118">
            <v>1.48</v>
          </cell>
          <cell r="O118">
            <v>59.2</v>
          </cell>
          <cell r="P118">
            <v>391</v>
          </cell>
          <cell r="Q118">
            <v>291</v>
          </cell>
          <cell r="R118">
            <v>200</v>
          </cell>
          <cell r="S118">
            <v>8</v>
          </cell>
          <cell r="T118">
            <v>5</v>
          </cell>
          <cell r="U118">
            <v>1000</v>
          </cell>
          <cell r="V118">
            <v>1150</v>
          </cell>
          <cell r="W118">
            <v>57180</v>
          </cell>
          <cell r="X118">
            <v>720.46799999999996</v>
          </cell>
          <cell r="Y118">
            <v>94</v>
          </cell>
          <cell r="Z118">
            <v>677.23991999999998</v>
          </cell>
          <cell r="AA118">
            <v>11.439863513513513</v>
          </cell>
          <cell r="AB118" t="str">
            <v>0001</v>
          </cell>
          <cell r="AC118">
            <v>16253.75808</v>
          </cell>
          <cell r="AD118" t="str">
            <v>per mini Family</v>
          </cell>
          <cell r="AF118" t="e">
            <v>#N/A</v>
          </cell>
        </row>
        <row r="119">
          <cell r="A119" t="str">
            <v>42850461C03</v>
          </cell>
          <cell r="B119">
            <v>4285046</v>
          </cell>
          <cell r="C119" t="str">
            <v>7D 185G COCOA MINI CR 8CA</v>
          </cell>
          <cell r="D119" t="str">
            <v>1C03</v>
          </cell>
          <cell r="E119" t="str">
            <v>Mini</v>
          </cell>
          <cell r="F119">
            <v>185</v>
          </cell>
          <cell r="G119" t="str">
            <v>Romania</v>
          </cell>
          <cell r="H119" t="str">
            <v>Cocoa</v>
          </cell>
          <cell r="K119">
            <v>14.6</v>
          </cell>
          <cell r="L119">
            <v>8</v>
          </cell>
          <cell r="M119">
            <v>40</v>
          </cell>
          <cell r="N119">
            <v>1.48</v>
          </cell>
          <cell r="O119">
            <v>59.2</v>
          </cell>
          <cell r="P119">
            <v>391</v>
          </cell>
          <cell r="Q119">
            <v>291</v>
          </cell>
          <cell r="R119">
            <v>200</v>
          </cell>
          <cell r="S119">
            <v>8</v>
          </cell>
          <cell r="T119">
            <v>5</v>
          </cell>
          <cell r="U119">
            <v>1000</v>
          </cell>
          <cell r="V119">
            <v>1150</v>
          </cell>
          <cell r="W119">
            <v>57180</v>
          </cell>
          <cell r="X119">
            <v>720.46799999999996</v>
          </cell>
          <cell r="Y119">
            <v>94</v>
          </cell>
          <cell r="Z119">
            <v>677.23991999999998</v>
          </cell>
          <cell r="AA119">
            <v>11.439863513513513</v>
          </cell>
          <cell r="AB119" t="str">
            <v>0001</v>
          </cell>
          <cell r="AC119">
            <v>16253.75808</v>
          </cell>
          <cell r="AD119" t="str">
            <v>per mini Family</v>
          </cell>
          <cell r="AF119" t="e">
            <v>#N/A</v>
          </cell>
        </row>
        <row r="120">
          <cell r="A120" t="str">
            <v>43130381C03</v>
          </cell>
          <cell r="B120">
            <v>4313038</v>
          </cell>
          <cell r="C120" t="str">
            <v>7D 185G COCOA MINI CR 8CA AC</v>
          </cell>
          <cell r="D120" t="str">
            <v>1C03</v>
          </cell>
          <cell r="E120" t="str">
            <v>Mini</v>
          </cell>
          <cell r="F120">
            <v>185</v>
          </cell>
          <cell r="G120" t="str">
            <v>RO/MD/IT/SP/PT</v>
          </cell>
          <cell r="H120" t="str">
            <v>Cocoa</v>
          </cell>
          <cell r="K120">
            <v>14.6</v>
          </cell>
          <cell r="L120">
            <v>8</v>
          </cell>
          <cell r="M120">
            <v>64</v>
          </cell>
          <cell r="N120">
            <v>1.48</v>
          </cell>
          <cell r="O120">
            <v>94.72</v>
          </cell>
          <cell r="P120">
            <v>391</v>
          </cell>
          <cell r="Q120">
            <v>291</v>
          </cell>
          <cell r="R120">
            <v>200</v>
          </cell>
          <cell r="S120">
            <v>8</v>
          </cell>
          <cell r="T120">
            <v>5</v>
          </cell>
          <cell r="U120">
            <v>1000</v>
          </cell>
          <cell r="V120">
            <v>1150</v>
          </cell>
          <cell r="W120">
            <v>57180</v>
          </cell>
          <cell r="X120">
            <v>720.46799999999996</v>
          </cell>
          <cell r="Y120">
            <v>94</v>
          </cell>
          <cell r="Z120">
            <v>677.23991999999998</v>
          </cell>
          <cell r="AA120">
            <v>7.1499146959459461</v>
          </cell>
          <cell r="AB120" t="str">
            <v>0001</v>
          </cell>
          <cell r="AC120">
            <v>16253.75808</v>
          </cell>
          <cell r="AD120" t="str">
            <v>per mini Family</v>
          </cell>
          <cell r="AF120" t="e">
            <v>#N/A</v>
          </cell>
        </row>
        <row r="121">
          <cell r="A121" t="str">
            <v>43129481C03</v>
          </cell>
          <cell r="B121">
            <v>4312948</v>
          </cell>
          <cell r="C121" t="str">
            <v>7D 185G COCOA MINI CR 8CA AC</v>
          </cell>
          <cell r="D121" t="str">
            <v>1C03</v>
          </cell>
          <cell r="E121" t="str">
            <v>Mini</v>
          </cell>
          <cell r="F121">
            <v>185</v>
          </cell>
          <cell r="G121" t="str">
            <v>BG redirect</v>
          </cell>
          <cell r="H121" t="str">
            <v>Cocoa</v>
          </cell>
          <cell r="K121">
            <v>14.6</v>
          </cell>
          <cell r="L121">
            <v>8</v>
          </cell>
          <cell r="M121">
            <v>64</v>
          </cell>
          <cell r="N121">
            <v>1.48</v>
          </cell>
          <cell r="O121">
            <v>94.72</v>
          </cell>
          <cell r="P121">
            <v>391</v>
          </cell>
          <cell r="Q121">
            <v>291</v>
          </cell>
          <cell r="R121">
            <v>200</v>
          </cell>
          <cell r="S121">
            <v>8</v>
          </cell>
          <cell r="T121">
            <v>5</v>
          </cell>
          <cell r="U121">
            <v>1000</v>
          </cell>
          <cell r="V121">
            <v>1150</v>
          </cell>
          <cell r="W121">
            <v>57180</v>
          </cell>
          <cell r="X121">
            <v>720.46799999999996</v>
          </cell>
          <cell r="Y121">
            <v>94</v>
          </cell>
          <cell r="Z121">
            <v>677.23991999999998</v>
          </cell>
          <cell r="AA121">
            <v>7.1499146959459461</v>
          </cell>
          <cell r="AB121" t="str">
            <v>0001</v>
          </cell>
          <cell r="AC121">
            <v>16253.75808</v>
          </cell>
          <cell r="AD121" t="str">
            <v>per mini Family</v>
          </cell>
          <cell r="AF121" t="e">
            <v>#N/A</v>
          </cell>
        </row>
        <row r="122">
          <cell r="A122" t="str">
            <v>-42850471C03</v>
          </cell>
          <cell r="B122">
            <v>-4285047</v>
          </cell>
          <cell r="C122" t="str">
            <v>7D 185G COCOA MINI CR 10CA</v>
          </cell>
          <cell r="D122" t="str">
            <v>1C03</v>
          </cell>
          <cell r="E122" t="str">
            <v>Mini</v>
          </cell>
          <cell r="F122">
            <v>185</v>
          </cell>
          <cell r="H122" t="str">
            <v>Cocoa</v>
          </cell>
          <cell r="K122">
            <v>14.6</v>
          </cell>
          <cell r="L122">
            <v>10</v>
          </cell>
          <cell r="M122">
            <v>54</v>
          </cell>
          <cell r="N122">
            <v>1.85</v>
          </cell>
          <cell r="O122">
            <v>99.9</v>
          </cell>
          <cell r="P122">
            <v>395</v>
          </cell>
          <cell r="Q122">
            <v>393</v>
          </cell>
          <cell r="R122">
            <v>195</v>
          </cell>
          <cell r="S122">
            <v>6</v>
          </cell>
          <cell r="T122">
            <v>9</v>
          </cell>
          <cell r="U122">
            <v>1755</v>
          </cell>
          <cell r="V122">
            <v>1905</v>
          </cell>
          <cell r="W122">
            <v>57180</v>
          </cell>
          <cell r="X122">
            <v>720.46799999999996</v>
          </cell>
          <cell r="Y122">
            <v>94</v>
          </cell>
          <cell r="Z122">
            <v>677.23991999999998</v>
          </cell>
          <cell r="AC122">
            <v>16253.75808</v>
          </cell>
          <cell r="AD122" t="str">
            <v>per mini Family</v>
          </cell>
          <cell r="AE122" t="str">
            <v>delistat inlocuit cu 4306513 feb 2023</v>
          </cell>
          <cell r="AF122" t="e">
            <v>#N/A</v>
          </cell>
        </row>
        <row r="123">
          <cell r="A123" t="str">
            <v>-42850481C03</v>
          </cell>
          <cell r="B123">
            <v>-4285048</v>
          </cell>
          <cell r="C123" t="str">
            <v>7D 300G COCOA MINI CR 6CA</v>
          </cell>
          <cell r="D123" t="str">
            <v>1C03</v>
          </cell>
          <cell r="E123" t="str">
            <v>Mini</v>
          </cell>
          <cell r="F123">
            <v>300</v>
          </cell>
          <cell r="H123" t="str">
            <v>Cocoa</v>
          </cell>
          <cell r="K123">
            <v>23.6</v>
          </cell>
          <cell r="L123">
            <v>6</v>
          </cell>
          <cell r="M123">
            <v>32</v>
          </cell>
          <cell r="N123">
            <v>1.8</v>
          </cell>
          <cell r="O123">
            <v>57.6</v>
          </cell>
          <cell r="P123">
            <v>400</v>
          </cell>
          <cell r="Q123">
            <v>286</v>
          </cell>
          <cell r="R123">
            <v>222</v>
          </cell>
          <cell r="S123">
            <v>8</v>
          </cell>
          <cell r="T123">
            <v>4</v>
          </cell>
          <cell r="U123">
            <v>888</v>
          </cell>
          <cell r="V123">
            <v>1038</v>
          </cell>
          <cell r="W123">
            <v>57180</v>
          </cell>
          <cell r="X123">
            <v>720.46799999999996</v>
          </cell>
          <cell r="Y123">
            <v>94</v>
          </cell>
          <cell r="Z123">
            <v>677.23991999999998</v>
          </cell>
          <cell r="AC123">
            <v>16253.75808</v>
          </cell>
          <cell r="AD123" t="str">
            <v>per mini Family</v>
          </cell>
          <cell r="AF123">
            <v>4285048</v>
          </cell>
        </row>
        <row r="124">
          <cell r="A124" t="str">
            <v>-42850491C03</v>
          </cell>
          <cell r="B124">
            <v>-4285049</v>
          </cell>
          <cell r="C124" t="str">
            <v>7D 300G COCOA&amp;VAN MINI CR 6CA</v>
          </cell>
          <cell r="D124" t="str">
            <v>1C03</v>
          </cell>
          <cell r="E124" t="str">
            <v>Mini</v>
          </cell>
          <cell r="F124">
            <v>300</v>
          </cell>
          <cell r="H124" t="str">
            <v>Cocoa-Vanilla</v>
          </cell>
          <cell r="K124">
            <v>23.6</v>
          </cell>
          <cell r="L124">
            <v>6</v>
          </cell>
          <cell r="M124">
            <v>32</v>
          </cell>
          <cell r="N124">
            <v>1.8</v>
          </cell>
          <cell r="O124">
            <v>57.6</v>
          </cell>
          <cell r="P124">
            <v>400</v>
          </cell>
          <cell r="Q124">
            <v>286</v>
          </cell>
          <cell r="R124">
            <v>222</v>
          </cell>
          <cell r="S124">
            <v>8</v>
          </cell>
          <cell r="T124">
            <v>4</v>
          </cell>
          <cell r="U124">
            <v>888</v>
          </cell>
          <cell r="V124">
            <v>1038</v>
          </cell>
          <cell r="W124">
            <v>57180</v>
          </cell>
          <cell r="X124">
            <v>720.46799999999996</v>
          </cell>
          <cell r="Y124">
            <v>94</v>
          </cell>
          <cell r="Z124">
            <v>677.23991999999998</v>
          </cell>
          <cell r="AC124">
            <v>16253.75808</v>
          </cell>
          <cell r="AD124" t="str">
            <v>per mini Family</v>
          </cell>
          <cell r="AF124">
            <v>4285049</v>
          </cell>
        </row>
        <row r="125">
          <cell r="A125" t="str">
            <v>42850501C03</v>
          </cell>
          <cell r="B125">
            <v>4285050</v>
          </cell>
          <cell r="C125" t="str">
            <v>7D 60G COCOA MINI CR 15CA</v>
          </cell>
          <cell r="D125" t="str">
            <v>1C03</v>
          </cell>
          <cell r="E125" t="str">
            <v>Mini</v>
          </cell>
          <cell r="F125">
            <v>60</v>
          </cell>
          <cell r="G125" t="str">
            <v>Romania</v>
          </cell>
          <cell r="H125" t="str">
            <v>Cocoa</v>
          </cell>
          <cell r="K125">
            <v>5</v>
          </cell>
          <cell r="L125">
            <v>15</v>
          </cell>
          <cell r="M125">
            <v>56</v>
          </cell>
          <cell r="N125">
            <v>0.9</v>
          </cell>
          <cell r="O125">
            <v>50.4</v>
          </cell>
          <cell r="P125">
            <v>391</v>
          </cell>
          <cell r="Q125">
            <v>291</v>
          </cell>
          <cell r="R125">
            <v>147</v>
          </cell>
          <cell r="S125">
            <v>8</v>
          </cell>
          <cell r="T125">
            <v>7</v>
          </cell>
          <cell r="U125">
            <v>1029</v>
          </cell>
          <cell r="V125">
            <v>1179</v>
          </cell>
          <cell r="W125">
            <v>57180</v>
          </cell>
          <cell r="X125">
            <v>720.46799999999996</v>
          </cell>
          <cell r="Y125">
            <v>94</v>
          </cell>
          <cell r="Z125">
            <v>677.23991999999998</v>
          </cell>
          <cell r="AA125">
            <v>13.437299999999999</v>
          </cell>
          <cell r="AB125" t="str">
            <v>0001</v>
          </cell>
          <cell r="AC125">
            <v>16253.75808</v>
          </cell>
          <cell r="AD125" t="str">
            <v>per mini Family/ cannot be done without big bag mini (185/200g)</v>
          </cell>
          <cell r="AF125" t="e">
            <v>#N/A</v>
          </cell>
        </row>
        <row r="126">
          <cell r="A126" t="str">
            <v>42850511C03</v>
          </cell>
          <cell r="B126">
            <v>4285051</v>
          </cell>
          <cell r="C126" t="str">
            <v>7D 60G COCOA&amp;VAN MINI CR 15CA</v>
          </cell>
          <cell r="D126" t="str">
            <v>1C03</v>
          </cell>
          <cell r="E126" t="str">
            <v>Mini</v>
          </cell>
          <cell r="F126">
            <v>60</v>
          </cell>
          <cell r="G126" t="str">
            <v>Romania</v>
          </cell>
          <cell r="H126" t="str">
            <v>Cocoa-Vanilla</v>
          </cell>
          <cell r="K126">
            <v>5</v>
          </cell>
          <cell r="L126">
            <v>15</v>
          </cell>
          <cell r="M126">
            <v>56</v>
          </cell>
          <cell r="N126">
            <v>0.9</v>
          </cell>
          <cell r="O126">
            <v>50.4</v>
          </cell>
          <cell r="P126">
            <v>391</v>
          </cell>
          <cell r="Q126">
            <v>291</v>
          </cell>
          <cell r="R126">
            <v>147</v>
          </cell>
          <cell r="S126">
            <v>8</v>
          </cell>
          <cell r="T126">
            <v>7</v>
          </cell>
          <cell r="U126">
            <v>1029</v>
          </cell>
          <cell r="V126">
            <v>1179</v>
          </cell>
          <cell r="W126">
            <v>57180</v>
          </cell>
          <cell r="X126">
            <v>720.46799999999996</v>
          </cell>
          <cell r="Y126">
            <v>94</v>
          </cell>
          <cell r="Z126">
            <v>677.23991999999998</v>
          </cell>
          <cell r="AA126">
            <v>13.437299999999999</v>
          </cell>
          <cell r="AB126" t="str">
            <v>0001</v>
          </cell>
          <cell r="AC126">
            <v>16253.75808</v>
          </cell>
          <cell r="AD126" t="str">
            <v>per mini Family/ cannot be done without big bag mini (185/200g)</v>
          </cell>
          <cell r="AF126" t="e">
            <v>#N/A</v>
          </cell>
        </row>
        <row r="127">
          <cell r="A127" t="str">
            <v>-42850521C03</v>
          </cell>
          <cell r="B127">
            <v>-4285052</v>
          </cell>
          <cell r="C127" t="str">
            <v>7D 60G VAN&amp;SR CHRY MINI CR 15CA</v>
          </cell>
          <cell r="D127" t="str">
            <v>1C03</v>
          </cell>
          <cell r="E127" t="str">
            <v>Mini</v>
          </cell>
          <cell r="F127">
            <v>60</v>
          </cell>
          <cell r="H127" t="str">
            <v>Vanilla-Cherry</v>
          </cell>
          <cell r="K127">
            <v>5</v>
          </cell>
          <cell r="L127">
            <v>15</v>
          </cell>
          <cell r="M127">
            <v>56</v>
          </cell>
          <cell r="N127">
            <v>0.9</v>
          </cell>
          <cell r="O127">
            <v>50.4</v>
          </cell>
          <cell r="P127">
            <v>391</v>
          </cell>
          <cell r="Q127">
            <v>291</v>
          </cell>
          <cell r="R127">
            <v>147</v>
          </cell>
          <cell r="S127">
            <v>8</v>
          </cell>
          <cell r="T127">
            <v>7</v>
          </cell>
          <cell r="U127">
            <v>1029</v>
          </cell>
          <cell r="V127">
            <v>1179</v>
          </cell>
          <cell r="W127">
            <v>57180</v>
          </cell>
          <cell r="X127">
            <v>720.46799999999996</v>
          </cell>
          <cell r="Y127">
            <v>94</v>
          </cell>
          <cell r="Z127">
            <v>677.23991999999998</v>
          </cell>
          <cell r="AC127">
            <v>16253.75808</v>
          </cell>
          <cell r="AD127" t="str">
            <v>per mini Family/ cannot be done without big bag mini (185/200g)</v>
          </cell>
          <cell r="AF127">
            <v>4285052</v>
          </cell>
        </row>
        <row r="128">
          <cell r="A128" t="str">
            <v>42851051C03</v>
          </cell>
          <cell r="B128">
            <v>4285105</v>
          </cell>
          <cell r="C128" t="str">
            <v>7D 60G COCOA MINI CR 15CA</v>
          </cell>
          <cell r="D128" t="str">
            <v>1C03</v>
          </cell>
          <cell r="E128" t="str">
            <v>Mini</v>
          </cell>
          <cell r="F128">
            <v>60</v>
          </cell>
          <cell r="H128" t="str">
            <v>Cocoa</v>
          </cell>
          <cell r="K128">
            <v>5</v>
          </cell>
          <cell r="L128">
            <v>15</v>
          </cell>
          <cell r="M128">
            <v>56</v>
          </cell>
          <cell r="N128">
            <v>0.9</v>
          </cell>
          <cell r="O128">
            <v>50.4</v>
          </cell>
          <cell r="P128">
            <v>391</v>
          </cell>
          <cell r="Q128">
            <v>291</v>
          </cell>
          <cell r="R128">
            <v>147</v>
          </cell>
          <cell r="S128">
            <v>8</v>
          </cell>
          <cell r="T128">
            <v>7</v>
          </cell>
          <cell r="U128">
            <v>1029</v>
          </cell>
          <cell r="V128">
            <v>1179</v>
          </cell>
          <cell r="W128">
            <v>57180</v>
          </cell>
          <cell r="X128">
            <v>720.46799999999996</v>
          </cell>
          <cell r="Y128">
            <v>94</v>
          </cell>
          <cell r="Z128">
            <v>677.23991999999998</v>
          </cell>
          <cell r="AA128">
            <v>13.437299999999999</v>
          </cell>
          <cell r="AB128" t="str">
            <v>0001</v>
          </cell>
          <cell r="AC128">
            <v>16253.75808</v>
          </cell>
          <cell r="AD128" t="str">
            <v>per mini Family/ cannot be done without big bag mini (185/200g)</v>
          </cell>
          <cell r="AF128" t="e">
            <v>#N/A</v>
          </cell>
        </row>
        <row r="129">
          <cell r="A129" t="str">
            <v>42851681C03</v>
          </cell>
          <cell r="B129">
            <v>4285168</v>
          </cell>
          <cell r="C129" t="str">
            <v>7D 185G COCOA MINI CR 8CA</v>
          </cell>
          <cell r="D129" t="str">
            <v>1C03</v>
          </cell>
          <cell r="E129" t="str">
            <v>Mini</v>
          </cell>
          <cell r="F129">
            <v>185</v>
          </cell>
          <cell r="H129" t="str">
            <v>Cocoa</v>
          </cell>
          <cell r="K129">
            <v>14.6</v>
          </cell>
          <cell r="L129">
            <v>8</v>
          </cell>
          <cell r="M129">
            <v>40</v>
          </cell>
          <cell r="N129">
            <v>1.48</v>
          </cell>
          <cell r="O129">
            <v>59.2</v>
          </cell>
          <cell r="P129">
            <v>391</v>
          </cell>
          <cell r="Q129">
            <v>291</v>
          </cell>
          <cell r="R129">
            <v>200</v>
          </cell>
          <cell r="S129">
            <v>8</v>
          </cell>
          <cell r="T129">
            <v>5</v>
          </cell>
          <cell r="U129">
            <v>1000</v>
          </cell>
          <cell r="V129">
            <v>1150</v>
          </cell>
          <cell r="W129">
            <v>57180</v>
          </cell>
          <cell r="X129">
            <v>720.46799999999996</v>
          </cell>
          <cell r="Y129">
            <v>94</v>
          </cell>
          <cell r="Z129">
            <v>677.23991999999998</v>
          </cell>
          <cell r="AA129">
            <v>11.439863513513513</v>
          </cell>
          <cell r="AB129" t="str">
            <v>0001</v>
          </cell>
          <cell r="AC129">
            <v>16253.75808</v>
          </cell>
          <cell r="AD129" t="str">
            <v>per mini Family</v>
          </cell>
          <cell r="AF129" t="e">
            <v>#N/A</v>
          </cell>
        </row>
        <row r="130">
          <cell r="A130" t="str">
            <v>42851701C03</v>
          </cell>
          <cell r="B130">
            <v>4285170</v>
          </cell>
          <cell r="C130" t="str">
            <v>7D 185G COCOA&amp;VAN MINI CR 8CA</v>
          </cell>
          <cell r="D130" t="str">
            <v>1C03</v>
          </cell>
          <cell r="E130" t="str">
            <v>Mini</v>
          </cell>
          <cell r="F130">
            <v>185</v>
          </cell>
          <cell r="H130" t="str">
            <v>Cocoa-Vanilla</v>
          </cell>
          <cell r="K130">
            <v>14.6</v>
          </cell>
          <cell r="L130">
            <v>8</v>
          </cell>
          <cell r="M130">
            <v>40</v>
          </cell>
          <cell r="N130">
            <v>1.48</v>
          </cell>
          <cell r="O130">
            <v>59.2</v>
          </cell>
          <cell r="P130">
            <v>391</v>
          </cell>
          <cell r="Q130">
            <v>291</v>
          </cell>
          <cell r="R130">
            <v>200</v>
          </cell>
          <cell r="S130">
            <v>8</v>
          </cell>
          <cell r="T130">
            <v>5</v>
          </cell>
          <cell r="U130">
            <v>1000</v>
          </cell>
          <cell r="V130">
            <v>1150</v>
          </cell>
          <cell r="W130">
            <v>57180</v>
          </cell>
          <cell r="X130">
            <v>720.46799999999996</v>
          </cell>
          <cell r="Y130">
            <v>94</v>
          </cell>
          <cell r="Z130">
            <v>677.23991999999998</v>
          </cell>
          <cell r="AA130">
            <v>11.439863513513513</v>
          </cell>
          <cell r="AB130" t="str">
            <v>0001</v>
          </cell>
          <cell r="AC130">
            <v>16253.75808</v>
          </cell>
          <cell r="AD130" t="str">
            <v>per mini Family</v>
          </cell>
          <cell r="AF130" t="e">
            <v>#N/A</v>
          </cell>
        </row>
        <row r="131">
          <cell r="A131" t="str">
            <v>42852071C03</v>
          </cell>
          <cell r="B131">
            <v>4285207</v>
          </cell>
          <cell r="C131" t="str">
            <v>7D 185G MILLEF MINI CR 8CA</v>
          </cell>
          <cell r="D131" t="str">
            <v>1C03</v>
          </cell>
          <cell r="E131" t="str">
            <v>Mini</v>
          </cell>
          <cell r="F131">
            <v>185</v>
          </cell>
          <cell r="G131" t="str">
            <v>Re BG</v>
          </cell>
          <cell r="H131" t="str">
            <v>Mimillefeuille</v>
          </cell>
          <cell r="K131">
            <v>14.6</v>
          </cell>
          <cell r="L131">
            <v>8</v>
          </cell>
          <cell r="M131">
            <v>40</v>
          </cell>
          <cell r="N131">
            <v>1.48</v>
          </cell>
          <cell r="O131">
            <v>59.2</v>
          </cell>
          <cell r="P131">
            <v>391</v>
          </cell>
          <cell r="Q131">
            <v>291</v>
          </cell>
          <cell r="R131">
            <v>200</v>
          </cell>
          <cell r="S131">
            <v>8</v>
          </cell>
          <cell r="T131">
            <v>5</v>
          </cell>
          <cell r="U131">
            <v>1000</v>
          </cell>
          <cell r="V131">
            <v>1150</v>
          </cell>
          <cell r="W131">
            <v>57180</v>
          </cell>
          <cell r="X131">
            <v>720.46799999999996</v>
          </cell>
          <cell r="Y131">
            <v>94</v>
          </cell>
          <cell r="Z131">
            <v>677.23991999999998</v>
          </cell>
          <cell r="AA131">
            <v>11.439863513513513</v>
          </cell>
          <cell r="AB131" t="str">
            <v>0001</v>
          </cell>
          <cell r="AC131">
            <v>16253.75808</v>
          </cell>
          <cell r="AD131" t="str">
            <v>per mini Family</v>
          </cell>
          <cell r="AF131" t="e">
            <v>#N/A</v>
          </cell>
        </row>
        <row r="132">
          <cell r="A132" t="str">
            <v>42852041C03</v>
          </cell>
          <cell r="B132">
            <v>4285204</v>
          </cell>
          <cell r="C132" t="str">
            <v>7D 60G MILLEF MINI CR 15CA</v>
          </cell>
          <cell r="D132" t="str">
            <v>1C03</v>
          </cell>
          <cell r="E132" t="str">
            <v>Mini</v>
          </cell>
          <cell r="F132">
            <v>60</v>
          </cell>
          <cell r="H132" t="str">
            <v>Mimillefeuille</v>
          </cell>
          <cell r="K132">
            <v>5</v>
          </cell>
          <cell r="L132">
            <v>15</v>
          </cell>
          <cell r="M132">
            <v>56</v>
          </cell>
          <cell r="N132">
            <v>0.9</v>
          </cell>
          <cell r="O132">
            <v>50.4</v>
          </cell>
          <cell r="P132">
            <v>391</v>
          </cell>
          <cell r="Q132">
            <v>291</v>
          </cell>
          <cell r="R132">
            <v>147</v>
          </cell>
          <cell r="S132">
            <v>8</v>
          </cell>
          <cell r="T132">
            <v>7</v>
          </cell>
          <cell r="U132">
            <v>1029</v>
          </cell>
          <cell r="V132">
            <v>1179</v>
          </cell>
          <cell r="W132">
            <v>57180</v>
          </cell>
          <cell r="X132">
            <v>720.46799999999996</v>
          </cell>
          <cell r="Y132">
            <v>94</v>
          </cell>
          <cell r="Z132">
            <v>677.23991999999998</v>
          </cell>
          <cell r="AA132">
            <v>13.437299999999999</v>
          </cell>
          <cell r="AB132" t="str">
            <v>0001</v>
          </cell>
          <cell r="AC132">
            <v>16253.75808</v>
          </cell>
          <cell r="AD132" t="str">
            <v>per mini Family/ cannot be done without big bag mini (185/200g)</v>
          </cell>
          <cell r="AF132" t="e">
            <v>#N/A</v>
          </cell>
        </row>
        <row r="133">
          <cell r="A133" t="str">
            <v>42852041C03</v>
          </cell>
          <cell r="B133">
            <v>4285204</v>
          </cell>
          <cell r="C133" t="str">
            <v>7DAYS MINI CR. MILLEFEUILLE (60G)15P/C</v>
          </cell>
          <cell r="D133" t="str">
            <v>1C03</v>
          </cell>
          <cell r="E133" t="str">
            <v>Mini</v>
          </cell>
          <cell r="F133">
            <v>60</v>
          </cell>
          <cell r="H133" t="str">
            <v>Mimillefeuille</v>
          </cell>
          <cell r="K133">
            <v>5</v>
          </cell>
          <cell r="L133">
            <v>15</v>
          </cell>
          <cell r="M133">
            <v>56</v>
          </cell>
          <cell r="N133">
            <v>0.9</v>
          </cell>
          <cell r="O133">
            <v>50.4</v>
          </cell>
          <cell r="P133">
            <v>391</v>
          </cell>
          <cell r="Q133">
            <v>291</v>
          </cell>
          <cell r="R133">
            <v>147</v>
          </cell>
          <cell r="S133">
            <v>8</v>
          </cell>
          <cell r="T133">
            <v>7</v>
          </cell>
          <cell r="U133">
            <v>1029</v>
          </cell>
          <cell r="V133">
            <v>1179</v>
          </cell>
          <cell r="W133">
            <v>57180</v>
          </cell>
          <cell r="X133">
            <v>720.46799999999996</v>
          </cell>
          <cell r="Y133">
            <v>94</v>
          </cell>
          <cell r="Z133">
            <v>677.23991999999998</v>
          </cell>
          <cell r="AA133">
            <v>13.437299999999999</v>
          </cell>
          <cell r="AB133" t="str">
            <v>0001</v>
          </cell>
          <cell r="AC133">
            <v>16253.75808</v>
          </cell>
          <cell r="AD133" t="str">
            <v>per mini Family/ cannot be done without big bag mini (185/200g)</v>
          </cell>
          <cell r="AF133" t="e">
            <v>#N/A</v>
          </cell>
        </row>
        <row r="134">
          <cell r="A134" t="str">
            <v>42852071C03</v>
          </cell>
          <cell r="B134">
            <v>4285207</v>
          </cell>
          <cell r="C134" t="str">
            <v>7D 185G MILLEF MINI CR 8CA</v>
          </cell>
          <cell r="D134" t="str">
            <v>1C03</v>
          </cell>
          <cell r="E134" t="str">
            <v>Mini</v>
          </cell>
          <cell r="F134">
            <v>185</v>
          </cell>
          <cell r="H134" t="str">
            <v>Mimillefeuille</v>
          </cell>
          <cell r="K134">
            <v>14.6</v>
          </cell>
          <cell r="L134">
            <v>8</v>
          </cell>
          <cell r="M134">
            <v>40</v>
          </cell>
          <cell r="N134">
            <v>1.48</v>
          </cell>
          <cell r="O134">
            <v>59.2</v>
          </cell>
          <cell r="P134">
            <v>391</v>
          </cell>
          <cell r="Q134">
            <v>291</v>
          </cell>
          <cell r="R134">
            <v>200</v>
          </cell>
          <cell r="S134">
            <v>8</v>
          </cell>
          <cell r="T134">
            <v>5</v>
          </cell>
          <cell r="U134">
            <v>1000</v>
          </cell>
          <cell r="V134">
            <v>1150</v>
          </cell>
          <cell r="W134">
            <v>57180</v>
          </cell>
          <cell r="X134">
            <v>720.46799999999996</v>
          </cell>
          <cell r="Y134">
            <v>94</v>
          </cell>
          <cell r="Z134">
            <v>677.23991999999998</v>
          </cell>
          <cell r="AA134">
            <v>11.439863513513513</v>
          </cell>
          <cell r="AB134" t="str">
            <v>0001</v>
          </cell>
          <cell r="AC134">
            <v>16253.75808</v>
          </cell>
          <cell r="AD134" t="str">
            <v>per mini Family</v>
          </cell>
          <cell r="AF134" t="e">
            <v>#N/A</v>
          </cell>
        </row>
        <row r="135">
          <cell r="A135" t="str">
            <v>42854261C03</v>
          </cell>
          <cell r="B135">
            <v>4285426</v>
          </cell>
          <cell r="C135" t="str">
            <v>7D 200G MILLEF MINI CR 10CA</v>
          </cell>
          <cell r="D135" t="str">
            <v>1C03</v>
          </cell>
          <cell r="E135" t="str">
            <v>Mini</v>
          </cell>
          <cell r="F135">
            <v>200</v>
          </cell>
          <cell r="G135" t="str">
            <v>Cehia Kaufland</v>
          </cell>
          <cell r="H135" t="str">
            <v>Mimillefeuille</v>
          </cell>
          <cell r="K135">
            <v>15.7</v>
          </cell>
          <cell r="L135">
            <v>10</v>
          </cell>
          <cell r="M135">
            <v>30</v>
          </cell>
          <cell r="N135">
            <v>2</v>
          </cell>
          <cell r="O135">
            <v>60</v>
          </cell>
          <cell r="P135">
            <v>395</v>
          </cell>
          <cell r="Q135">
            <v>393</v>
          </cell>
          <cell r="R135">
            <v>195</v>
          </cell>
          <cell r="S135">
            <v>6</v>
          </cell>
          <cell r="T135">
            <v>5</v>
          </cell>
          <cell r="U135">
            <v>975</v>
          </cell>
          <cell r="V135">
            <v>1125</v>
          </cell>
          <cell r="W135">
            <v>57180</v>
          </cell>
          <cell r="X135">
            <v>720.46799999999996</v>
          </cell>
          <cell r="Y135">
            <v>94</v>
          </cell>
          <cell r="Z135">
            <v>677.23991999999998</v>
          </cell>
          <cell r="AA135">
            <v>11.287331999999999</v>
          </cell>
          <cell r="AB135" t="str">
            <v>0001</v>
          </cell>
          <cell r="AC135">
            <v>16253.75808</v>
          </cell>
          <cell r="AD135" t="str">
            <v>per mini Family</v>
          </cell>
          <cell r="AF135" t="e">
            <v>#N/A</v>
          </cell>
        </row>
        <row r="136">
          <cell r="A136" t="str">
            <v>43128531C03</v>
          </cell>
          <cell r="B136">
            <v>4312853</v>
          </cell>
          <cell r="C136" t="str">
            <v xml:space="preserve"> 7D 185G MILLEF MINI CR 8CA</v>
          </cell>
          <cell r="D136" t="str">
            <v>1C03</v>
          </cell>
          <cell r="E136" t="str">
            <v>Mini</v>
          </cell>
          <cell r="F136">
            <v>185</v>
          </cell>
          <cell r="G136" t="str">
            <v>BG redirect</v>
          </cell>
          <cell r="H136" t="str">
            <v>Mimillefeuille</v>
          </cell>
          <cell r="K136">
            <v>15.7</v>
          </cell>
          <cell r="L136">
            <v>8</v>
          </cell>
          <cell r="M136">
            <v>64</v>
          </cell>
          <cell r="N136">
            <v>1.48</v>
          </cell>
          <cell r="O136">
            <v>94.72</v>
          </cell>
          <cell r="P136">
            <v>395</v>
          </cell>
          <cell r="Q136">
            <v>393</v>
          </cell>
          <cell r="R136">
            <v>195</v>
          </cell>
          <cell r="S136">
            <v>6</v>
          </cell>
          <cell r="T136">
            <v>5</v>
          </cell>
          <cell r="U136">
            <v>975</v>
          </cell>
          <cell r="V136">
            <v>1125</v>
          </cell>
          <cell r="W136">
            <v>57180</v>
          </cell>
          <cell r="X136">
            <v>720.46799999999996</v>
          </cell>
          <cell r="Y136">
            <v>94</v>
          </cell>
          <cell r="Z136">
            <v>677.23991999999998</v>
          </cell>
          <cell r="AA136">
            <v>7.1499146959459461</v>
          </cell>
          <cell r="AB136" t="str">
            <v>0001</v>
          </cell>
          <cell r="AC136">
            <v>16253.75808</v>
          </cell>
          <cell r="AD136" t="str">
            <v>per mini Family</v>
          </cell>
          <cell r="AF136" t="e">
            <v>#N/A</v>
          </cell>
        </row>
        <row r="137">
          <cell r="A137" t="str">
            <v>43128631C03</v>
          </cell>
          <cell r="B137">
            <v>4312863</v>
          </cell>
          <cell r="C137" t="str">
            <v xml:space="preserve"> 7D 300G MILLEF MINI CR 6CA AC</v>
          </cell>
          <cell r="D137" t="str">
            <v>1C03</v>
          </cell>
          <cell r="E137" t="str">
            <v>Mini</v>
          </cell>
          <cell r="F137">
            <v>300</v>
          </cell>
          <cell r="G137" t="str">
            <v>BG redirect</v>
          </cell>
          <cell r="H137" t="str">
            <v>Mimillefeuille</v>
          </cell>
          <cell r="K137">
            <v>15.7</v>
          </cell>
          <cell r="L137">
            <v>6</v>
          </cell>
          <cell r="M137">
            <v>80</v>
          </cell>
          <cell r="N137">
            <v>1.8</v>
          </cell>
          <cell r="O137">
            <v>144</v>
          </cell>
          <cell r="P137">
            <v>395</v>
          </cell>
          <cell r="Q137">
            <v>393</v>
          </cell>
          <cell r="R137">
            <v>195</v>
          </cell>
          <cell r="S137">
            <v>6</v>
          </cell>
          <cell r="T137">
            <v>5</v>
          </cell>
          <cell r="U137">
            <v>975</v>
          </cell>
          <cell r="V137">
            <v>1125</v>
          </cell>
          <cell r="W137">
            <v>57180</v>
          </cell>
          <cell r="X137">
            <v>720.46799999999996</v>
          </cell>
          <cell r="Y137">
            <v>94</v>
          </cell>
          <cell r="Z137">
            <v>677.23991999999998</v>
          </cell>
          <cell r="AA137">
            <v>4.703055</v>
          </cell>
          <cell r="AB137" t="str">
            <v>0001</v>
          </cell>
          <cell r="AC137">
            <v>16253.75808</v>
          </cell>
          <cell r="AD137" t="str">
            <v>per mini Family</v>
          </cell>
          <cell r="AF137" t="e">
            <v>#N/A</v>
          </cell>
        </row>
        <row r="138">
          <cell r="A138" t="str">
            <v>42855062C01</v>
          </cell>
          <cell r="B138">
            <v>4285506</v>
          </cell>
          <cell r="C138" t="str">
            <v>7D 70G CHOC DROPS CROIS 20CA</v>
          </cell>
          <cell r="D138" t="str">
            <v>2C01</v>
          </cell>
          <cell r="E138" t="str">
            <v>Tray 70/80/85g</v>
          </cell>
          <cell r="F138">
            <v>70</v>
          </cell>
          <cell r="H138" t="str">
            <v>Drops</v>
          </cell>
          <cell r="K138">
            <v>1</v>
          </cell>
          <cell r="L138">
            <v>20</v>
          </cell>
          <cell r="M138">
            <v>40</v>
          </cell>
          <cell r="N138">
            <v>1.4</v>
          </cell>
          <cell r="O138">
            <v>56</v>
          </cell>
          <cell r="P138">
            <v>396</v>
          </cell>
          <cell r="Q138">
            <v>296</v>
          </cell>
          <cell r="R138">
            <v>180</v>
          </cell>
          <cell r="S138">
            <v>8</v>
          </cell>
          <cell r="T138">
            <v>5</v>
          </cell>
          <cell r="U138">
            <v>900</v>
          </cell>
          <cell r="V138">
            <v>1050</v>
          </cell>
          <cell r="W138">
            <v>12042</v>
          </cell>
          <cell r="X138">
            <v>842.94</v>
          </cell>
          <cell r="Y138">
            <v>93.5</v>
          </cell>
          <cell r="Z138">
            <v>788.14890000000003</v>
          </cell>
          <cell r="AA138">
            <v>14.074087500000001</v>
          </cell>
          <cell r="AB138" t="str">
            <v>0001</v>
          </cell>
          <cell r="AC138">
            <v>6305.1912000000002</v>
          </cell>
          <cell r="AD138" t="str">
            <v>per family Choco Drops</v>
          </cell>
          <cell r="AE138" t="str">
            <v>to be delist</v>
          </cell>
          <cell r="AF138" t="e">
            <v>#N/A</v>
          </cell>
        </row>
        <row r="139">
          <cell r="A139" t="str">
            <v>-42855821C03</v>
          </cell>
          <cell r="B139">
            <v>-4285582</v>
          </cell>
          <cell r="C139" t="str">
            <v>7D 80G COCOA STRDL 20CA</v>
          </cell>
          <cell r="D139" t="str">
            <v>1C03</v>
          </cell>
          <cell r="E139" t="str">
            <v>Borseto</v>
          </cell>
          <cell r="F139">
            <v>80</v>
          </cell>
          <cell r="H139" t="str">
            <v>Cocoa</v>
          </cell>
          <cell r="K139">
            <v>1</v>
          </cell>
          <cell r="L139">
            <v>20</v>
          </cell>
          <cell r="M139">
            <v>48</v>
          </cell>
          <cell r="N139">
            <v>1.6</v>
          </cell>
          <cell r="O139">
            <v>76.800000000000011</v>
          </cell>
          <cell r="P139">
            <v>391</v>
          </cell>
          <cell r="Q139">
            <v>296</v>
          </cell>
          <cell r="R139">
            <v>157</v>
          </cell>
          <cell r="S139">
            <v>8</v>
          </cell>
          <cell r="T139">
            <v>6</v>
          </cell>
          <cell r="U139">
            <v>942</v>
          </cell>
          <cell r="V139">
            <v>1092</v>
          </cell>
          <cell r="W139">
            <v>12132</v>
          </cell>
          <cell r="X139">
            <v>970.56</v>
          </cell>
          <cell r="Y139">
            <v>92.5</v>
          </cell>
          <cell r="Z139">
            <v>897.76799999999992</v>
          </cell>
          <cell r="AC139">
            <v>14364.287999999999</v>
          </cell>
          <cell r="AD139" t="str">
            <v>per family of Borseto</v>
          </cell>
          <cell r="AE139" t="str">
            <v>On delist File no 90264</v>
          </cell>
          <cell r="AF139">
            <v>4285582</v>
          </cell>
        </row>
        <row r="140">
          <cell r="A140" t="str">
            <v>42855841C03</v>
          </cell>
          <cell r="B140">
            <v>4285584</v>
          </cell>
          <cell r="C140" t="str">
            <v>7D 80G FR FRUIT STRDL 24CA</v>
          </cell>
          <cell r="D140" t="str">
            <v>1C03</v>
          </cell>
          <cell r="E140" t="str">
            <v>Borseto</v>
          </cell>
          <cell r="F140">
            <v>80</v>
          </cell>
          <cell r="G140" t="str">
            <v>Bulgaria</v>
          </cell>
          <cell r="H140" t="str">
            <v>Forest fruits</v>
          </cell>
          <cell r="K140">
            <v>1</v>
          </cell>
          <cell r="L140">
            <v>24</v>
          </cell>
          <cell r="M140">
            <v>80</v>
          </cell>
          <cell r="N140">
            <v>1.92</v>
          </cell>
          <cell r="O140">
            <v>153.6</v>
          </cell>
          <cell r="P140">
            <v>393</v>
          </cell>
          <cell r="Q140">
            <v>295</v>
          </cell>
          <cell r="R140">
            <v>180</v>
          </cell>
          <cell r="S140">
            <v>8</v>
          </cell>
          <cell r="T140">
            <v>10</v>
          </cell>
          <cell r="U140">
            <v>1800</v>
          </cell>
          <cell r="V140">
            <v>1950</v>
          </cell>
          <cell r="W140">
            <v>12132</v>
          </cell>
          <cell r="X140">
            <v>970.56</v>
          </cell>
          <cell r="Y140">
            <v>92.5</v>
          </cell>
          <cell r="Z140">
            <v>897.76799999999992</v>
          </cell>
          <cell r="AA140">
            <v>5.8448437499999999</v>
          </cell>
          <cell r="AB140" t="str">
            <v>0001</v>
          </cell>
          <cell r="AC140">
            <v>14364.287999999999</v>
          </cell>
          <cell r="AD140" t="str">
            <v>per family of Borseto</v>
          </cell>
          <cell r="AF140" t="e">
            <v>#N/A</v>
          </cell>
        </row>
        <row r="141">
          <cell r="A141" t="str">
            <v>42855881C03</v>
          </cell>
          <cell r="B141">
            <v>4285588</v>
          </cell>
          <cell r="C141" t="str">
            <v>7D 80G APPL&amp;CIN STRDL 24CA</v>
          </cell>
          <cell r="D141" t="str">
            <v>1C03</v>
          </cell>
          <cell r="E141" t="str">
            <v>Borseto</v>
          </cell>
          <cell r="F141">
            <v>80</v>
          </cell>
          <cell r="G141" t="str">
            <v>Bulgaria Kaufland</v>
          </cell>
          <cell r="H141" t="str">
            <v>Apple-Cin</v>
          </cell>
          <cell r="K141">
            <v>1</v>
          </cell>
          <cell r="L141">
            <v>24</v>
          </cell>
          <cell r="M141">
            <v>80</v>
          </cell>
          <cell r="N141">
            <v>1.92</v>
          </cell>
          <cell r="O141">
            <v>153.6</v>
          </cell>
          <cell r="P141">
            <v>393</v>
          </cell>
          <cell r="Q141">
            <v>295</v>
          </cell>
          <cell r="R141">
            <v>180</v>
          </cell>
          <cell r="S141">
            <v>8</v>
          </cell>
          <cell r="T141">
            <v>10</v>
          </cell>
          <cell r="U141">
            <v>1800</v>
          </cell>
          <cell r="V141">
            <v>1950</v>
          </cell>
          <cell r="W141">
            <v>12132</v>
          </cell>
          <cell r="X141">
            <v>970.56</v>
          </cell>
          <cell r="Y141">
            <v>92.5</v>
          </cell>
          <cell r="Z141">
            <v>897.76799999999992</v>
          </cell>
          <cell r="AA141">
            <v>5.8448437499999999</v>
          </cell>
          <cell r="AB141" t="str">
            <v>0001</v>
          </cell>
          <cell r="AC141">
            <v>14364.287999999999</v>
          </cell>
          <cell r="AD141" t="str">
            <v>per family of Borseto</v>
          </cell>
          <cell r="AF141" t="e">
            <v>#N/A</v>
          </cell>
        </row>
        <row r="142">
          <cell r="A142" t="str">
            <v>42855931C03</v>
          </cell>
          <cell r="B142">
            <v>4285593</v>
          </cell>
          <cell r="C142" t="str">
            <v>7D 80G FR FRUIT STRDL 20CA</v>
          </cell>
          <cell r="D142" t="str">
            <v>1C03</v>
          </cell>
          <cell r="E142" t="str">
            <v>Borseto</v>
          </cell>
          <cell r="F142">
            <v>80</v>
          </cell>
          <cell r="H142" t="str">
            <v>Forest fruits</v>
          </cell>
          <cell r="K142">
            <v>1</v>
          </cell>
          <cell r="L142">
            <v>20</v>
          </cell>
          <cell r="M142">
            <v>48</v>
          </cell>
          <cell r="N142">
            <v>1.6</v>
          </cell>
          <cell r="O142">
            <v>76.800000000000011</v>
          </cell>
          <cell r="P142">
            <v>391</v>
          </cell>
          <cell r="Q142">
            <v>296</v>
          </cell>
          <cell r="R142">
            <v>157</v>
          </cell>
          <cell r="S142">
            <v>8</v>
          </cell>
          <cell r="T142">
            <v>6</v>
          </cell>
          <cell r="U142">
            <v>942</v>
          </cell>
          <cell r="V142">
            <v>1092</v>
          </cell>
          <cell r="W142">
            <v>12132</v>
          </cell>
          <cell r="X142">
            <v>970.56</v>
          </cell>
          <cell r="Y142">
            <v>92.5</v>
          </cell>
          <cell r="Z142">
            <v>897.76799999999992</v>
          </cell>
          <cell r="AA142">
            <v>11.689687499999998</v>
          </cell>
          <cell r="AB142" t="str">
            <v>0001</v>
          </cell>
          <cell r="AC142">
            <v>14364.287999999999</v>
          </cell>
          <cell r="AD142" t="str">
            <v>per family of Borseto</v>
          </cell>
          <cell r="AF142" t="e">
            <v>#N/A</v>
          </cell>
        </row>
        <row r="143">
          <cell r="A143" t="str">
            <v>42856031C01</v>
          </cell>
          <cell r="B143">
            <v>4285603</v>
          </cell>
          <cell r="C143" t="str">
            <v>MAIT. J.P. 85G APRCT CROIS 30CA</v>
          </cell>
          <cell r="D143" t="str">
            <v>1C01</v>
          </cell>
          <cell r="E143" t="str">
            <v>Tray 70/80/85g</v>
          </cell>
          <cell r="F143">
            <v>85</v>
          </cell>
          <cell r="G143" t="str">
            <v>Lidl</v>
          </cell>
          <cell r="H143" t="str">
            <v>Apricot</v>
          </cell>
          <cell r="K143">
            <v>1</v>
          </cell>
          <cell r="L143">
            <v>30</v>
          </cell>
          <cell r="M143">
            <v>64</v>
          </cell>
          <cell r="N143">
            <v>2.5499999999999998</v>
          </cell>
          <cell r="O143">
            <v>163.19999999999999</v>
          </cell>
          <cell r="P143">
            <v>398</v>
          </cell>
          <cell r="Q143">
            <v>298</v>
          </cell>
          <cell r="R143">
            <v>245</v>
          </cell>
          <cell r="S143">
            <v>8</v>
          </cell>
          <cell r="T143">
            <v>8</v>
          </cell>
          <cell r="U143">
            <v>1960</v>
          </cell>
          <cell r="V143">
            <v>2110</v>
          </cell>
          <cell r="W143">
            <v>19200</v>
          </cell>
          <cell r="X143">
            <v>1632</v>
          </cell>
          <cell r="Y143">
            <v>93</v>
          </cell>
          <cell r="Z143">
            <v>1517.76</v>
          </cell>
          <cell r="AA143">
            <v>9.3000000000000007</v>
          </cell>
          <cell r="AB143" t="str">
            <v>0001</v>
          </cell>
          <cell r="AC143">
            <v>36426.239999999998</v>
          </cell>
          <cell r="AD143" t="str">
            <v>per family of Max/double</v>
          </cell>
          <cell r="AF143" t="e">
            <v>#N/A</v>
          </cell>
        </row>
        <row r="144">
          <cell r="A144" t="str">
            <v>42856032C01</v>
          </cell>
          <cell r="B144">
            <v>4285603</v>
          </cell>
          <cell r="C144" t="str">
            <v>MAIT. J.P. 85G APRCT CROIS 30CA</v>
          </cell>
          <cell r="D144" t="str">
            <v>2C01</v>
          </cell>
          <cell r="E144" t="str">
            <v>Tray 70/80/85g</v>
          </cell>
          <cell r="F144">
            <v>85</v>
          </cell>
          <cell r="G144" t="str">
            <v>Lidl</v>
          </cell>
          <cell r="H144" t="str">
            <v>Apricot</v>
          </cell>
          <cell r="K144">
            <v>1</v>
          </cell>
          <cell r="L144">
            <v>30</v>
          </cell>
          <cell r="M144">
            <v>64</v>
          </cell>
          <cell r="N144">
            <v>2.5499999999999998</v>
          </cell>
          <cell r="O144">
            <v>163.19999999999999</v>
          </cell>
          <cell r="P144">
            <v>398</v>
          </cell>
          <cell r="Q144">
            <v>298</v>
          </cell>
          <cell r="R144">
            <v>245</v>
          </cell>
          <cell r="S144">
            <v>8</v>
          </cell>
          <cell r="T144">
            <v>8</v>
          </cell>
          <cell r="U144">
            <v>1960</v>
          </cell>
          <cell r="V144">
            <v>2110</v>
          </cell>
          <cell r="W144">
            <v>12042</v>
          </cell>
          <cell r="X144">
            <v>1023.57</v>
          </cell>
          <cell r="Y144">
            <v>93.5</v>
          </cell>
          <cell r="Z144">
            <v>957.03795000000002</v>
          </cell>
          <cell r="AA144">
            <v>5.8642031250000004</v>
          </cell>
          <cell r="AB144" t="str">
            <v>0002</v>
          </cell>
          <cell r="AC144">
            <v>7656.3036000000002</v>
          </cell>
          <cell r="AD144" t="str">
            <v>per family of MJP</v>
          </cell>
          <cell r="AF144" t="e">
            <v>#N/A</v>
          </cell>
        </row>
        <row r="145">
          <cell r="A145" t="str">
            <v>42856071C01</v>
          </cell>
          <cell r="B145">
            <v>4285607</v>
          </cell>
          <cell r="C145" t="str">
            <v>MAIT. J.P. 85G CHRY CROIS 30CA</v>
          </cell>
          <cell r="D145" t="str">
            <v>1C01</v>
          </cell>
          <cell r="E145" t="str">
            <v>Tray 70/80/85g</v>
          </cell>
          <cell r="F145">
            <v>85</v>
          </cell>
          <cell r="G145" t="str">
            <v>Romania</v>
          </cell>
          <cell r="H145" t="str">
            <v>Cherry</v>
          </cell>
          <cell r="K145">
            <v>1</v>
          </cell>
          <cell r="L145">
            <v>30</v>
          </cell>
          <cell r="M145">
            <v>64</v>
          </cell>
          <cell r="N145">
            <v>2.5499999999999998</v>
          </cell>
          <cell r="O145">
            <v>163.19999999999999</v>
          </cell>
          <cell r="P145">
            <v>398</v>
          </cell>
          <cell r="Q145">
            <v>298</v>
          </cell>
          <cell r="R145">
            <v>245</v>
          </cell>
          <cell r="S145">
            <v>8</v>
          </cell>
          <cell r="T145">
            <v>8</v>
          </cell>
          <cell r="U145">
            <v>1960</v>
          </cell>
          <cell r="V145">
            <v>2110</v>
          </cell>
          <cell r="W145">
            <v>19200</v>
          </cell>
          <cell r="X145">
            <v>1632</v>
          </cell>
          <cell r="Y145">
            <v>93</v>
          </cell>
          <cell r="Z145">
            <v>1517.76</v>
          </cell>
          <cell r="AA145">
            <v>9.3000000000000007</v>
          </cell>
          <cell r="AB145" t="str">
            <v>0001</v>
          </cell>
          <cell r="AC145">
            <v>36426.239999999998</v>
          </cell>
          <cell r="AD145" t="str">
            <v>per family of Max/double</v>
          </cell>
          <cell r="AF145" t="e">
            <v>#N/A</v>
          </cell>
        </row>
        <row r="146">
          <cell r="A146" t="str">
            <v>42856072C01</v>
          </cell>
          <cell r="B146">
            <v>4285607</v>
          </cell>
          <cell r="C146" t="str">
            <v>MAIT. J.P. 85G CHRY CROIS 30CA</v>
          </cell>
          <cell r="D146" t="str">
            <v>2C01</v>
          </cell>
          <cell r="E146" t="str">
            <v>Tray 70/80/85g</v>
          </cell>
          <cell r="F146">
            <v>85</v>
          </cell>
          <cell r="G146" t="str">
            <v>Romania</v>
          </cell>
          <cell r="H146" t="str">
            <v>Cherry</v>
          </cell>
          <cell r="K146">
            <v>1</v>
          </cell>
          <cell r="L146">
            <v>30</v>
          </cell>
          <cell r="M146">
            <v>64</v>
          </cell>
          <cell r="N146">
            <v>2.5499999999999998</v>
          </cell>
          <cell r="O146">
            <v>163.19999999999999</v>
          </cell>
          <cell r="P146">
            <v>398</v>
          </cell>
          <cell r="Q146">
            <v>298</v>
          </cell>
          <cell r="R146">
            <v>245</v>
          </cell>
          <cell r="S146">
            <v>8</v>
          </cell>
          <cell r="T146">
            <v>8</v>
          </cell>
          <cell r="U146">
            <v>1960</v>
          </cell>
          <cell r="V146">
            <v>2110</v>
          </cell>
          <cell r="W146">
            <v>12042</v>
          </cell>
          <cell r="X146">
            <v>1023.57</v>
          </cell>
          <cell r="Y146">
            <v>93.5</v>
          </cell>
          <cell r="Z146">
            <v>957.03795000000002</v>
          </cell>
          <cell r="AA146">
            <v>5.8642031250000004</v>
          </cell>
          <cell r="AB146" t="str">
            <v>0002</v>
          </cell>
          <cell r="AC146">
            <v>7656.3036000000002</v>
          </cell>
          <cell r="AD146" t="str">
            <v>per family of MJP</v>
          </cell>
          <cell r="AF146" t="e">
            <v>#N/A</v>
          </cell>
        </row>
        <row r="147">
          <cell r="A147" t="str">
            <v>42856621C01</v>
          </cell>
          <cell r="B147">
            <v>4285662</v>
          </cell>
          <cell r="C147" t="str">
            <v>7D 80G COCOA&amp;VAN CROIS 20CA</v>
          </cell>
          <cell r="D147" t="str">
            <v>1C01</v>
          </cell>
          <cell r="E147" t="str">
            <v>Tray 70/80/85g</v>
          </cell>
          <cell r="F147">
            <v>80</v>
          </cell>
          <cell r="G147" t="str">
            <v>Ungaria</v>
          </cell>
          <cell r="H147" t="str">
            <v>Cocoa-Vanilla</v>
          </cell>
          <cell r="K147">
            <v>1</v>
          </cell>
          <cell r="L147">
            <v>20</v>
          </cell>
          <cell r="M147">
            <v>40</v>
          </cell>
          <cell r="N147">
            <v>1.6</v>
          </cell>
          <cell r="O147">
            <v>64</v>
          </cell>
          <cell r="P147">
            <v>393</v>
          </cell>
          <cell r="Q147">
            <v>295</v>
          </cell>
          <cell r="R147">
            <v>180</v>
          </cell>
          <cell r="S147">
            <v>8</v>
          </cell>
          <cell r="T147">
            <v>9</v>
          </cell>
          <cell r="U147">
            <v>1620</v>
          </cell>
          <cell r="V147">
            <v>1770</v>
          </cell>
          <cell r="W147">
            <v>19200</v>
          </cell>
          <cell r="X147">
            <v>1536</v>
          </cell>
          <cell r="Y147">
            <v>93</v>
          </cell>
          <cell r="Z147">
            <v>1428.48</v>
          </cell>
          <cell r="AA147">
            <v>22.32</v>
          </cell>
          <cell r="AB147" t="str">
            <v>0001</v>
          </cell>
          <cell r="AC147">
            <v>34283.520000000004</v>
          </cell>
          <cell r="AD147" t="str">
            <v>per family of Max/double</v>
          </cell>
          <cell r="AE147" t="str">
            <v>to be delist</v>
          </cell>
        </row>
        <row r="148">
          <cell r="A148" t="str">
            <v>42856681C01</v>
          </cell>
          <cell r="B148">
            <v>4285668</v>
          </cell>
          <cell r="C148" t="str">
            <v>7D 80G VAN&amp;SR CHRY CROIS 20CA</v>
          </cell>
          <cell r="D148" t="str">
            <v>1C01</v>
          </cell>
          <cell r="E148" t="str">
            <v>Tray 70/80/85g</v>
          </cell>
          <cell r="F148">
            <v>80</v>
          </cell>
          <cell r="G148" t="str">
            <v>Ungaria</v>
          </cell>
          <cell r="H148" t="str">
            <v>Vanilla-Cherry</v>
          </cell>
          <cell r="K148">
            <v>1</v>
          </cell>
          <cell r="L148">
            <v>20</v>
          </cell>
          <cell r="M148">
            <v>40</v>
          </cell>
          <cell r="N148">
            <v>1.6</v>
          </cell>
          <cell r="O148">
            <v>64</v>
          </cell>
          <cell r="P148">
            <v>393</v>
          </cell>
          <cell r="Q148">
            <v>295</v>
          </cell>
          <cell r="R148">
            <v>180</v>
          </cell>
          <cell r="S148">
            <v>8</v>
          </cell>
          <cell r="T148">
            <v>9</v>
          </cell>
          <cell r="U148">
            <v>1620</v>
          </cell>
          <cell r="V148">
            <v>1770</v>
          </cell>
          <cell r="W148">
            <v>19200</v>
          </cell>
          <cell r="X148">
            <v>1536</v>
          </cell>
          <cell r="Y148">
            <v>93</v>
          </cell>
          <cell r="Z148">
            <v>1428.48</v>
          </cell>
          <cell r="AA148">
            <v>22.32</v>
          </cell>
          <cell r="AB148" t="str">
            <v>0001</v>
          </cell>
          <cell r="AC148">
            <v>34283.520000000004</v>
          </cell>
          <cell r="AD148" t="str">
            <v>per family of Max/double</v>
          </cell>
          <cell r="AE148" t="str">
            <v>to be delist</v>
          </cell>
        </row>
        <row r="149">
          <cell r="A149" t="str">
            <v>43064741C01</v>
          </cell>
          <cell r="B149">
            <v>4306474</v>
          </cell>
          <cell r="C149" t="str">
            <v>7D 80G COCOA&amp;VAN CROIS 20CA</v>
          </cell>
          <cell r="D149" t="str">
            <v>1C01</v>
          </cell>
          <cell r="E149" t="str">
            <v>Tray 70/80/85g</v>
          </cell>
          <cell r="F149">
            <v>80</v>
          </cell>
          <cell r="G149" t="str">
            <v>Kaufland CZ/HU/SK/SI/HR</v>
          </cell>
          <cell r="H149" t="str">
            <v>Cocoa-Vanilla</v>
          </cell>
          <cell r="K149">
            <v>1</v>
          </cell>
          <cell r="L149">
            <v>20</v>
          </cell>
          <cell r="M149">
            <v>40</v>
          </cell>
          <cell r="N149">
            <v>1.6</v>
          </cell>
          <cell r="O149">
            <v>64</v>
          </cell>
          <cell r="P149">
            <v>393</v>
          </cell>
          <cell r="Q149">
            <v>295</v>
          </cell>
          <cell r="R149">
            <v>180</v>
          </cell>
          <cell r="S149">
            <v>8</v>
          </cell>
          <cell r="T149">
            <v>9</v>
          </cell>
          <cell r="U149">
            <v>1620</v>
          </cell>
          <cell r="V149">
            <v>1770</v>
          </cell>
          <cell r="W149">
            <v>19200</v>
          </cell>
          <cell r="X149">
            <v>1536</v>
          </cell>
          <cell r="Y149">
            <v>93</v>
          </cell>
          <cell r="Z149">
            <v>1428.48</v>
          </cell>
          <cell r="AA149">
            <v>22.32</v>
          </cell>
          <cell r="AB149" t="str">
            <v>0001</v>
          </cell>
          <cell r="AC149">
            <v>34283.520000000004</v>
          </cell>
          <cell r="AD149" t="str">
            <v>per family of Max/double</v>
          </cell>
          <cell r="AE149" t="str">
            <v>to be delist</v>
          </cell>
        </row>
        <row r="150">
          <cell r="A150" t="str">
            <v>-42856931C01</v>
          </cell>
          <cell r="B150">
            <v>-4285693</v>
          </cell>
          <cell r="C150" t="str">
            <v>7D 80G COCOA&amp;VAN CROIS 20CA</v>
          </cell>
          <cell r="D150" t="str">
            <v>1C01</v>
          </cell>
          <cell r="E150" t="str">
            <v>Tray 70/80/85g</v>
          </cell>
          <cell r="F150">
            <v>80</v>
          </cell>
          <cell r="H150" t="str">
            <v>Cocoa-Vanilla</v>
          </cell>
          <cell r="K150">
            <v>1</v>
          </cell>
          <cell r="L150">
            <v>20</v>
          </cell>
          <cell r="M150">
            <v>40</v>
          </cell>
          <cell r="N150">
            <v>1.6</v>
          </cell>
          <cell r="O150">
            <v>64</v>
          </cell>
          <cell r="P150">
            <v>393</v>
          </cell>
          <cell r="Q150">
            <v>295</v>
          </cell>
          <cell r="R150">
            <v>180</v>
          </cell>
          <cell r="S150">
            <v>8</v>
          </cell>
          <cell r="T150">
            <v>5</v>
          </cell>
          <cell r="U150">
            <v>900</v>
          </cell>
          <cell r="V150">
            <v>1050</v>
          </cell>
          <cell r="W150">
            <v>19200</v>
          </cell>
          <cell r="X150">
            <v>1536</v>
          </cell>
          <cell r="Y150">
            <v>93</v>
          </cell>
          <cell r="Z150">
            <v>1428.48</v>
          </cell>
          <cell r="AC150">
            <v>34283.520000000004</v>
          </cell>
          <cell r="AD150" t="str">
            <v>per family of Max/double</v>
          </cell>
          <cell r="AE150" t="str">
            <v>Delisted December 2022 replaced by 4305992 (palletization)</v>
          </cell>
          <cell r="AF150" t="e">
            <v>#N/A</v>
          </cell>
        </row>
        <row r="151">
          <cell r="A151" t="str">
            <v>42856942C01</v>
          </cell>
          <cell r="B151">
            <v>4285694</v>
          </cell>
          <cell r="C151" t="str">
            <v>7D 110G COCOA CROIS 18CA</v>
          </cell>
          <cell r="D151" t="str">
            <v>2C01</v>
          </cell>
          <cell r="E151" t="str">
            <v>Tray 110g</v>
          </cell>
          <cell r="F151">
            <v>110</v>
          </cell>
          <cell r="H151" t="str">
            <v>Cocoa</v>
          </cell>
          <cell r="K151">
            <v>1</v>
          </cell>
          <cell r="L151">
            <v>18</v>
          </cell>
          <cell r="M151">
            <v>27</v>
          </cell>
          <cell r="N151">
            <v>1.98</v>
          </cell>
          <cell r="O151">
            <v>53.46</v>
          </cell>
          <cell r="P151">
            <v>396</v>
          </cell>
          <cell r="Q151">
            <v>261</v>
          </cell>
          <cell r="R151">
            <v>275</v>
          </cell>
          <cell r="S151">
            <v>9</v>
          </cell>
          <cell r="T151">
            <v>3</v>
          </cell>
          <cell r="U151">
            <v>825</v>
          </cell>
          <cell r="V151">
            <v>975</v>
          </cell>
          <cell r="W151">
            <v>7704</v>
          </cell>
          <cell r="X151">
            <v>847.44</v>
          </cell>
          <cell r="Y151">
            <v>93.5</v>
          </cell>
          <cell r="Z151">
            <v>792.35640000000001</v>
          </cell>
          <cell r="AA151">
            <v>14.821481481481483</v>
          </cell>
          <cell r="AB151" t="str">
            <v>0001</v>
          </cell>
          <cell r="AC151">
            <v>6338.8512000000001</v>
          </cell>
          <cell r="AD151" t="str">
            <v>per family Tray 110g</v>
          </cell>
          <cell r="AE151" t="str">
            <v>to be delist</v>
          </cell>
          <cell r="AF151" t="e">
            <v>#N/A</v>
          </cell>
        </row>
        <row r="152">
          <cell r="A152" t="str">
            <v>42856962C01</v>
          </cell>
          <cell r="B152">
            <v>4285696</v>
          </cell>
          <cell r="C152" t="str">
            <v>7D 110G COCOA&amp;VAN CROIS 18CA</v>
          </cell>
          <cell r="D152" t="str">
            <v>2C01</v>
          </cell>
          <cell r="E152" t="str">
            <v>Tray 110g</v>
          </cell>
          <cell r="F152">
            <v>110</v>
          </cell>
          <cell r="G152" t="str">
            <v>Romania</v>
          </cell>
          <cell r="H152" t="str">
            <v>Cocoa-Vanilla</v>
          </cell>
          <cell r="K152">
            <v>1</v>
          </cell>
          <cell r="L152">
            <v>18</v>
          </cell>
          <cell r="M152">
            <v>27</v>
          </cell>
          <cell r="N152">
            <v>1.98</v>
          </cell>
          <cell r="O152">
            <v>53.46</v>
          </cell>
          <cell r="P152">
            <v>396</v>
          </cell>
          <cell r="Q152">
            <v>261</v>
          </cell>
          <cell r="R152">
            <v>275</v>
          </cell>
          <cell r="S152">
            <v>9</v>
          </cell>
          <cell r="T152">
            <v>3</v>
          </cell>
          <cell r="U152">
            <v>825</v>
          </cell>
          <cell r="V152">
            <v>975</v>
          </cell>
          <cell r="W152">
            <v>7704</v>
          </cell>
          <cell r="X152">
            <v>847.44</v>
          </cell>
          <cell r="Y152">
            <v>93.5</v>
          </cell>
          <cell r="Z152">
            <v>792.35640000000001</v>
          </cell>
          <cell r="AA152">
            <v>14.821481481481483</v>
          </cell>
          <cell r="AB152" t="str">
            <v>0001</v>
          </cell>
          <cell r="AC152">
            <v>6338.8512000000001</v>
          </cell>
          <cell r="AD152" t="str">
            <v>per family Tray 110g</v>
          </cell>
          <cell r="AE152" t="str">
            <v>to be delist</v>
          </cell>
          <cell r="AF152" t="e">
            <v>#N/A</v>
          </cell>
        </row>
        <row r="153">
          <cell r="A153" t="str">
            <v>-42857182C01</v>
          </cell>
          <cell r="B153">
            <v>-4285718</v>
          </cell>
          <cell r="C153" t="str">
            <v>7D 250G COCOA CROIS 12CA</v>
          </cell>
          <cell r="D153" t="str">
            <v>2C01</v>
          </cell>
          <cell r="E153" t="str">
            <v>Tray 250g</v>
          </cell>
          <cell r="F153">
            <v>250</v>
          </cell>
          <cell r="H153" t="str">
            <v>Cocoa</v>
          </cell>
          <cell r="K153">
            <v>1</v>
          </cell>
          <cell r="L153">
            <v>12</v>
          </cell>
          <cell r="M153">
            <v>36</v>
          </cell>
          <cell r="N153">
            <v>3</v>
          </cell>
          <cell r="O153">
            <v>108</v>
          </cell>
          <cell r="P153">
            <v>435</v>
          </cell>
          <cell r="Q153">
            <v>160</v>
          </cell>
          <cell r="R153">
            <v>740</v>
          </cell>
          <cell r="S153">
            <v>12</v>
          </cell>
          <cell r="T153">
            <v>3</v>
          </cell>
          <cell r="U153">
            <v>2220</v>
          </cell>
          <cell r="V153">
            <v>2370</v>
          </cell>
          <cell r="W153">
            <v>2808</v>
          </cell>
          <cell r="X153">
            <v>702</v>
          </cell>
          <cell r="Y153">
            <v>93.5</v>
          </cell>
          <cell r="Z153">
            <v>656.37</v>
          </cell>
          <cell r="AC153">
            <v>5250.96</v>
          </cell>
          <cell r="AD153" t="str">
            <v>per family Tray 250g</v>
          </cell>
          <cell r="AF153">
            <v>4285718</v>
          </cell>
        </row>
        <row r="154">
          <cell r="A154" t="str">
            <v>42857702S01</v>
          </cell>
          <cell r="B154">
            <v>4285770</v>
          </cell>
          <cell r="C154" t="str">
            <v>7D 3X80G COCOA&amp;VAN CROIS 8CA</v>
          </cell>
          <cell r="D154" t="str">
            <v>2S01</v>
          </cell>
          <cell r="F154">
            <v>80</v>
          </cell>
          <cell r="K154">
            <v>3</v>
          </cell>
          <cell r="L154">
            <v>8</v>
          </cell>
          <cell r="M154">
            <v>32</v>
          </cell>
          <cell r="N154">
            <v>1.92</v>
          </cell>
          <cell r="O154">
            <v>61.44</v>
          </cell>
          <cell r="P154">
            <v>391</v>
          </cell>
          <cell r="Q154">
            <v>300</v>
          </cell>
          <cell r="R154">
            <v>245</v>
          </cell>
          <cell r="S154">
            <v>8</v>
          </cell>
          <cell r="T154">
            <v>4</v>
          </cell>
          <cell r="U154">
            <v>980</v>
          </cell>
          <cell r="V154">
            <v>1130</v>
          </cell>
          <cell r="W154">
            <v>4500</v>
          </cell>
          <cell r="X154">
            <v>360</v>
          </cell>
          <cell r="Y154">
            <v>90</v>
          </cell>
          <cell r="Z154">
            <v>324</v>
          </cell>
          <cell r="AA154">
            <v>5.2734375</v>
          </cell>
          <cell r="AB154" t="str">
            <v>0001</v>
          </cell>
          <cell r="AE154" t="str">
            <v>to be delist</v>
          </cell>
          <cell r="AF154" t="e">
            <v>#N/A</v>
          </cell>
        </row>
        <row r="155">
          <cell r="A155" t="str">
            <v>42857722S01</v>
          </cell>
          <cell r="B155">
            <v>4285772</v>
          </cell>
          <cell r="C155" t="str">
            <v>7D 3X85G COCOA CROIS 8CA</v>
          </cell>
          <cell r="D155" t="str">
            <v>2S01</v>
          </cell>
          <cell r="F155">
            <v>85</v>
          </cell>
          <cell r="G155" t="str">
            <v>Grecia</v>
          </cell>
          <cell r="H155" t="str">
            <v>Cocoa</v>
          </cell>
          <cell r="K155">
            <v>3</v>
          </cell>
          <cell r="L155">
            <v>8</v>
          </cell>
          <cell r="M155">
            <v>32</v>
          </cell>
          <cell r="N155">
            <v>2.04</v>
          </cell>
          <cell r="O155">
            <v>65.28</v>
          </cell>
          <cell r="P155">
            <v>400</v>
          </cell>
          <cell r="Q155">
            <v>300</v>
          </cell>
          <cell r="R155">
            <v>245</v>
          </cell>
          <cell r="S155">
            <v>8</v>
          </cell>
          <cell r="T155">
            <v>4</v>
          </cell>
          <cell r="U155">
            <v>980</v>
          </cell>
          <cell r="V155">
            <v>1130</v>
          </cell>
          <cell r="W155">
            <v>4500</v>
          </cell>
          <cell r="X155">
            <v>382.5</v>
          </cell>
          <cell r="Y155">
            <v>90</v>
          </cell>
          <cell r="Z155">
            <v>344.25</v>
          </cell>
          <cell r="AA155">
            <v>5.2734375</v>
          </cell>
          <cell r="AB155" t="str">
            <v>0001</v>
          </cell>
          <cell r="AE155" t="str">
            <v>to be delist</v>
          </cell>
          <cell r="AF155" t="e">
            <v>#N/A</v>
          </cell>
        </row>
        <row r="156">
          <cell r="A156" t="str">
            <v>42858761C03</v>
          </cell>
          <cell r="B156">
            <v>4285876</v>
          </cell>
          <cell r="C156" t="str">
            <v>7D 80G FR FRUIT STRDL 20CA</v>
          </cell>
          <cell r="D156" t="str">
            <v>1C03</v>
          </cell>
          <cell r="E156" t="str">
            <v>Borseto</v>
          </cell>
          <cell r="F156">
            <v>80</v>
          </cell>
          <cell r="G156" t="str">
            <v>Romania</v>
          </cell>
          <cell r="H156" t="str">
            <v>Forest fruits</v>
          </cell>
          <cell r="K156">
            <v>1</v>
          </cell>
          <cell r="L156">
            <v>20</v>
          </cell>
          <cell r="M156">
            <v>48</v>
          </cell>
          <cell r="N156">
            <v>1.6</v>
          </cell>
          <cell r="O156">
            <v>76.800000000000011</v>
          </cell>
          <cell r="P156">
            <v>391</v>
          </cell>
          <cell r="Q156">
            <v>296</v>
          </cell>
          <cell r="R156">
            <v>157</v>
          </cell>
          <cell r="S156">
            <v>8</v>
          </cell>
          <cell r="T156">
            <v>6</v>
          </cell>
          <cell r="U156">
            <v>942</v>
          </cell>
          <cell r="V156">
            <v>1092</v>
          </cell>
          <cell r="W156">
            <v>12132</v>
          </cell>
          <cell r="X156">
            <v>970.56</v>
          </cell>
          <cell r="Y156">
            <v>92.5</v>
          </cell>
          <cell r="Z156">
            <v>897.76799999999992</v>
          </cell>
          <cell r="AA156">
            <v>11.689687499999998</v>
          </cell>
          <cell r="AB156" t="str">
            <v>0001</v>
          </cell>
          <cell r="AC156">
            <v>14364.287999999999</v>
          </cell>
          <cell r="AD156" t="str">
            <v>per family of Borseto</v>
          </cell>
          <cell r="AF156" t="e">
            <v>#N/A</v>
          </cell>
        </row>
        <row r="157">
          <cell r="A157" t="str">
            <v>42858881C03</v>
          </cell>
          <cell r="B157">
            <v>4285888</v>
          </cell>
          <cell r="C157" t="str">
            <v>7D 80G APPL&amp;CIN STRDL 20CA</v>
          </cell>
          <cell r="D157" t="str">
            <v>1C03</v>
          </cell>
          <cell r="E157" t="str">
            <v>Borseto</v>
          </cell>
          <cell r="F157">
            <v>80</v>
          </cell>
          <cell r="G157" t="str">
            <v>Romania</v>
          </cell>
          <cell r="H157" t="str">
            <v>Apple-Cin</v>
          </cell>
          <cell r="K157">
            <v>1</v>
          </cell>
          <cell r="L157">
            <v>20</v>
          </cell>
          <cell r="M157">
            <v>48</v>
          </cell>
          <cell r="N157">
            <v>1.6</v>
          </cell>
          <cell r="O157">
            <v>76.800000000000011</v>
          </cell>
          <cell r="P157">
            <v>391</v>
          </cell>
          <cell r="Q157">
            <v>296</v>
          </cell>
          <cell r="R157">
            <v>157</v>
          </cell>
          <cell r="S157">
            <v>8</v>
          </cell>
          <cell r="T157">
            <v>6</v>
          </cell>
          <cell r="U157">
            <v>942</v>
          </cell>
          <cell r="V157">
            <v>1092</v>
          </cell>
          <cell r="W157">
            <v>12132</v>
          </cell>
          <cell r="X157">
            <v>970.56</v>
          </cell>
          <cell r="Y157">
            <v>92.5</v>
          </cell>
          <cell r="Z157">
            <v>897.76799999999992</v>
          </cell>
          <cell r="AA157">
            <v>11.689687499999998</v>
          </cell>
          <cell r="AB157" t="str">
            <v>0001</v>
          </cell>
          <cell r="AC157">
            <v>14364.287999999999</v>
          </cell>
          <cell r="AD157" t="str">
            <v>per family of Borseto</v>
          </cell>
          <cell r="AF157" t="e">
            <v>#N/A</v>
          </cell>
        </row>
        <row r="158">
          <cell r="A158" t="str">
            <v>42858902S01</v>
          </cell>
          <cell r="B158">
            <v>4285890</v>
          </cell>
          <cell r="C158" t="str">
            <v>7D 3X85G APPL&amp;CIN STRDL 6CA</v>
          </cell>
          <cell r="D158" t="str">
            <v>2S01</v>
          </cell>
          <cell r="F158">
            <v>85</v>
          </cell>
          <cell r="G158" t="str">
            <v>Grecia</v>
          </cell>
          <cell r="H158" t="str">
            <v>Apple-Cin</v>
          </cell>
          <cell r="K158">
            <v>3</v>
          </cell>
          <cell r="L158">
            <v>6</v>
          </cell>
          <cell r="M158">
            <v>78</v>
          </cell>
          <cell r="N158">
            <v>1.53</v>
          </cell>
          <cell r="O158">
            <v>119.34</v>
          </cell>
          <cell r="P158">
            <v>376</v>
          </cell>
          <cell r="Q158">
            <v>356</v>
          </cell>
          <cell r="R158">
            <v>165</v>
          </cell>
          <cell r="S158">
            <v>6</v>
          </cell>
          <cell r="T158">
            <v>13</v>
          </cell>
          <cell r="U158">
            <v>2145</v>
          </cell>
          <cell r="V158">
            <v>2295</v>
          </cell>
          <cell r="W158">
            <v>4500</v>
          </cell>
          <cell r="X158">
            <v>382.5</v>
          </cell>
          <cell r="Y158">
            <v>90</v>
          </cell>
          <cell r="Z158">
            <v>344.25</v>
          </cell>
          <cell r="AA158">
            <v>2.8846153846153846</v>
          </cell>
          <cell r="AB158" t="str">
            <v>0001</v>
          </cell>
          <cell r="AF158" t="e">
            <v>#N/A</v>
          </cell>
        </row>
        <row r="159">
          <cell r="A159" t="str">
            <v>42859122B01</v>
          </cell>
          <cell r="B159">
            <v>4285912</v>
          </cell>
          <cell r="C159" t="str">
            <v>AB SNACKIES 115G SALT BR 14CA</v>
          </cell>
          <cell r="D159" t="str">
            <v>2B01</v>
          </cell>
          <cell r="E159" t="str">
            <v>Mini</v>
          </cell>
          <cell r="F159">
            <v>115</v>
          </cell>
          <cell r="G159" t="str">
            <v>Grecia</v>
          </cell>
          <cell r="H159" t="str">
            <v>Salt</v>
          </cell>
          <cell r="K159">
            <v>1</v>
          </cell>
          <cell r="L159">
            <v>14</v>
          </cell>
          <cell r="M159">
            <v>48</v>
          </cell>
          <cell r="N159">
            <v>1.61</v>
          </cell>
          <cell r="O159">
            <v>77.28</v>
          </cell>
          <cell r="P159">
            <v>400</v>
          </cell>
          <cell r="Q159">
            <v>296</v>
          </cell>
          <cell r="R159">
            <v>180</v>
          </cell>
          <cell r="S159">
            <v>8</v>
          </cell>
          <cell r="T159">
            <v>6</v>
          </cell>
          <cell r="U159">
            <v>1080</v>
          </cell>
          <cell r="V159">
            <v>1230</v>
          </cell>
          <cell r="W159">
            <v>7768.5</v>
          </cell>
          <cell r="X159">
            <v>893.37750000000005</v>
          </cell>
          <cell r="Y159">
            <v>91</v>
          </cell>
          <cell r="Z159">
            <v>812.97352500000011</v>
          </cell>
          <cell r="AA159">
            <v>10.519843750000001</v>
          </cell>
          <cell r="AB159" t="str">
            <v>0001</v>
          </cell>
          <cell r="AC159">
            <v>13007.576400000002</v>
          </cell>
          <cell r="AF159" t="e">
            <v>#N/A</v>
          </cell>
        </row>
        <row r="160">
          <cell r="A160" t="str">
            <v>42859132B01</v>
          </cell>
          <cell r="B160">
            <v>4285913</v>
          </cell>
          <cell r="C160" t="str">
            <v>AB SNACKIES 115G PIZZA BR 14CA</v>
          </cell>
          <cell r="D160" t="str">
            <v>2B01</v>
          </cell>
          <cell r="E160" t="str">
            <v>Mini</v>
          </cell>
          <cell r="F160">
            <v>115</v>
          </cell>
          <cell r="G160" t="str">
            <v>Grecia</v>
          </cell>
          <cell r="H160" t="str">
            <v>Pizza</v>
          </cell>
          <cell r="K160">
            <v>1</v>
          </cell>
          <cell r="L160">
            <v>14</v>
          </cell>
          <cell r="M160">
            <v>48</v>
          </cell>
          <cell r="N160">
            <v>1.61</v>
          </cell>
          <cell r="O160">
            <v>77.28</v>
          </cell>
          <cell r="P160">
            <v>400</v>
          </cell>
          <cell r="Q160">
            <v>296</v>
          </cell>
          <cell r="R160">
            <v>180</v>
          </cell>
          <cell r="S160">
            <v>8</v>
          </cell>
          <cell r="T160">
            <v>6</v>
          </cell>
          <cell r="U160">
            <v>1080</v>
          </cell>
          <cell r="V160">
            <v>1230</v>
          </cell>
          <cell r="W160">
            <v>7768.5</v>
          </cell>
          <cell r="X160">
            <v>893.37750000000005</v>
          </cell>
          <cell r="Y160">
            <v>91</v>
          </cell>
          <cell r="Z160">
            <v>812.97352500000011</v>
          </cell>
          <cell r="AA160">
            <v>10.519843750000001</v>
          </cell>
          <cell r="AB160" t="str">
            <v>0001</v>
          </cell>
          <cell r="AC160">
            <v>13007.576400000002</v>
          </cell>
          <cell r="AF160" t="e">
            <v>#N/A</v>
          </cell>
        </row>
        <row r="161">
          <cell r="A161" t="str">
            <v>-42859602B01</v>
          </cell>
          <cell r="B161">
            <v>-4285960</v>
          </cell>
          <cell r="C161" t="str">
            <v>7D 80G SALT BR BRAN 12CA</v>
          </cell>
          <cell r="D161" t="str">
            <v>2B01</v>
          </cell>
          <cell r="E161" t="str">
            <v>BIG</v>
          </cell>
          <cell r="F161">
            <v>80</v>
          </cell>
          <cell r="H161" t="str">
            <v>Salt</v>
          </cell>
          <cell r="K161">
            <v>1</v>
          </cell>
          <cell r="L161">
            <v>12</v>
          </cell>
          <cell r="M161">
            <v>60</v>
          </cell>
          <cell r="N161">
            <v>0.96</v>
          </cell>
          <cell r="O161">
            <v>57.599999999999994</v>
          </cell>
          <cell r="P161">
            <v>266</v>
          </cell>
          <cell r="Q161">
            <v>236</v>
          </cell>
          <cell r="R161">
            <v>220</v>
          </cell>
          <cell r="S161">
            <v>15</v>
          </cell>
          <cell r="T161">
            <v>4</v>
          </cell>
          <cell r="U161">
            <v>880</v>
          </cell>
          <cell r="V161">
            <v>1030</v>
          </cell>
          <cell r="W161">
            <v>11218.5</v>
          </cell>
          <cell r="X161">
            <v>897.48</v>
          </cell>
          <cell r="Y161">
            <v>91</v>
          </cell>
          <cell r="Z161">
            <v>816.70680000000004</v>
          </cell>
          <cell r="AC161">
            <v>6533.6544000000004</v>
          </cell>
          <cell r="AD161" t="str">
            <v>by family of Bake Rolls</v>
          </cell>
          <cell r="AE161" t="str">
            <v>On delist File no 90264</v>
          </cell>
          <cell r="AF161">
            <v>4285960</v>
          </cell>
        </row>
        <row r="162">
          <cell r="A162" t="str">
            <v>42859612B01</v>
          </cell>
          <cell r="B162">
            <v>4285961</v>
          </cell>
          <cell r="C162" t="str">
            <v>7D 80G GARLIC BR BRAN 12CA</v>
          </cell>
          <cell r="D162" t="str">
            <v>2B01</v>
          </cell>
          <cell r="E162" t="str">
            <v>BIG</v>
          </cell>
          <cell r="F162">
            <v>80</v>
          </cell>
          <cell r="H162" t="str">
            <v>Garlic</v>
          </cell>
          <cell r="K162">
            <v>1</v>
          </cell>
          <cell r="L162">
            <v>12</v>
          </cell>
          <cell r="M162">
            <v>60</v>
          </cell>
          <cell r="N162">
            <v>0.96</v>
          </cell>
          <cell r="O162">
            <v>57.599999999999994</v>
          </cell>
          <cell r="P162">
            <v>266</v>
          </cell>
          <cell r="Q162">
            <v>236</v>
          </cell>
          <cell r="R162">
            <v>220</v>
          </cell>
          <cell r="S162">
            <v>15</v>
          </cell>
          <cell r="T162">
            <v>4</v>
          </cell>
          <cell r="U162">
            <v>880</v>
          </cell>
          <cell r="V162">
            <v>1030</v>
          </cell>
          <cell r="W162">
            <v>11218.5</v>
          </cell>
          <cell r="X162">
            <v>897.48</v>
          </cell>
          <cell r="Y162">
            <v>91</v>
          </cell>
          <cell r="Z162">
            <v>816.70680000000004</v>
          </cell>
          <cell r="AA162">
            <v>14.1789375</v>
          </cell>
          <cell r="AB162" t="str">
            <v>0001</v>
          </cell>
          <cell r="AC162">
            <v>6533.6544000000004</v>
          </cell>
          <cell r="AD162" t="str">
            <v>by family of Bake Rolls</v>
          </cell>
          <cell r="AF162" t="e">
            <v>#N/A</v>
          </cell>
        </row>
        <row r="163">
          <cell r="A163" t="str">
            <v>42859942B01</v>
          </cell>
          <cell r="B163">
            <v>4285994</v>
          </cell>
          <cell r="C163" t="str">
            <v>7D 80G PIZZA BR BRAN 12CA</v>
          </cell>
          <cell r="D163" t="str">
            <v>2B01</v>
          </cell>
          <cell r="E163" t="str">
            <v>BIG</v>
          </cell>
          <cell r="F163">
            <v>80</v>
          </cell>
          <cell r="H163" t="str">
            <v>Pizza</v>
          </cell>
          <cell r="K163">
            <v>1</v>
          </cell>
          <cell r="L163">
            <v>12</v>
          </cell>
          <cell r="M163">
            <v>60</v>
          </cell>
          <cell r="N163">
            <v>0.96</v>
          </cell>
          <cell r="O163">
            <v>57.599999999999994</v>
          </cell>
          <cell r="P163">
            <v>266</v>
          </cell>
          <cell r="Q163">
            <v>236</v>
          </cell>
          <cell r="R163">
            <v>220</v>
          </cell>
          <cell r="S163">
            <v>15</v>
          </cell>
          <cell r="T163">
            <v>4</v>
          </cell>
          <cell r="U163">
            <v>880</v>
          </cell>
          <cell r="V163">
            <v>1030</v>
          </cell>
          <cell r="W163">
            <v>11218.5</v>
          </cell>
          <cell r="X163">
            <v>897.48</v>
          </cell>
          <cell r="Y163">
            <v>91</v>
          </cell>
          <cell r="Z163">
            <v>816.70680000000004</v>
          </cell>
          <cell r="AA163">
            <v>14.1789375</v>
          </cell>
          <cell r="AB163" t="str">
            <v>0001</v>
          </cell>
          <cell r="AC163">
            <v>6533.6544000000004</v>
          </cell>
          <cell r="AD163" t="str">
            <v>by family of Bake Rolls</v>
          </cell>
          <cell r="AF163" t="e">
            <v>#N/A</v>
          </cell>
        </row>
        <row r="164">
          <cell r="A164" t="str">
            <v>42860002B01</v>
          </cell>
          <cell r="B164">
            <v>4286000</v>
          </cell>
          <cell r="C164" t="str">
            <v>7D 80G CHILLI BR BRAN 12CA</v>
          </cell>
          <cell r="D164" t="str">
            <v>2B01</v>
          </cell>
          <cell r="E164" t="str">
            <v>BIG</v>
          </cell>
          <cell r="F164">
            <v>80</v>
          </cell>
          <cell r="H164" t="str">
            <v>Chilli</v>
          </cell>
          <cell r="K164">
            <v>1</v>
          </cell>
          <cell r="L164">
            <v>12</v>
          </cell>
          <cell r="M164">
            <v>60</v>
          </cell>
          <cell r="N164">
            <v>0.96</v>
          </cell>
          <cell r="O164">
            <v>57.599999999999994</v>
          </cell>
          <cell r="P164">
            <v>266</v>
          </cell>
          <cell r="Q164">
            <v>236</v>
          </cell>
          <cell r="R164">
            <v>220</v>
          </cell>
          <cell r="S164">
            <v>15</v>
          </cell>
          <cell r="T164">
            <v>4</v>
          </cell>
          <cell r="U164">
            <v>880</v>
          </cell>
          <cell r="V164">
            <v>1030</v>
          </cell>
          <cell r="W164">
            <v>11218.5</v>
          </cell>
          <cell r="X164">
            <v>897.48</v>
          </cell>
          <cell r="Y164">
            <v>91</v>
          </cell>
          <cell r="Z164">
            <v>816.70680000000004</v>
          </cell>
          <cell r="AA164">
            <v>14.1789375</v>
          </cell>
          <cell r="AB164" t="str">
            <v>0001</v>
          </cell>
          <cell r="AC164">
            <v>6533.6544000000004</v>
          </cell>
          <cell r="AD164" t="str">
            <v>by family of Bake Rolls</v>
          </cell>
          <cell r="AF164" t="e">
            <v>#N/A</v>
          </cell>
        </row>
        <row r="165">
          <cell r="A165" t="str">
            <v>42860702B01</v>
          </cell>
          <cell r="B165">
            <v>4286070</v>
          </cell>
          <cell r="C165" t="str">
            <v>7D 250G ONION BR 8CA</v>
          </cell>
          <cell r="D165" t="str">
            <v>2B01</v>
          </cell>
          <cell r="E165" t="str">
            <v>BIG</v>
          </cell>
          <cell r="F165">
            <v>250</v>
          </cell>
          <cell r="H165" t="str">
            <v>Onion</v>
          </cell>
          <cell r="K165">
            <v>1</v>
          </cell>
          <cell r="L165">
            <v>21</v>
          </cell>
          <cell r="M165">
            <v>40</v>
          </cell>
          <cell r="N165">
            <v>5.25</v>
          </cell>
          <cell r="O165">
            <v>210</v>
          </cell>
          <cell r="P165">
            <v>395</v>
          </cell>
          <cell r="Q165">
            <v>295</v>
          </cell>
          <cell r="R165">
            <v>195</v>
          </cell>
          <cell r="S165">
            <v>8</v>
          </cell>
          <cell r="T165">
            <v>5</v>
          </cell>
          <cell r="U165">
            <v>975</v>
          </cell>
          <cell r="V165">
            <v>1125</v>
          </cell>
          <cell r="W165">
            <v>3589.9</v>
          </cell>
          <cell r="X165">
            <v>897.47500000000002</v>
          </cell>
          <cell r="Y165">
            <v>91</v>
          </cell>
          <cell r="Z165">
            <v>816.70225000000005</v>
          </cell>
          <cell r="AA165">
            <v>3.8890583333333337</v>
          </cell>
          <cell r="AB165" t="str">
            <v>0001</v>
          </cell>
          <cell r="AC165">
            <v>13067.236000000001</v>
          </cell>
          <cell r="AF165" t="e">
            <v>#N/A</v>
          </cell>
        </row>
        <row r="166">
          <cell r="A166" t="str">
            <v>42860732B01</v>
          </cell>
          <cell r="B166">
            <v>4286073</v>
          </cell>
          <cell r="C166" t="str">
            <v>7D 250G SALT BR 8CA</v>
          </cell>
          <cell r="D166" t="str">
            <v>2B01</v>
          </cell>
          <cell r="E166" t="str">
            <v>BIG</v>
          </cell>
          <cell r="F166">
            <v>250</v>
          </cell>
          <cell r="H166" t="str">
            <v>Salt</v>
          </cell>
          <cell r="K166">
            <v>1</v>
          </cell>
          <cell r="L166">
            <v>21</v>
          </cell>
          <cell r="M166">
            <v>40</v>
          </cell>
          <cell r="N166">
            <v>5.25</v>
          </cell>
          <cell r="O166">
            <v>210</v>
          </cell>
          <cell r="P166">
            <v>395</v>
          </cell>
          <cell r="Q166">
            <v>295</v>
          </cell>
          <cell r="R166">
            <v>195</v>
          </cell>
          <cell r="S166">
            <v>8</v>
          </cell>
          <cell r="T166">
            <v>5</v>
          </cell>
          <cell r="U166">
            <v>975</v>
          </cell>
          <cell r="V166">
            <v>1125</v>
          </cell>
          <cell r="W166">
            <v>3589.9</v>
          </cell>
          <cell r="X166">
            <v>897.47500000000002</v>
          </cell>
          <cell r="Y166">
            <v>91</v>
          </cell>
          <cell r="Z166">
            <v>816.70225000000005</v>
          </cell>
          <cell r="AA166">
            <v>3.8890583333333337</v>
          </cell>
          <cell r="AB166" t="str">
            <v>0001</v>
          </cell>
          <cell r="AC166">
            <v>13067.236000000001</v>
          </cell>
          <cell r="AF166" t="e">
            <v>#N/A</v>
          </cell>
        </row>
        <row r="167">
          <cell r="A167" t="str">
            <v>42860782B01</v>
          </cell>
          <cell r="B167">
            <v>4286078</v>
          </cell>
          <cell r="C167" t="str">
            <v>7D 250G TOM&amp;OLIV BR 8CA</v>
          </cell>
          <cell r="D167" t="str">
            <v>2B01</v>
          </cell>
          <cell r="E167" t="str">
            <v>BIG</v>
          </cell>
          <cell r="F167">
            <v>250</v>
          </cell>
          <cell r="H167" t="str">
            <v>Tomato-Olive</v>
          </cell>
          <cell r="K167">
            <v>1</v>
          </cell>
          <cell r="L167">
            <v>21</v>
          </cell>
          <cell r="M167">
            <v>40</v>
          </cell>
          <cell r="N167">
            <v>5.25</v>
          </cell>
          <cell r="O167">
            <v>210</v>
          </cell>
          <cell r="P167">
            <v>395</v>
          </cell>
          <cell r="Q167">
            <v>295</v>
          </cell>
          <cell r="R167">
            <v>195</v>
          </cell>
          <cell r="S167">
            <v>8</v>
          </cell>
          <cell r="T167">
            <v>5</v>
          </cell>
          <cell r="U167">
            <v>975</v>
          </cell>
          <cell r="V167">
            <v>1125</v>
          </cell>
          <cell r="W167">
            <v>3589.9</v>
          </cell>
          <cell r="X167">
            <v>897.47500000000002</v>
          </cell>
          <cell r="Y167">
            <v>91</v>
          </cell>
          <cell r="Z167">
            <v>816.70225000000005</v>
          </cell>
          <cell r="AA167">
            <v>3.8890583333333337</v>
          </cell>
          <cell r="AB167" t="str">
            <v>0001</v>
          </cell>
          <cell r="AC167">
            <v>13067.236000000001</v>
          </cell>
          <cell r="AF167" t="e">
            <v>#N/A</v>
          </cell>
        </row>
        <row r="168">
          <cell r="A168" t="str">
            <v>42861342B01</v>
          </cell>
          <cell r="B168">
            <v>4286134</v>
          </cell>
          <cell r="C168" t="str">
            <v>7D 80G SALT BR 12CA</v>
          </cell>
          <cell r="D168" t="str">
            <v>2B01</v>
          </cell>
          <cell r="E168" t="str">
            <v>BIG</v>
          </cell>
          <cell r="F168">
            <v>80</v>
          </cell>
          <cell r="H168" t="str">
            <v>Salt</v>
          </cell>
          <cell r="K168">
            <v>1</v>
          </cell>
          <cell r="L168">
            <v>12</v>
          </cell>
          <cell r="M168">
            <v>60</v>
          </cell>
          <cell r="N168">
            <v>0.96</v>
          </cell>
          <cell r="O168">
            <v>57.599999999999994</v>
          </cell>
          <cell r="P168">
            <v>266</v>
          </cell>
          <cell r="Q168">
            <v>236</v>
          </cell>
          <cell r="R168">
            <v>220</v>
          </cell>
          <cell r="S168">
            <v>15</v>
          </cell>
          <cell r="T168">
            <v>4</v>
          </cell>
          <cell r="U168">
            <v>880</v>
          </cell>
          <cell r="V168">
            <v>1030</v>
          </cell>
          <cell r="W168">
            <v>11218.5</v>
          </cell>
          <cell r="X168">
            <v>897.48</v>
          </cell>
          <cell r="Y168">
            <v>91</v>
          </cell>
          <cell r="Z168">
            <v>816.70680000000004</v>
          </cell>
          <cell r="AA168">
            <v>14.1789375</v>
          </cell>
          <cell r="AB168" t="str">
            <v>0001</v>
          </cell>
          <cell r="AC168">
            <v>13067.308800000001</v>
          </cell>
          <cell r="AD168" t="str">
            <v>per family of Bake Rolls</v>
          </cell>
          <cell r="AF168" t="e">
            <v>#N/A</v>
          </cell>
        </row>
        <row r="169">
          <cell r="A169" t="str">
            <v>-42861352B01</v>
          </cell>
          <cell r="B169">
            <v>-4286135</v>
          </cell>
          <cell r="C169" t="str">
            <v>7D 80G SALT BR 14CA</v>
          </cell>
          <cell r="D169" t="str">
            <v>2B01</v>
          </cell>
          <cell r="E169" t="str">
            <v>BIG</v>
          </cell>
          <cell r="F169">
            <v>80</v>
          </cell>
          <cell r="H169" t="str">
            <v>Salt</v>
          </cell>
          <cell r="K169">
            <v>1</v>
          </cell>
          <cell r="L169">
            <v>14</v>
          </cell>
          <cell r="M169">
            <v>80</v>
          </cell>
          <cell r="N169">
            <v>1.1200000000000001</v>
          </cell>
          <cell r="O169">
            <v>89.600000000000009</v>
          </cell>
          <cell r="P169">
            <v>393</v>
          </cell>
          <cell r="Q169">
            <v>295</v>
          </cell>
          <cell r="R169">
            <v>180</v>
          </cell>
          <cell r="S169">
            <v>8</v>
          </cell>
          <cell r="T169">
            <v>10</v>
          </cell>
          <cell r="U169">
            <v>1800</v>
          </cell>
          <cell r="V169">
            <v>1950</v>
          </cell>
          <cell r="W169">
            <v>11218.5</v>
          </cell>
          <cell r="X169">
            <v>897.48</v>
          </cell>
          <cell r="Y169">
            <v>91</v>
          </cell>
          <cell r="Z169">
            <v>816.70680000000004</v>
          </cell>
          <cell r="AC169">
            <v>13067.308800000001</v>
          </cell>
          <cell r="AD169" t="str">
            <v>per family of Bake Rolls</v>
          </cell>
          <cell r="AE169" t="str">
            <v>dezactivat inlocuit de 4306511 feb 2023</v>
          </cell>
          <cell r="AF169" t="e">
            <v>#N/A</v>
          </cell>
        </row>
        <row r="170">
          <cell r="A170" t="str">
            <v>42861382B01</v>
          </cell>
          <cell r="B170">
            <v>4286138</v>
          </cell>
          <cell r="C170" t="str">
            <v>7D 80G PIZZA BR 12CA</v>
          </cell>
          <cell r="D170" t="str">
            <v>2B01</v>
          </cell>
          <cell r="E170" t="str">
            <v>BIG</v>
          </cell>
          <cell r="F170">
            <v>80</v>
          </cell>
          <cell r="H170" t="str">
            <v>Pizza</v>
          </cell>
          <cell r="K170">
            <v>1</v>
          </cell>
          <cell r="L170">
            <v>12</v>
          </cell>
          <cell r="M170">
            <v>60</v>
          </cell>
          <cell r="N170">
            <v>0.96</v>
          </cell>
          <cell r="O170">
            <v>57.599999999999994</v>
          </cell>
          <cell r="P170">
            <v>266</v>
          </cell>
          <cell r="Q170">
            <v>236</v>
          </cell>
          <cell r="R170">
            <v>220</v>
          </cell>
          <cell r="S170">
            <v>15</v>
          </cell>
          <cell r="T170">
            <v>4</v>
          </cell>
          <cell r="U170">
            <v>880</v>
          </cell>
          <cell r="V170">
            <v>1030</v>
          </cell>
          <cell r="W170">
            <v>11218.5</v>
          </cell>
          <cell r="X170">
            <v>897.48</v>
          </cell>
          <cell r="Y170">
            <v>91</v>
          </cell>
          <cell r="Z170">
            <v>816.70680000000004</v>
          </cell>
          <cell r="AA170">
            <v>14.1789375</v>
          </cell>
          <cell r="AB170" t="str">
            <v>0001</v>
          </cell>
          <cell r="AC170">
            <v>13067.308800000001</v>
          </cell>
          <cell r="AD170" t="str">
            <v>per family of Bake Rolls</v>
          </cell>
          <cell r="AF170" t="e">
            <v>#N/A</v>
          </cell>
        </row>
        <row r="171">
          <cell r="A171" t="str">
            <v>42861392B01</v>
          </cell>
          <cell r="B171">
            <v>4286139</v>
          </cell>
          <cell r="C171" t="str">
            <v>7D 80G PIZZA BR 14CA</v>
          </cell>
          <cell r="D171" t="str">
            <v>2B01</v>
          </cell>
          <cell r="E171" t="str">
            <v>BIG</v>
          </cell>
          <cell r="F171">
            <v>80</v>
          </cell>
          <cell r="H171" t="str">
            <v>Pizza</v>
          </cell>
          <cell r="K171">
            <v>1</v>
          </cell>
          <cell r="L171">
            <v>14</v>
          </cell>
          <cell r="M171">
            <v>80</v>
          </cell>
          <cell r="N171">
            <v>1.1200000000000001</v>
          </cell>
          <cell r="O171">
            <v>89.600000000000009</v>
          </cell>
          <cell r="P171">
            <v>393</v>
          </cell>
          <cell r="Q171">
            <v>295</v>
          </cell>
          <cell r="R171">
            <v>180</v>
          </cell>
          <cell r="S171">
            <v>8</v>
          </cell>
          <cell r="T171">
            <v>10</v>
          </cell>
          <cell r="U171">
            <v>1800</v>
          </cell>
          <cell r="V171">
            <v>1950</v>
          </cell>
          <cell r="W171">
            <v>11218.5</v>
          </cell>
          <cell r="X171">
            <v>897.48</v>
          </cell>
          <cell r="Y171">
            <v>91</v>
          </cell>
          <cell r="Z171">
            <v>816.70680000000004</v>
          </cell>
          <cell r="AA171">
            <v>9.1150312499999995</v>
          </cell>
          <cell r="AB171" t="str">
            <v>0001</v>
          </cell>
          <cell r="AC171">
            <v>13067.308800000001</v>
          </cell>
          <cell r="AD171" t="str">
            <v>per family of Bake Rolls</v>
          </cell>
          <cell r="AF171" t="e">
            <v>#N/A</v>
          </cell>
        </row>
        <row r="172">
          <cell r="A172" t="str">
            <v>42861412B01</v>
          </cell>
          <cell r="B172">
            <v>4286141</v>
          </cell>
          <cell r="C172" t="str">
            <v>7D 80G SR CREAM&amp;ON BR 12CA</v>
          </cell>
          <cell r="D172" t="str">
            <v>2B01</v>
          </cell>
          <cell r="E172" t="str">
            <v>BIG</v>
          </cell>
          <cell r="F172">
            <v>80</v>
          </cell>
          <cell r="G172" t="str">
            <v>Romania</v>
          </cell>
          <cell r="H172" t="str">
            <v>Onion</v>
          </cell>
          <cell r="K172">
            <v>1</v>
          </cell>
          <cell r="L172">
            <v>12</v>
          </cell>
          <cell r="M172">
            <v>60</v>
          </cell>
          <cell r="N172">
            <v>0.96</v>
          </cell>
          <cell r="O172">
            <v>57.599999999999994</v>
          </cell>
          <cell r="P172">
            <v>266</v>
          </cell>
          <cell r="Q172">
            <v>236</v>
          </cell>
          <cell r="R172">
            <v>220</v>
          </cell>
          <cell r="S172">
            <v>15</v>
          </cell>
          <cell r="T172">
            <v>4</v>
          </cell>
          <cell r="U172">
            <v>880</v>
          </cell>
          <cell r="V172">
            <v>1030</v>
          </cell>
          <cell r="W172">
            <v>11218.5</v>
          </cell>
          <cell r="X172">
            <v>897.48</v>
          </cell>
          <cell r="Y172">
            <v>91</v>
          </cell>
          <cell r="Z172">
            <v>816.70680000000004</v>
          </cell>
          <cell r="AA172">
            <v>14.1789375</v>
          </cell>
          <cell r="AB172" t="str">
            <v>0001</v>
          </cell>
          <cell r="AC172">
            <v>13067.308800000001</v>
          </cell>
          <cell r="AD172" t="str">
            <v>per family of Bake Rolls</v>
          </cell>
          <cell r="AF172" t="e">
            <v>#N/A</v>
          </cell>
        </row>
        <row r="173">
          <cell r="A173" t="str">
            <v>42861472B01</v>
          </cell>
          <cell r="B173">
            <v>4286147</v>
          </cell>
          <cell r="C173" t="str">
            <v>7D 80G TOM&amp;OLIV BR 12CA</v>
          </cell>
          <cell r="D173" t="str">
            <v>2B01</v>
          </cell>
          <cell r="E173" t="str">
            <v>BIG</v>
          </cell>
          <cell r="F173">
            <v>80</v>
          </cell>
          <cell r="G173" t="str">
            <v>Romania</v>
          </cell>
          <cell r="H173" t="str">
            <v>Tomato-Olive</v>
          </cell>
          <cell r="K173">
            <v>1</v>
          </cell>
          <cell r="L173">
            <v>12</v>
          </cell>
          <cell r="M173">
            <v>60</v>
          </cell>
          <cell r="N173">
            <v>0.96</v>
          </cell>
          <cell r="O173">
            <v>57.599999999999994</v>
          </cell>
          <cell r="P173">
            <v>266</v>
          </cell>
          <cell r="Q173">
            <v>236</v>
          </cell>
          <cell r="R173">
            <v>220</v>
          </cell>
          <cell r="S173">
            <v>15</v>
          </cell>
          <cell r="T173">
            <v>4</v>
          </cell>
          <cell r="U173">
            <v>880</v>
          </cell>
          <cell r="V173">
            <v>1030</v>
          </cell>
          <cell r="W173">
            <v>11218.5</v>
          </cell>
          <cell r="X173">
            <v>897.48</v>
          </cell>
          <cell r="Y173">
            <v>91</v>
          </cell>
          <cell r="Z173">
            <v>816.70680000000004</v>
          </cell>
          <cell r="AA173">
            <v>14.1789375</v>
          </cell>
          <cell r="AB173" t="str">
            <v>0001</v>
          </cell>
          <cell r="AC173">
            <v>13067.308800000001</v>
          </cell>
          <cell r="AD173" t="str">
            <v>per family of Bake Rolls</v>
          </cell>
          <cell r="AF173" t="e">
            <v>#N/A</v>
          </cell>
        </row>
        <row r="174">
          <cell r="A174" t="str">
            <v>42861482B01</v>
          </cell>
          <cell r="B174">
            <v>4286148</v>
          </cell>
          <cell r="C174" t="str">
            <v>7D 80G TOM&amp;OLIV BR 14CA</v>
          </cell>
          <cell r="D174" t="str">
            <v>2B01</v>
          </cell>
          <cell r="E174" t="str">
            <v>BIG</v>
          </cell>
          <cell r="F174">
            <v>80</v>
          </cell>
          <cell r="H174" t="str">
            <v>Tomato-Olive</v>
          </cell>
          <cell r="K174">
            <v>1</v>
          </cell>
          <cell r="L174">
            <v>14</v>
          </cell>
          <cell r="M174">
            <v>80</v>
          </cell>
          <cell r="N174">
            <v>1.1200000000000001</v>
          </cell>
          <cell r="O174">
            <v>89.600000000000009</v>
          </cell>
          <cell r="P174">
            <v>393</v>
          </cell>
          <cell r="Q174">
            <v>295</v>
          </cell>
          <cell r="R174">
            <v>180</v>
          </cell>
          <cell r="S174">
            <v>8</v>
          </cell>
          <cell r="T174">
            <v>10</v>
          </cell>
          <cell r="U174">
            <v>1800</v>
          </cell>
          <cell r="V174">
            <v>1950</v>
          </cell>
          <cell r="W174">
            <v>11218.5</v>
          </cell>
          <cell r="X174">
            <v>897.48</v>
          </cell>
          <cell r="Y174">
            <v>91</v>
          </cell>
          <cell r="Z174">
            <v>816.70680000000004</v>
          </cell>
          <cell r="AA174">
            <v>9.1150312499999995</v>
          </cell>
          <cell r="AB174" t="str">
            <v>0001</v>
          </cell>
          <cell r="AC174">
            <v>13067.308800000001</v>
          </cell>
          <cell r="AD174" t="str">
            <v>per family of Bake Rolls</v>
          </cell>
          <cell r="AF174" t="e">
            <v>#N/A</v>
          </cell>
        </row>
        <row r="175">
          <cell r="A175" t="str">
            <v>42861522B01</v>
          </cell>
          <cell r="B175">
            <v>4286152</v>
          </cell>
          <cell r="C175" t="str">
            <v>7D 80G GARLIC BR 12CA</v>
          </cell>
          <cell r="D175" t="str">
            <v>2B01</v>
          </cell>
          <cell r="E175" t="str">
            <v>BIG</v>
          </cell>
          <cell r="F175">
            <v>80</v>
          </cell>
          <cell r="H175" t="str">
            <v>Garlic</v>
          </cell>
          <cell r="K175">
            <v>1</v>
          </cell>
          <cell r="L175">
            <v>12</v>
          </cell>
          <cell r="M175">
            <v>60</v>
          </cell>
          <cell r="N175">
            <v>0.96</v>
          </cell>
          <cell r="O175">
            <v>57.599999999999994</v>
          </cell>
          <cell r="P175">
            <v>266</v>
          </cell>
          <cell r="Q175">
            <v>236</v>
          </cell>
          <cell r="R175">
            <v>220</v>
          </cell>
          <cell r="S175">
            <v>15</v>
          </cell>
          <cell r="T175">
            <v>4</v>
          </cell>
          <cell r="U175">
            <v>880</v>
          </cell>
          <cell r="V175">
            <v>1030</v>
          </cell>
          <cell r="W175">
            <v>11218.5</v>
          </cell>
          <cell r="X175">
            <v>897.48</v>
          </cell>
          <cell r="Y175">
            <v>91</v>
          </cell>
          <cell r="Z175">
            <v>816.70680000000004</v>
          </cell>
          <cell r="AA175">
            <v>14.1789375</v>
          </cell>
          <cell r="AB175" t="str">
            <v>0001</v>
          </cell>
          <cell r="AC175">
            <v>13067.308800000001</v>
          </cell>
          <cell r="AD175" t="str">
            <v>per family of Bake Rolls</v>
          </cell>
          <cell r="AF175" t="e">
            <v>#N/A</v>
          </cell>
        </row>
        <row r="176">
          <cell r="A176" t="str">
            <v>-42861532B01</v>
          </cell>
          <cell r="B176">
            <v>-4286153</v>
          </cell>
          <cell r="C176" t="str">
            <v>7D 80G GARLIC BR 14CA</v>
          </cell>
          <cell r="D176" t="str">
            <v>2B01</v>
          </cell>
          <cell r="E176" t="str">
            <v>BIG</v>
          </cell>
          <cell r="F176">
            <v>80</v>
          </cell>
          <cell r="H176" t="str">
            <v>Garlic</v>
          </cell>
          <cell r="K176">
            <v>1</v>
          </cell>
          <cell r="L176">
            <v>14</v>
          </cell>
          <cell r="M176">
            <v>80</v>
          </cell>
          <cell r="N176">
            <v>1.1200000000000001</v>
          </cell>
          <cell r="O176">
            <v>89.600000000000009</v>
          </cell>
          <cell r="P176">
            <v>393</v>
          </cell>
          <cell r="Q176">
            <v>295</v>
          </cell>
          <cell r="R176">
            <v>180</v>
          </cell>
          <cell r="S176">
            <v>8</v>
          </cell>
          <cell r="T176">
            <v>10</v>
          </cell>
          <cell r="U176">
            <v>1800</v>
          </cell>
          <cell r="V176">
            <v>1950</v>
          </cell>
          <cell r="W176">
            <v>11218.5</v>
          </cell>
          <cell r="X176">
            <v>897.48</v>
          </cell>
          <cell r="Y176">
            <v>91</v>
          </cell>
          <cell r="Z176">
            <v>816.70680000000004</v>
          </cell>
          <cell r="AC176">
            <v>13067.308800000001</v>
          </cell>
          <cell r="AD176" t="str">
            <v>per family of Bake Rolls</v>
          </cell>
          <cell r="AE176" t="str">
            <v>delistat inlocuit de 4306512 feb 2023</v>
          </cell>
          <cell r="AF176" t="e">
            <v>#N/A</v>
          </cell>
        </row>
        <row r="177">
          <cell r="A177" t="str">
            <v>42861712B01</v>
          </cell>
          <cell r="B177">
            <v>4286171</v>
          </cell>
          <cell r="C177" t="str">
            <v>7D 80G SALT BR 14CA</v>
          </cell>
          <cell r="D177" t="str">
            <v>2B01</v>
          </cell>
          <cell r="E177" t="str">
            <v>BIG</v>
          </cell>
          <cell r="F177">
            <v>80</v>
          </cell>
          <cell r="H177" t="str">
            <v>Salt</v>
          </cell>
          <cell r="K177">
            <v>1</v>
          </cell>
          <cell r="L177">
            <v>14</v>
          </cell>
          <cell r="M177">
            <v>40</v>
          </cell>
          <cell r="N177">
            <v>1.1200000000000001</v>
          </cell>
          <cell r="O177">
            <v>44.800000000000004</v>
          </cell>
          <cell r="P177">
            <v>393</v>
          </cell>
          <cell r="Q177">
            <v>295</v>
          </cell>
          <cell r="R177">
            <v>180</v>
          </cell>
          <cell r="S177">
            <v>8</v>
          </cell>
          <cell r="T177">
            <v>5</v>
          </cell>
          <cell r="U177">
            <v>900</v>
          </cell>
          <cell r="V177">
            <v>1050</v>
          </cell>
          <cell r="W177">
            <v>11218.5</v>
          </cell>
          <cell r="X177">
            <v>897.48</v>
          </cell>
          <cell r="Y177">
            <v>91</v>
          </cell>
          <cell r="Z177">
            <v>816.70680000000004</v>
          </cell>
          <cell r="AA177">
            <v>18.230062499999999</v>
          </cell>
          <cell r="AB177" t="str">
            <v>0001</v>
          </cell>
          <cell r="AC177">
            <v>13067.308800000001</v>
          </cell>
          <cell r="AF177" t="e">
            <v>#N/A</v>
          </cell>
        </row>
        <row r="178">
          <cell r="A178" t="str">
            <v>-42861722B01</v>
          </cell>
          <cell r="B178">
            <v>-4286172</v>
          </cell>
          <cell r="C178" t="str">
            <v>7D 80G GARLIC MINI BR 12CA</v>
          </cell>
          <cell r="D178" t="str">
            <v>2B01</v>
          </cell>
          <cell r="E178" t="str">
            <v>Mini</v>
          </cell>
          <cell r="F178">
            <v>80</v>
          </cell>
          <cell r="H178" t="str">
            <v>Garlic</v>
          </cell>
          <cell r="K178">
            <v>1</v>
          </cell>
          <cell r="L178">
            <v>12</v>
          </cell>
          <cell r="M178">
            <v>150</v>
          </cell>
          <cell r="N178">
            <v>0.96</v>
          </cell>
          <cell r="O178">
            <v>144</v>
          </cell>
          <cell r="P178">
            <v>266</v>
          </cell>
          <cell r="Q178">
            <v>236</v>
          </cell>
          <cell r="R178">
            <v>220</v>
          </cell>
          <cell r="S178">
            <v>15</v>
          </cell>
          <cell r="T178">
            <v>10</v>
          </cell>
          <cell r="U178">
            <v>2200</v>
          </cell>
          <cell r="V178">
            <v>2350</v>
          </cell>
          <cell r="W178">
            <v>11167.2</v>
          </cell>
          <cell r="X178">
            <v>893.37599999999998</v>
          </cell>
          <cell r="Y178">
            <v>91</v>
          </cell>
          <cell r="Z178">
            <v>812.97216000000003</v>
          </cell>
          <cell r="AC178">
            <v>13007.55456</v>
          </cell>
          <cell r="AF178">
            <v>4286172</v>
          </cell>
        </row>
        <row r="179">
          <cell r="A179" t="str">
            <v>-42861742B01</v>
          </cell>
          <cell r="B179">
            <v>-4286174</v>
          </cell>
          <cell r="C179" t="str">
            <v>7D 80G PIZZA MINI BR 12CA</v>
          </cell>
          <cell r="D179" t="str">
            <v>2B01</v>
          </cell>
          <cell r="E179" t="str">
            <v>Mini</v>
          </cell>
          <cell r="F179">
            <v>80</v>
          </cell>
          <cell r="H179" t="str">
            <v>Pizza</v>
          </cell>
          <cell r="K179">
            <v>1</v>
          </cell>
          <cell r="L179">
            <v>12</v>
          </cell>
          <cell r="M179">
            <v>150</v>
          </cell>
          <cell r="N179">
            <v>0.96</v>
          </cell>
          <cell r="O179">
            <v>144</v>
          </cell>
          <cell r="P179">
            <v>266</v>
          </cell>
          <cell r="Q179">
            <v>236</v>
          </cell>
          <cell r="R179">
            <v>220</v>
          </cell>
          <cell r="S179">
            <v>15</v>
          </cell>
          <cell r="T179">
            <v>10</v>
          </cell>
          <cell r="U179">
            <v>2200</v>
          </cell>
          <cell r="V179">
            <v>2350</v>
          </cell>
          <cell r="W179">
            <v>11167.2</v>
          </cell>
          <cell r="X179">
            <v>893.37599999999998</v>
          </cell>
          <cell r="Y179">
            <v>91</v>
          </cell>
          <cell r="Z179">
            <v>812.97216000000003</v>
          </cell>
          <cell r="AC179">
            <v>13007.55456</v>
          </cell>
          <cell r="AF179">
            <v>4286174</v>
          </cell>
        </row>
        <row r="180">
          <cell r="A180" t="str">
            <v>-42861752B01</v>
          </cell>
          <cell r="B180">
            <v>-4286175</v>
          </cell>
          <cell r="C180" t="str">
            <v>7D 80G SALT MINI BR 12CA</v>
          </cell>
          <cell r="D180" t="str">
            <v>2B01</v>
          </cell>
          <cell r="E180" t="str">
            <v>Mini</v>
          </cell>
          <cell r="F180">
            <v>80</v>
          </cell>
          <cell r="H180" t="str">
            <v>Salt</v>
          </cell>
          <cell r="K180">
            <v>1</v>
          </cell>
          <cell r="L180">
            <v>12</v>
          </cell>
          <cell r="M180">
            <v>150</v>
          </cell>
          <cell r="N180">
            <v>0.96</v>
          </cell>
          <cell r="O180">
            <v>144</v>
          </cell>
          <cell r="P180">
            <v>266</v>
          </cell>
          <cell r="Q180">
            <v>236</v>
          </cell>
          <cell r="R180">
            <v>220</v>
          </cell>
          <cell r="S180">
            <v>15</v>
          </cell>
          <cell r="T180">
            <v>10</v>
          </cell>
          <cell r="U180">
            <v>2200</v>
          </cell>
          <cell r="V180">
            <v>2350</v>
          </cell>
          <cell r="W180">
            <v>11167.2</v>
          </cell>
          <cell r="X180">
            <v>893.37599999999998</v>
          </cell>
          <cell r="Y180">
            <v>91</v>
          </cell>
          <cell r="Z180">
            <v>812.97216000000003</v>
          </cell>
          <cell r="AC180">
            <v>13007.55456</v>
          </cell>
          <cell r="AF180">
            <v>4286175</v>
          </cell>
        </row>
        <row r="181">
          <cell r="A181" t="str">
            <v>42861772B01</v>
          </cell>
          <cell r="B181">
            <v>4286177</v>
          </cell>
          <cell r="C181" t="str">
            <v>7D 80G GARLIC BR 14CA</v>
          </cell>
          <cell r="D181" t="str">
            <v>2B01</v>
          </cell>
          <cell r="E181" t="str">
            <v>BIG</v>
          </cell>
          <cell r="F181">
            <v>80</v>
          </cell>
          <cell r="H181" t="str">
            <v>Garlic</v>
          </cell>
          <cell r="K181">
            <v>1</v>
          </cell>
          <cell r="L181">
            <v>14</v>
          </cell>
          <cell r="M181">
            <v>40</v>
          </cell>
          <cell r="N181">
            <v>1.1200000000000001</v>
          </cell>
          <cell r="O181">
            <v>44.800000000000004</v>
          </cell>
          <cell r="P181">
            <v>393</v>
          </cell>
          <cell r="Q181">
            <v>295</v>
          </cell>
          <cell r="R181">
            <v>180</v>
          </cell>
          <cell r="S181">
            <v>8</v>
          </cell>
          <cell r="T181">
            <v>5</v>
          </cell>
          <cell r="U181">
            <v>900</v>
          </cell>
          <cell r="V181">
            <v>1050</v>
          </cell>
          <cell r="W181">
            <v>11218.5</v>
          </cell>
          <cell r="X181">
            <v>897.48</v>
          </cell>
          <cell r="Y181">
            <v>91</v>
          </cell>
          <cell r="Z181">
            <v>816.70680000000004</v>
          </cell>
          <cell r="AA181">
            <v>18.230062499999999</v>
          </cell>
          <cell r="AB181" t="str">
            <v>0001</v>
          </cell>
          <cell r="AC181">
            <v>13067.308800000001</v>
          </cell>
          <cell r="AF181" t="e">
            <v>#N/A</v>
          </cell>
        </row>
        <row r="182">
          <cell r="A182" t="str">
            <v>42861782B01</v>
          </cell>
          <cell r="B182">
            <v>4286178</v>
          </cell>
          <cell r="C182" t="str">
            <v>7D 80G GARLIC BR 14CA</v>
          </cell>
          <cell r="D182" t="str">
            <v>2B01</v>
          </cell>
          <cell r="E182" t="str">
            <v>BIG</v>
          </cell>
          <cell r="F182">
            <v>80</v>
          </cell>
          <cell r="H182" t="str">
            <v>Garlic</v>
          </cell>
          <cell r="K182">
            <v>1</v>
          </cell>
          <cell r="L182">
            <v>14</v>
          </cell>
          <cell r="M182">
            <v>40</v>
          </cell>
          <cell r="N182">
            <v>1.1200000000000001</v>
          </cell>
          <cell r="O182">
            <v>44.800000000000004</v>
          </cell>
          <cell r="P182">
            <v>393</v>
          </cell>
          <cell r="Q182">
            <v>295</v>
          </cell>
          <cell r="R182">
            <v>180</v>
          </cell>
          <cell r="S182">
            <v>8</v>
          </cell>
          <cell r="T182">
            <v>5</v>
          </cell>
          <cell r="U182">
            <v>900</v>
          </cell>
          <cell r="V182">
            <v>1050</v>
          </cell>
          <cell r="W182">
            <v>11218.5</v>
          </cell>
          <cell r="X182">
            <v>897.48</v>
          </cell>
          <cell r="Y182">
            <v>91</v>
          </cell>
          <cell r="Z182">
            <v>816.70680000000004</v>
          </cell>
          <cell r="AA182">
            <v>18.230062499999999</v>
          </cell>
          <cell r="AB182" t="str">
            <v>0001</v>
          </cell>
          <cell r="AC182">
            <v>13067.308800000001</v>
          </cell>
          <cell r="AD182" t="str">
            <v>per family of Bake Rolls</v>
          </cell>
          <cell r="AF182" t="e">
            <v>#N/A</v>
          </cell>
        </row>
        <row r="183">
          <cell r="A183" t="str">
            <v>42861792B01</v>
          </cell>
          <cell r="B183">
            <v>4286179</v>
          </cell>
          <cell r="C183" t="str">
            <v>7D 80G TOM&amp;OLIV BR 12CA</v>
          </cell>
          <cell r="D183" t="str">
            <v>2B01</v>
          </cell>
          <cell r="E183" t="str">
            <v>BIG</v>
          </cell>
          <cell r="F183">
            <v>80</v>
          </cell>
          <cell r="G183" t="str">
            <v>Cipru</v>
          </cell>
          <cell r="H183" t="str">
            <v>Tomato-Olive</v>
          </cell>
          <cell r="K183">
            <v>1</v>
          </cell>
          <cell r="L183">
            <v>12</v>
          </cell>
          <cell r="M183">
            <v>150</v>
          </cell>
          <cell r="N183">
            <v>0.96</v>
          </cell>
          <cell r="O183">
            <v>144</v>
          </cell>
          <cell r="P183">
            <v>266</v>
          </cell>
          <cell r="Q183">
            <v>236</v>
          </cell>
          <cell r="R183">
            <v>220</v>
          </cell>
          <cell r="S183">
            <v>15</v>
          </cell>
          <cell r="T183">
            <v>10</v>
          </cell>
          <cell r="U183">
            <v>2200</v>
          </cell>
          <cell r="V183">
            <v>2350</v>
          </cell>
          <cell r="W183">
            <v>11218.5</v>
          </cell>
          <cell r="X183">
            <v>897.48</v>
          </cell>
          <cell r="Y183">
            <v>91</v>
          </cell>
          <cell r="Z183">
            <v>816.70680000000004</v>
          </cell>
          <cell r="AA183">
            <v>5.6715750000000007</v>
          </cell>
          <cell r="AB183" t="str">
            <v>0001</v>
          </cell>
          <cell r="AC183">
            <v>13067.308800000001</v>
          </cell>
          <cell r="AD183" t="str">
            <v>per family of Bake Rolls</v>
          </cell>
          <cell r="AF183" t="e">
            <v>#N/A</v>
          </cell>
        </row>
        <row r="184">
          <cell r="A184" t="str">
            <v>42861822B01</v>
          </cell>
          <cell r="B184">
            <v>4286182</v>
          </cell>
          <cell r="C184" t="str">
            <v>7D 80G PIZZA BR 14CA</v>
          </cell>
          <cell r="D184" t="str">
            <v>2B01</v>
          </cell>
          <cell r="E184" t="str">
            <v>BIG</v>
          </cell>
          <cell r="F184">
            <v>80</v>
          </cell>
          <cell r="G184" t="str">
            <v>Slovacia</v>
          </cell>
          <cell r="H184" t="str">
            <v>Pizza</v>
          </cell>
          <cell r="K184">
            <v>1</v>
          </cell>
          <cell r="L184">
            <v>14</v>
          </cell>
          <cell r="M184">
            <v>40</v>
          </cell>
          <cell r="N184">
            <v>1.1200000000000001</v>
          </cell>
          <cell r="O184">
            <v>44.800000000000004</v>
          </cell>
          <cell r="P184">
            <v>393</v>
          </cell>
          <cell r="Q184">
            <v>295</v>
          </cell>
          <cell r="R184">
            <v>180</v>
          </cell>
          <cell r="S184">
            <v>8</v>
          </cell>
          <cell r="T184">
            <v>5</v>
          </cell>
          <cell r="U184">
            <v>900</v>
          </cell>
          <cell r="V184">
            <v>1050</v>
          </cell>
          <cell r="W184">
            <v>11218.5</v>
          </cell>
          <cell r="X184">
            <v>897.48</v>
          </cell>
          <cell r="Y184">
            <v>91</v>
          </cell>
          <cell r="Z184">
            <v>816.70680000000004</v>
          </cell>
          <cell r="AA184">
            <v>18.230062499999999</v>
          </cell>
          <cell r="AB184" t="str">
            <v>0001</v>
          </cell>
          <cell r="AC184">
            <v>13067.308800000001</v>
          </cell>
          <cell r="AF184" t="e">
            <v>#N/A</v>
          </cell>
        </row>
        <row r="185">
          <cell r="A185" t="str">
            <v>-42861832B01</v>
          </cell>
          <cell r="B185">
            <v>-4286183</v>
          </cell>
          <cell r="C185" t="str">
            <v>7D 80G BARBEQUE MINI BR 12CA</v>
          </cell>
          <cell r="D185" t="str">
            <v>2B01</v>
          </cell>
          <cell r="E185" t="str">
            <v>Mini</v>
          </cell>
          <cell r="F185">
            <v>80</v>
          </cell>
          <cell r="H185" t="str">
            <v>Barbeque</v>
          </cell>
          <cell r="K185">
            <v>1</v>
          </cell>
          <cell r="L185">
            <v>12</v>
          </cell>
          <cell r="M185">
            <v>150</v>
          </cell>
          <cell r="N185">
            <v>0.96</v>
          </cell>
          <cell r="O185">
            <v>144</v>
          </cell>
          <cell r="P185">
            <v>266</v>
          </cell>
          <cell r="Q185">
            <v>236</v>
          </cell>
          <cell r="R185">
            <v>220</v>
          </cell>
          <cell r="S185">
            <v>15</v>
          </cell>
          <cell r="T185">
            <v>10</v>
          </cell>
          <cell r="U185">
            <v>2200</v>
          </cell>
          <cell r="V185">
            <v>2350</v>
          </cell>
          <cell r="W185">
            <v>11167.2</v>
          </cell>
          <cell r="X185">
            <v>893.37599999999998</v>
          </cell>
          <cell r="Y185">
            <v>91</v>
          </cell>
          <cell r="Z185">
            <v>812.97216000000003</v>
          </cell>
          <cell r="AC185">
            <v>13007.55456</v>
          </cell>
          <cell r="AF185">
            <v>4286183</v>
          </cell>
        </row>
        <row r="186">
          <cell r="A186" t="str">
            <v>42861832B01</v>
          </cell>
          <cell r="B186">
            <v>4286183</v>
          </cell>
          <cell r="C186" t="str">
            <v>7D 80G BARBEQUE MINI BR 12CA</v>
          </cell>
          <cell r="D186" t="str">
            <v>2B01</v>
          </cell>
          <cell r="E186" t="str">
            <v>Mini</v>
          </cell>
          <cell r="F186">
            <v>80</v>
          </cell>
          <cell r="H186" t="str">
            <v>Barbeque</v>
          </cell>
          <cell r="K186">
            <v>1</v>
          </cell>
          <cell r="L186">
            <v>12</v>
          </cell>
          <cell r="M186">
            <v>150</v>
          </cell>
          <cell r="N186">
            <v>0.96</v>
          </cell>
          <cell r="O186">
            <v>144</v>
          </cell>
          <cell r="P186">
            <v>266</v>
          </cell>
          <cell r="Q186">
            <v>236</v>
          </cell>
          <cell r="R186">
            <v>220</v>
          </cell>
          <cell r="S186">
            <v>15</v>
          </cell>
          <cell r="T186">
            <v>10</v>
          </cell>
          <cell r="U186">
            <v>2200</v>
          </cell>
          <cell r="V186">
            <v>2350</v>
          </cell>
          <cell r="W186">
            <v>11167.2</v>
          </cell>
          <cell r="X186">
            <v>893.37599999999998</v>
          </cell>
          <cell r="Y186">
            <v>91</v>
          </cell>
          <cell r="Z186">
            <v>812.97216000000003</v>
          </cell>
          <cell r="AA186">
            <v>5.6456400000000011</v>
          </cell>
          <cell r="AB186" t="str">
            <v>0001</v>
          </cell>
          <cell r="AC186">
            <v>13007.55456</v>
          </cell>
          <cell r="AF186">
            <v>4286183</v>
          </cell>
        </row>
        <row r="187">
          <cell r="A187" t="str">
            <v>-42861852B01</v>
          </cell>
          <cell r="B187">
            <v>-4286185</v>
          </cell>
          <cell r="C187" t="str">
            <v>7D 160G SALT BR 12CA</v>
          </cell>
          <cell r="D187" t="str">
            <v>2B01</v>
          </cell>
          <cell r="E187" t="str">
            <v>BIG</v>
          </cell>
          <cell r="F187">
            <v>160</v>
          </cell>
          <cell r="H187" t="str">
            <v>Salt</v>
          </cell>
          <cell r="K187">
            <v>1</v>
          </cell>
          <cell r="L187">
            <v>12</v>
          </cell>
          <cell r="M187">
            <v>96</v>
          </cell>
          <cell r="N187">
            <v>0.72</v>
          </cell>
          <cell r="O187">
            <v>69.12</v>
          </cell>
          <cell r="P187">
            <v>300</v>
          </cell>
          <cell r="Q187">
            <v>266</v>
          </cell>
          <cell r="R187">
            <v>260</v>
          </cell>
          <cell r="S187">
            <v>12</v>
          </cell>
          <cell r="T187">
            <v>8</v>
          </cell>
          <cell r="U187">
            <v>2080</v>
          </cell>
          <cell r="V187">
            <v>2230</v>
          </cell>
          <cell r="W187">
            <v>5609.25</v>
          </cell>
          <cell r="X187">
            <v>897.48</v>
          </cell>
          <cell r="Y187">
            <v>91</v>
          </cell>
          <cell r="Z187">
            <v>816.70680000000004</v>
          </cell>
          <cell r="AC187">
            <v>13067.308800000001</v>
          </cell>
          <cell r="AD187" t="str">
            <v>per family of Bake Rolls</v>
          </cell>
          <cell r="AE187" t="str">
            <v>delisted Downsize</v>
          </cell>
          <cell r="AF187" t="e">
            <v>#N/A</v>
          </cell>
        </row>
        <row r="188">
          <cell r="A188" t="str">
            <v>-42861902B01</v>
          </cell>
          <cell r="B188">
            <v>-4286190</v>
          </cell>
          <cell r="C188" t="str">
            <v>7D 160G TOM&amp;OLIV BR 12CA</v>
          </cell>
          <cell r="D188" t="str">
            <v>2B01</v>
          </cell>
          <cell r="E188" t="str">
            <v>BIG</v>
          </cell>
          <cell r="F188">
            <v>160</v>
          </cell>
          <cell r="H188" t="str">
            <v>Tomato-Olive</v>
          </cell>
          <cell r="K188">
            <v>1</v>
          </cell>
          <cell r="L188">
            <v>12</v>
          </cell>
          <cell r="M188">
            <v>96</v>
          </cell>
          <cell r="N188">
            <v>0.72</v>
          </cell>
          <cell r="O188">
            <v>69.12</v>
          </cell>
          <cell r="P188">
            <v>300</v>
          </cell>
          <cell r="Q188">
            <v>266</v>
          </cell>
          <cell r="R188">
            <v>260</v>
          </cell>
          <cell r="S188">
            <v>12</v>
          </cell>
          <cell r="T188">
            <v>8</v>
          </cell>
          <cell r="U188">
            <v>2080</v>
          </cell>
          <cell r="V188">
            <v>2230</v>
          </cell>
          <cell r="W188">
            <v>5609.25</v>
          </cell>
          <cell r="X188">
            <v>897.48</v>
          </cell>
          <cell r="Y188">
            <v>91</v>
          </cell>
          <cell r="Z188">
            <v>816.70680000000004</v>
          </cell>
          <cell r="AC188">
            <v>13067.308800000001</v>
          </cell>
          <cell r="AD188" t="str">
            <v>per family of Bake Rolls</v>
          </cell>
          <cell r="AE188" t="str">
            <v>delisted Downsize</v>
          </cell>
          <cell r="AF188" t="e">
            <v>#N/A</v>
          </cell>
        </row>
        <row r="189">
          <cell r="A189" t="str">
            <v>-42861912B01</v>
          </cell>
          <cell r="B189">
            <v>-4286191</v>
          </cell>
          <cell r="C189" t="str">
            <v>7D 160G GARLIC BR 12CA</v>
          </cell>
          <cell r="D189" t="str">
            <v>2B01</v>
          </cell>
          <cell r="E189" t="str">
            <v>BIG</v>
          </cell>
          <cell r="F189">
            <v>160</v>
          </cell>
          <cell r="H189" t="str">
            <v>Garlic</v>
          </cell>
          <cell r="K189">
            <v>1</v>
          </cell>
          <cell r="L189">
            <v>12</v>
          </cell>
          <cell r="M189">
            <v>96</v>
          </cell>
          <cell r="N189">
            <v>0.72</v>
          </cell>
          <cell r="O189">
            <v>69.12</v>
          </cell>
          <cell r="P189">
            <v>300</v>
          </cell>
          <cell r="Q189">
            <v>266</v>
          </cell>
          <cell r="R189">
            <v>260</v>
          </cell>
          <cell r="S189">
            <v>12</v>
          </cell>
          <cell r="T189">
            <v>8</v>
          </cell>
          <cell r="U189">
            <v>2080</v>
          </cell>
          <cell r="V189">
            <v>2230</v>
          </cell>
          <cell r="W189">
            <v>5609.25</v>
          </cell>
          <cell r="X189">
            <v>897.48</v>
          </cell>
          <cell r="Y189">
            <v>91</v>
          </cell>
          <cell r="Z189">
            <v>816.70680000000004</v>
          </cell>
          <cell r="AC189">
            <v>13067.308800000001</v>
          </cell>
          <cell r="AD189" t="str">
            <v>per family of Bake Rolls</v>
          </cell>
          <cell r="AE189" t="str">
            <v>delisted Downsize</v>
          </cell>
          <cell r="AF189" t="e">
            <v>#N/A</v>
          </cell>
        </row>
        <row r="190">
          <cell r="A190" t="str">
            <v>42862383A01</v>
          </cell>
          <cell r="B190">
            <v>4286238</v>
          </cell>
          <cell r="C190" t="str">
            <v>SNACK D. 250G ASRT BR 21DS</v>
          </cell>
          <cell r="D190" t="str">
            <v>3A01</v>
          </cell>
          <cell r="E190" t="e">
            <v>#N/A</v>
          </cell>
          <cell r="F190">
            <v>250</v>
          </cell>
          <cell r="K190">
            <v>1</v>
          </cell>
          <cell r="L190">
            <v>21</v>
          </cell>
          <cell r="M190">
            <v>44</v>
          </cell>
          <cell r="N190">
            <v>5.25</v>
          </cell>
          <cell r="O190">
            <v>231</v>
          </cell>
          <cell r="P190">
            <v>595</v>
          </cell>
          <cell r="Q190">
            <v>395</v>
          </cell>
          <cell r="R190">
            <v>195</v>
          </cell>
          <cell r="S190">
            <v>4</v>
          </cell>
          <cell r="T190">
            <v>11</v>
          </cell>
          <cell r="U190">
            <v>2145</v>
          </cell>
          <cell r="V190">
            <v>2295</v>
          </cell>
          <cell r="W190">
            <v>2402.4</v>
          </cell>
          <cell r="X190">
            <v>600.6</v>
          </cell>
          <cell r="Y190">
            <v>95</v>
          </cell>
          <cell r="Z190">
            <v>570.57000000000005</v>
          </cell>
          <cell r="AA190">
            <v>2.4700000000000002</v>
          </cell>
          <cell r="AB190" t="str">
            <v>0001</v>
          </cell>
          <cell r="AF190" t="e">
            <v>#N/A</v>
          </cell>
        </row>
        <row r="191">
          <cell r="A191" t="str">
            <v>-42862522B01</v>
          </cell>
          <cell r="B191">
            <v>-4286252</v>
          </cell>
          <cell r="C191" t="str">
            <v>7D 160G GARLIC BR 12CA</v>
          </cell>
          <cell r="D191" t="str">
            <v>2B01</v>
          </cell>
          <cell r="E191" t="str">
            <v>BIG</v>
          </cell>
          <cell r="F191">
            <v>160</v>
          </cell>
          <cell r="H191" t="str">
            <v>Garlic</v>
          </cell>
          <cell r="K191">
            <v>1</v>
          </cell>
          <cell r="L191">
            <v>12</v>
          </cell>
          <cell r="M191">
            <v>48</v>
          </cell>
          <cell r="N191">
            <v>0.72</v>
          </cell>
          <cell r="O191">
            <v>34.56</v>
          </cell>
          <cell r="P191">
            <v>300</v>
          </cell>
          <cell r="Q191">
            <v>266</v>
          </cell>
          <cell r="R191">
            <v>260</v>
          </cell>
          <cell r="S191">
            <v>12</v>
          </cell>
          <cell r="T191">
            <v>4</v>
          </cell>
          <cell r="U191">
            <v>1040</v>
          </cell>
          <cell r="V191">
            <v>1190</v>
          </cell>
          <cell r="W191">
            <v>5609.25</v>
          </cell>
          <cell r="X191">
            <v>897.48</v>
          </cell>
          <cell r="Y191">
            <v>91</v>
          </cell>
          <cell r="Z191">
            <v>816.70680000000004</v>
          </cell>
          <cell r="AC191">
            <v>13067.308800000001</v>
          </cell>
          <cell r="AD191" t="str">
            <v>per family of Bake Rolls</v>
          </cell>
          <cell r="AE191" t="str">
            <v>delisted Downsize</v>
          </cell>
          <cell r="AF191" t="e">
            <v>#N/A</v>
          </cell>
        </row>
        <row r="192">
          <cell r="A192" t="str">
            <v>-42862532B01</v>
          </cell>
          <cell r="B192">
            <v>-4286253</v>
          </cell>
          <cell r="C192" t="str">
            <v>7D 160G PIZZA BR 12CA</v>
          </cell>
          <cell r="D192" t="str">
            <v>2B01</v>
          </cell>
          <cell r="E192" t="str">
            <v>BIG</v>
          </cell>
          <cell r="F192">
            <v>160</v>
          </cell>
          <cell r="H192" t="str">
            <v>Pizza</v>
          </cell>
          <cell r="K192">
            <v>1</v>
          </cell>
          <cell r="L192">
            <v>12</v>
          </cell>
          <cell r="M192">
            <v>48</v>
          </cell>
          <cell r="N192">
            <v>0.72</v>
          </cell>
          <cell r="O192">
            <v>34.56</v>
          </cell>
          <cell r="P192">
            <v>300</v>
          </cell>
          <cell r="Q192">
            <v>266</v>
          </cell>
          <cell r="R192">
            <v>260</v>
          </cell>
          <cell r="S192">
            <v>12</v>
          </cell>
          <cell r="T192">
            <v>4</v>
          </cell>
          <cell r="U192">
            <v>1040</v>
          </cell>
          <cell r="V192">
            <v>1190</v>
          </cell>
          <cell r="W192">
            <v>5609.25</v>
          </cell>
          <cell r="X192">
            <v>897.48</v>
          </cell>
          <cell r="Y192">
            <v>91</v>
          </cell>
          <cell r="Z192">
            <v>816.70680000000004</v>
          </cell>
          <cell r="AC192">
            <v>13067.308800000001</v>
          </cell>
          <cell r="AD192" t="str">
            <v>per family of Bake Rolls</v>
          </cell>
          <cell r="AE192" t="str">
            <v>delisted Downsize</v>
          </cell>
          <cell r="AF192" t="e">
            <v>#N/A</v>
          </cell>
        </row>
        <row r="193">
          <cell r="A193" t="str">
            <v>42862922B01</v>
          </cell>
          <cell r="B193">
            <v>4286292</v>
          </cell>
          <cell r="C193" t="str">
            <v>7D 80G SR CREAM&amp;ON BR 14CA</v>
          </cell>
          <cell r="D193" t="str">
            <v>2B01</v>
          </cell>
          <cell r="E193" t="str">
            <v>BIG</v>
          </cell>
          <cell r="F193">
            <v>80</v>
          </cell>
          <cell r="H193" t="str">
            <v>Onion</v>
          </cell>
          <cell r="K193">
            <v>1</v>
          </cell>
          <cell r="L193">
            <v>14</v>
          </cell>
          <cell r="M193">
            <v>40</v>
          </cell>
          <cell r="N193">
            <v>1.1200000000000001</v>
          </cell>
          <cell r="O193">
            <v>44.800000000000004</v>
          </cell>
          <cell r="P193">
            <v>393</v>
          </cell>
          <cell r="Q193">
            <v>295</v>
          </cell>
          <cell r="R193">
            <v>180</v>
          </cell>
          <cell r="S193">
            <v>8</v>
          </cell>
          <cell r="T193">
            <v>5</v>
          </cell>
          <cell r="U193">
            <v>900</v>
          </cell>
          <cell r="V193">
            <v>1050</v>
          </cell>
          <cell r="W193">
            <v>11218.5</v>
          </cell>
          <cell r="X193">
            <v>897.48</v>
          </cell>
          <cell r="Y193">
            <v>91</v>
          </cell>
          <cell r="Z193">
            <v>816.70680000000004</v>
          </cell>
          <cell r="AA193">
            <v>18.230062499999999</v>
          </cell>
          <cell r="AB193" t="str">
            <v>0001</v>
          </cell>
          <cell r="AC193">
            <v>13067.308800000001</v>
          </cell>
          <cell r="AD193" t="str">
            <v>per family of Bake Rolls</v>
          </cell>
          <cell r="AF193" t="e">
            <v>#N/A</v>
          </cell>
        </row>
        <row r="194">
          <cell r="A194" t="str">
            <v>42862952B01</v>
          </cell>
          <cell r="B194">
            <v>4286295</v>
          </cell>
          <cell r="C194" t="str">
            <v>7D 80G SALT BR 14CA</v>
          </cell>
          <cell r="D194" t="str">
            <v>2B01</v>
          </cell>
          <cell r="E194" t="str">
            <v>BIG</v>
          </cell>
          <cell r="F194">
            <v>80</v>
          </cell>
          <cell r="H194" t="str">
            <v>Salt</v>
          </cell>
          <cell r="K194">
            <v>1</v>
          </cell>
          <cell r="L194">
            <v>14</v>
          </cell>
          <cell r="M194">
            <v>40</v>
          </cell>
          <cell r="N194">
            <v>1.1200000000000001</v>
          </cell>
          <cell r="O194">
            <v>44.800000000000004</v>
          </cell>
          <cell r="P194">
            <v>393</v>
          </cell>
          <cell r="Q194">
            <v>295</v>
          </cell>
          <cell r="R194">
            <v>180</v>
          </cell>
          <cell r="S194">
            <v>8</v>
          </cell>
          <cell r="T194">
            <v>5</v>
          </cell>
          <cell r="U194">
            <v>900</v>
          </cell>
          <cell r="V194">
            <v>1050</v>
          </cell>
          <cell r="W194">
            <v>11218.5</v>
          </cell>
          <cell r="X194">
            <v>897.48</v>
          </cell>
          <cell r="Y194">
            <v>91</v>
          </cell>
          <cell r="Z194">
            <v>816.70680000000004</v>
          </cell>
          <cell r="AA194">
            <v>18.230062499999999</v>
          </cell>
          <cell r="AB194" t="str">
            <v>0001</v>
          </cell>
          <cell r="AC194">
            <v>13067.308800000001</v>
          </cell>
          <cell r="AD194" t="str">
            <v>per family of Bake Rolls</v>
          </cell>
          <cell r="AF194" t="e">
            <v>#N/A</v>
          </cell>
        </row>
        <row r="195">
          <cell r="A195" t="str">
            <v>42862962B01</v>
          </cell>
          <cell r="B195">
            <v>4286296</v>
          </cell>
          <cell r="C195" t="str">
            <v>7D 80G SALT BR 14CA</v>
          </cell>
          <cell r="D195" t="str">
            <v>2B01</v>
          </cell>
          <cell r="E195" t="str">
            <v>BIG</v>
          </cell>
          <cell r="F195">
            <v>80</v>
          </cell>
          <cell r="H195" t="str">
            <v>Salt</v>
          </cell>
          <cell r="K195">
            <v>1</v>
          </cell>
          <cell r="L195">
            <v>14</v>
          </cell>
          <cell r="M195">
            <v>40</v>
          </cell>
          <cell r="N195">
            <v>1.1200000000000001</v>
          </cell>
          <cell r="O195">
            <v>44.800000000000004</v>
          </cell>
          <cell r="P195">
            <v>393</v>
          </cell>
          <cell r="Q195">
            <v>295</v>
          </cell>
          <cell r="R195">
            <v>180</v>
          </cell>
          <cell r="S195">
            <v>8</v>
          </cell>
          <cell r="T195">
            <v>5</v>
          </cell>
          <cell r="U195">
            <v>900</v>
          </cell>
          <cell r="V195">
            <v>1050</v>
          </cell>
          <cell r="W195">
            <v>11218.5</v>
          </cell>
          <cell r="X195">
            <v>897.48</v>
          </cell>
          <cell r="Y195">
            <v>91</v>
          </cell>
          <cell r="Z195">
            <v>816.70680000000004</v>
          </cell>
          <cell r="AA195">
            <v>18.230062499999999</v>
          </cell>
          <cell r="AB195" t="str">
            <v>0001</v>
          </cell>
          <cell r="AC195">
            <v>13067.308800000001</v>
          </cell>
          <cell r="AF195" t="e">
            <v>#N/A</v>
          </cell>
        </row>
        <row r="196">
          <cell r="A196" t="str">
            <v>42863032B01</v>
          </cell>
          <cell r="B196">
            <v>4286303</v>
          </cell>
          <cell r="C196" t="str">
            <v>7D 80G PIZZA BR 14CA</v>
          </cell>
          <cell r="D196" t="str">
            <v>2B01</v>
          </cell>
          <cell r="E196" t="str">
            <v>BIG</v>
          </cell>
          <cell r="F196">
            <v>80</v>
          </cell>
          <cell r="H196" t="str">
            <v>Pizza</v>
          </cell>
          <cell r="K196">
            <v>1</v>
          </cell>
          <cell r="L196">
            <v>14</v>
          </cell>
          <cell r="M196">
            <v>40</v>
          </cell>
          <cell r="N196">
            <v>1.1200000000000001</v>
          </cell>
          <cell r="O196">
            <v>44.800000000000004</v>
          </cell>
          <cell r="P196">
            <v>393</v>
          </cell>
          <cell r="Q196">
            <v>295</v>
          </cell>
          <cell r="R196">
            <v>180</v>
          </cell>
          <cell r="S196">
            <v>8</v>
          </cell>
          <cell r="T196">
            <v>5</v>
          </cell>
          <cell r="U196">
            <v>900</v>
          </cell>
          <cell r="V196">
            <v>1050</v>
          </cell>
          <cell r="W196">
            <v>11218.5</v>
          </cell>
          <cell r="X196">
            <v>897.48</v>
          </cell>
          <cell r="Y196">
            <v>91</v>
          </cell>
          <cell r="Z196">
            <v>816.70680000000004</v>
          </cell>
          <cell r="AA196">
            <v>18.230062499999999</v>
          </cell>
          <cell r="AB196" t="str">
            <v>0001</v>
          </cell>
          <cell r="AC196">
            <v>13067.308800000001</v>
          </cell>
          <cell r="AD196" t="str">
            <v>per family of Bake Rolls</v>
          </cell>
          <cell r="AF196" t="e">
            <v>#N/A</v>
          </cell>
        </row>
        <row r="197">
          <cell r="A197" t="str">
            <v>42863062B01</v>
          </cell>
          <cell r="B197">
            <v>4286306</v>
          </cell>
          <cell r="C197" t="str">
            <v>7D 80G GARLIC BR 14CA</v>
          </cell>
          <cell r="D197" t="str">
            <v>2B01</v>
          </cell>
          <cell r="E197" t="str">
            <v>BIG</v>
          </cell>
          <cell r="F197">
            <v>80</v>
          </cell>
          <cell r="H197" t="str">
            <v>Garlic</v>
          </cell>
          <cell r="K197">
            <v>1</v>
          </cell>
          <cell r="L197">
            <v>14</v>
          </cell>
          <cell r="M197">
            <v>40</v>
          </cell>
          <cell r="N197">
            <v>1.1200000000000001</v>
          </cell>
          <cell r="O197">
            <v>44.800000000000004</v>
          </cell>
          <cell r="P197">
            <v>393</v>
          </cell>
          <cell r="Q197">
            <v>295</v>
          </cell>
          <cell r="R197">
            <v>180</v>
          </cell>
          <cell r="S197">
            <v>8</v>
          </cell>
          <cell r="T197">
            <v>5</v>
          </cell>
          <cell r="U197">
            <v>900</v>
          </cell>
          <cell r="V197">
            <v>1050</v>
          </cell>
          <cell r="W197">
            <v>11218.5</v>
          </cell>
          <cell r="X197">
            <v>897.48</v>
          </cell>
          <cell r="Y197">
            <v>91</v>
          </cell>
          <cell r="Z197">
            <v>816.70680000000004</v>
          </cell>
          <cell r="AA197">
            <v>18.230062499999999</v>
          </cell>
          <cell r="AB197" t="str">
            <v>0001</v>
          </cell>
          <cell r="AC197">
            <v>13067.308800000001</v>
          </cell>
          <cell r="AF197" t="e">
            <v>#N/A</v>
          </cell>
        </row>
        <row r="198">
          <cell r="A198" t="str">
            <v>-42863122B01</v>
          </cell>
          <cell r="B198">
            <v>-4286312</v>
          </cell>
          <cell r="C198" t="str">
            <v>7D 80G TOM&amp;OLIV BR 14CA</v>
          </cell>
          <cell r="D198" t="str">
            <v>2B01</v>
          </cell>
          <cell r="E198" t="str">
            <v>BIG</v>
          </cell>
          <cell r="F198">
            <v>80</v>
          </cell>
          <cell r="G198" t="str">
            <v>UK/HU</v>
          </cell>
          <cell r="H198" t="str">
            <v>Tomato-Olive</v>
          </cell>
          <cell r="K198">
            <v>1</v>
          </cell>
          <cell r="L198">
            <v>14</v>
          </cell>
          <cell r="M198">
            <v>40</v>
          </cell>
          <cell r="N198">
            <v>1.1200000000000001</v>
          </cell>
          <cell r="O198">
            <v>44.800000000000004</v>
          </cell>
          <cell r="P198">
            <v>393</v>
          </cell>
          <cell r="Q198">
            <v>295</v>
          </cell>
          <cell r="R198">
            <v>180</v>
          </cell>
          <cell r="S198">
            <v>8</v>
          </cell>
          <cell r="T198">
            <v>5</v>
          </cell>
          <cell r="U198">
            <v>900</v>
          </cell>
          <cell r="V198">
            <v>1050</v>
          </cell>
          <cell r="W198">
            <v>11218.5</v>
          </cell>
          <cell r="X198">
            <v>897.48</v>
          </cell>
          <cell r="Y198">
            <v>91</v>
          </cell>
          <cell r="Z198">
            <v>816.70680000000004</v>
          </cell>
          <cell r="AC198">
            <v>13067.308800000001</v>
          </cell>
          <cell r="AD198" t="str">
            <v>per family of Bake Rolls</v>
          </cell>
          <cell r="AF198">
            <v>4286312</v>
          </cell>
        </row>
        <row r="199">
          <cell r="A199" t="str">
            <v>42863162B01</v>
          </cell>
          <cell r="B199">
            <v>4286316</v>
          </cell>
          <cell r="C199" t="str">
            <v>7D 80G BCN BR 14CA</v>
          </cell>
          <cell r="D199" t="str">
            <v>2B01</v>
          </cell>
          <cell r="E199" t="str">
            <v>BIG</v>
          </cell>
          <cell r="F199">
            <v>80</v>
          </cell>
          <cell r="H199" t="str">
            <v>Bacon</v>
          </cell>
          <cell r="K199">
            <v>1</v>
          </cell>
          <cell r="L199">
            <v>14</v>
          </cell>
          <cell r="M199">
            <v>40</v>
          </cell>
          <cell r="N199">
            <v>1.1200000000000001</v>
          </cell>
          <cell r="O199">
            <v>44.800000000000004</v>
          </cell>
          <cell r="P199">
            <v>393</v>
          </cell>
          <cell r="Q199">
            <v>295</v>
          </cell>
          <cell r="R199">
            <v>180</v>
          </cell>
          <cell r="S199">
            <v>8</v>
          </cell>
          <cell r="T199">
            <v>5</v>
          </cell>
          <cell r="U199">
            <v>900</v>
          </cell>
          <cell r="V199">
            <v>1050</v>
          </cell>
          <cell r="W199">
            <v>11218.5</v>
          </cell>
          <cell r="X199">
            <v>897.48</v>
          </cell>
          <cell r="Y199">
            <v>91</v>
          </cell>
          <cell r="Z199">
            <v>816.70680000000004</v>
          </cell>
          <cell r="AA199">
            <v>18.230062499999999</v>
          </cell>
          <cell r="AB199" t="str">
            <v>0001</v>
          </cell>
          <cell r="AC199">
            <v>13067.308800000001</v>
          </cell>
          <cell r="AF199" t="e">
            <v>#N/A</v>
          </cell>
        </row>
        <row r="200">
          <cell r="A200" t="str">
            <v>42863982B01</v>
          </cell>
          <cell r="B200">
            <v>4286398</v>
          </cell>
          <cell r="C200" t="str">
            <v>7D 160G PIZZA MINI BR 12CA</v>
          </cell>
          <cell r="D200" t="str">
            <v>2B01</v>
          </cell>
          <cell r="E200" t="str">
            <v>Mini</v>
          </cell>
          <cell r="F200">
            <v>160</v>
          </cell>
          <cell r="H200" t="str">
            <v>Pizza</v>
          </cell>
          <cell r="K200">
            <v>1</v>
          </cell>
          <cell r="L200">
            <v>12</v>
          </cell>
          <cell r="M200">
            <v>96</v>
          </cell>
          <cell r="N200">
            <v>0.72</v>
          </cell>
          <cell r="O200">
            <v>69.12</v>
          </cell>
          <cell r="P200">
            <v>300</v>
          </cell>
          <cell r="Q200">
            <v>266</v>
          </cell>
          <cell r="R200">
            <v>260</v>
          </cell>
          <cell r="S200">
            <v>12</v>
          </cell>
          <cell r="T200">
            <v>8</v>
          </cell>
          <cell r="U200">
            <v>2080</v>
          </cell>
          <cell r="V200">
            <v>2230</v>
          </cell>
          <cell r="W200">
            <v>5583.6</v>
          </cell>
          <cell r="X200">
            <v>893.37599999999998</v>
          </cell>
          <cell r="Y200">
            <v>91</v>
          </cell>
          <cell r="Z200">
            <v>812.97216000000003</v>
          </cell>
          <cell r="AA200">
            <v>11.761750000000001</v>
          </cell>
          <cell r="AB200" t="str">
            <v>0001</v>
          </cell>
          <cell r="AC200">
            <v>13007.55456</v>
          </cell>
          <cell r="AF200" t="e">
            <v>#N/A</v>
          </cell>
        </row>
        <row r="201">
          <cell r="A201" t="str">
            <v>42864811K2A</v>
          </cell>
          <cell r="B201">
            <v>4286481</v>
          </cell>
          <cell r="C201" t="str">
            <v>7DAYS CAKE BAR COCOA  (5X30G)10M/C SK</v>
          </cell>
          <cell r="D201" t="str">
            <v>1K2A</v>
          </cell>
          <cell r="E201" t="str">
            <v>CB - old recipe décor</v>
          </cell>
          <cell r="F201">
            <v>30</v>
          </cell>
          <cell r="G201" t="str">
            <v>Slovacia</v>
          </cell>
          <cell r="H201" t="str">
            <v>Cocoa</v>
          </cell>
          <cell r="I201" t="str">
            <v>Decor</v>
          </cell>
          <cell r="J201" t="str">
            <v>Multipack</v>
          </cell>
          <cell r="K201">
            <v>5</v>
          </cell>
          <cell r="L201">
            <v>10</v>
          </cell>
          <cell r="M201">
            <v>60</v>
          </cell>
          <cell r="N201">
            <v>1.5</v>
          </cell>
          <cell r="O201">
            <v>90</v>
          </cell>
          <cell r="P201">
            <v>300</v>
          </cell>
          <cell r="Q201">
            <v>260</v>
          </cell>
          <cell r="R201">
            <v>180</v>
          </cell>
          <cell r="S201">
            <v>12</v>
          </cell>
          <cell r="T201">
            <v>5</v>
          </cell>
          <cell r="U201">
            <v>900</v>
          </cell>
          <cell r="V201">
            <v>1050</v>
          </cell>
          <cell r="W201">
            <v>33750</v>
          </cell>
          <cell r="X201">
            <v>1012.5</v>
          </cell>
          <cell r="Y201">
            <v>85</v>
          </cell>
          <cell r="Z201">
            <v>860.625</v>
          </cell>
          <cell r="AA201">
            <v>9.5625</v>
          </cell>
          <cell r="AB201" t="str">
            <v>0001</v>
          </cell>
          <cell r="AC201">
            <v>1721.25</v>
          </cell>
          <cell r="AF201" t="e">
            <v>#N/A</v>
          </cell>
        </row>
        <row r="202">
          <cell r="A202" t="str">
            <v>43181761K2A</v>
          </cell>
          <cell r="B202">
            <v>4318176</v>
          </cell>
          <cell r="C202" t="str">
            <v>7DAYS CAKE BAR COCOA  (5X30G)10M/C SK</v>
          </cell>
          <cell r="D202" t="str">
            <v>1K2A</v>
          </cell>
          <cell r="E202" t="str">
            <v>CB - old recipe décor</v>
          </cell>
          <cell r="F202">
            <v>30</v>
          </cell>
          <cell r="G202" t="str">
            <v>Slovacia</v>
          </cell>
          <cell r="H202" t="str">
            <v>Cocoa</v>
          </cell>
          <cell r="I202" t="str">
            <v>Decor</v>
          </cell>
          <cell r="J202" t="str">
            <v>Multipack</v>
          </cell>
          <cell r="K202">
            <v>5</v>
          </cell>
          <cell r="L202">
            <v>10</v>
          </cell>
          <cell r="M202">
            <v>60</v>
          </cell>
          <cell r="N202">
            <v>1.5</v>
          </cell>
          <cell r="O202">
            <v>90</v>
          </cell>
          <cell r="P202">
            <v>300</v>
          </cell>
          <cell r="Q202">
            <v>260</v>
          </cell>
          <cell r="R202">
            <v>180</v>
          </cell>
          <cell r="S202">
            <v>12</v>
          </cell>
          <cell r="T202">
            <v>5</v>
          </cell>
          <cell r="U202">
            <v>900</v>
          </cell>
          <cell r="V202">
            <v>1050</v>
          </cell>
          <cell r="W202">
            <v>33750</v>
          </cell>
          <cell r="X202">
            <v>1012.5</v>
          </cell>
          <cell r="Y202">
            <v>85</v>
          </cell>
          <cell r="Z202">
            <v>860.625</v>
          </cell>
          <cell r="AA202">
            <v>9.5625</v>
          </cell>
          <cell r="AB202" t="str">
            <v>0001</v>
          </cell>
          <cell r="AC202">
            <v>1721.25</v>
          </cell>
          <cell r="AF202" t="e">
            <v>#N/A</v>
          </cell>
        </row>
        <row r="203">
          <cell r="A203" t="str">
            <v>42865061K2B</v>
          </cell>
          <cell r="B203">
            <v>4286506</v>
          </cell>
          <cell r="C203" t="str">
            <v>7D CAKE BAR VANILLA CO. (32G) 16P/D</v>
          </cell>
          <cell r="D203" t="str">
            <v>1K2B</v>
          </cell>
          <cell r="E203" t="str">
            <v>CB - Pasteurized - Covered</v>
          </cell>
          <cell r="F203">
            <v>32</v>
          </cell>
          <cell r="H203" t="str">
            <v>Vanilla</v>
          </cell>
          <cell r="I203" t="str">
            <v>Covered</v>
          </cell>
          <cell r="J203" t="str">
            <v>Display</v>
          </cell>
          <cell r="K203">
            <v>16</v>
          </cell>
          <cell r="L203">
            <v>9</v>
          </cell>
          <cell r="M203">
            <v>18</v>
          </cell>
          <cell r="N203">
            <v>4.6079999999999997</v>
          </cell>
          <cell r="O203">
            <v>82.943999999999988</v>
          </cell>
          <cell r="P203">
            <v>396</v>
          </cell>
          <cell r="Q203">
            <v>261</v>
          </cell>
          <cell r="R203">
            <v>380</v>
          </cell>
          <cell r="S203">
            <v>9</v>
          </cell>
          <cell r="T203">
            <v>2</v>
          </cell>
          <cell r="U203">
            <v>760</v>
          </cell>
          <cell r="V203">
            <v>910</v>
          </cell>
          <cell r="W203">
            <v>38340</v>
          </cell>
          <cell r="X203">
            <v>1226.8800000000001</v>
          </cell>
          <cell r="Y203">
            <v>85</v>
          </cell>
          <cell r="Z203">
            <v>1042.848</v>
          </cell>
          <cell r="AA203">
            <v>12.572916666666666</v>
          </cell>
          <cell r="AB203" t="str">
            <v>0001</v>
          </cell>
          <cell r="AC203">
            <v>2085.6959999999999</v>
          </cell>
          <cell r="AD203" t="str">
            <v>14,599,9 per family</v>
          </cell>
          <cell r="AF203" t="e">
            <v>#N/A</v>
          </cell>
        </row>
        <row r="204">
          <cell r="A204" t="str">
            <v>42865071K2B</v>
          </cell>
          <cell r="B204">
            <v>4286507</v>
          </cell>
          <cell r="C204" t="str">
            <v>7D CAKE BAR VANILLA CO. (32G) 16P/D</v>
          </cell>
          <cell r="D204" t="str">
            <v>1K2B</v>
          </cell>
          <cell r="E204" t="str">
            <v>CB - Pasteurized - Covered</v>
          </cell>
          <cell r="F204">
            <v>32</v>
          </cell>
          <cell r="H204" t="str">
            <v>Vanilla</v>
          </cell>
          <cell r="I204" t="str">
            <v>Covered</v>
          </cell>
          <cell r="J204" t="str">
            <v>Display</v>
          </cell>
          <cell r="K204">
            <v>16</v>
          </cell>
          <cell r="L204">
            <v>9</v>
          </cell>
          <cell r="M204">
            <v>18</v>
          </cell>
          <cell r="N204">
            <v>4.6079999999999997</v>
          </cell>
          <cell r="O204">
            <v>82.943999999999988</v>
          </cell>
          <cell r="P204">
            <v>396</v>
          </cell>
          <cell r="Q204">
            <v>261</v>
          </cell>
          <cell r="R204">
            <v>380</v>
          </cell>
          <cell r="S204">
            <v>9</v>
          </cell>
          <cell r="T204">
            <v>2</v>
          </cell>
          <cell r="U204">
            <v>760</v>
          </cell>
          <cell r="V204">
            <v>910</v>
          </cell>
          <cell r="W204">
            <v>38340</v>
          </cell>
          <cell r="X204">
            <v>1226.8800000000001</v>
          </cell>
          <cell r="Y204">
            <v>85</v>
          </cell>
          <cell r="Z204">
            <v>1042.848</v>
          </cell>
          <cell r="AA204">
            <v>12.572916666666666</v>
          </cell>
          <cell r="AB204" t="str">
            <v>0001</v>
          </cell>
          <cell r="AC204">
            <v>2085.6959999999999</v>
          </cell>
          <cell r="AD204" t="str">
            <v>14,599,9 per family</v>
          </cell>
          <cell r="AF204" t="e">
            <v>#N/A</v>
          </cell>
        </row>
        <row r="205">
          <cell r="A205" t="str">
            <v>42865101K2B</v>
          </cell>
          <cell r="B205">
            <v>4286510</v>
          </cell>
          <cell r="C205" t="str">
            <v>7D CAKE BAR FOREST FRUIT UN.(32G)16P/D</v>
          </cell>
          <cell r="D205" t="str">
            <v>1K2B</v>
          </cell>
          <cell r="E205" t="str">
            <v>CB - Pasteurized - Décor</v>
          </cell>
          <cell r="F205">
            <v>32</v>
          </cell>
          <cell r="H205" t="str">
            <v>Forest Fruits</v>
          </cell>
          <cell r="I205" t="str">
            <v>Decor</v>
          </cell>
          <cell r="J205" t="str">
            <v>Display</v>
          </cell>
          <cell r="K205">
            <v>16</v>
          </cell>
          <cell r="L205">
            <v>9</v>
          </cell>
          <cell r="M205">
            <v>18</v>
          </cell>
          <cell r="N205">
            <v>4.6079999999999997</v>
          </cell>
          <cell r="O205">
            <v>82.943999999999988</v>
          </cell>
          <cell r="P205">
            <v>396</v>
          </cell>
          <cell r="Q205">
            <v>261</v>
          </cell>
          <cell r="R205">
            <v>380</v>
          </cell>
          <cell r="S205">
            <v>9</v>
          </cell>
          <cell r="T205">
            <v>2</v>
          </cell>
          <cell r="U205">
            <v>760</v>
          </cell>
          <cell r="V205">
            <v>910</v>
          </cell>
          <cell r="W205">
            <v>34980</v>
          </cell>
          <cell r="X205">
            <v>1119.3599999999999</v>
          </cell>
          <cell r="Y205">
            <v>85</v>
          </cell>
          <cell r="Z205">
            <v>951.4559999999999</v>
          </cell>
          <cell r="AA205">
            <v>11.471064814814815</v>
          </cell>
          <cell r="AB205" t="str">
            <v>0001</v>
          </cell>
          <cell r="AC205">
            <v>1902.9119999999998</v>
          </cell>
          <cell r="AD205" t="str">
            <v>13,320.37 kg - per family</v>
          </cell>
          <cell r="AF205" t="e">
            <v>#N/A</v>
          </cell>
        </row>
        <row r="206">
          <cell r="A206" t="str">
            <v>42865101K2B</v>
          </cell>
          <cell r="B206">
            <v>4286510</v>
          </cell>
          <cell r="C206" t="str">
            <v>7D 16X32G FR FRUIT CAKE BR 9CA</v>
          </cell>
          <cell r="D206" t="str">
            <v>1K2B</v>
          </cell>
          <cell r="E206" t="str">
            <v>CB - Pasteurized - Décor</v>
          </cell>
          <cell r="F206">
            <v>32</v>
          </cell>
          <cell r="H206" t="str">
            <v>Forest Fruits</v>
          </cell>
          <cell r="I206" t="str">
            <v>Decor</v>
          </cell>
          <cell r="J206" t="str">
            <v>Display</v>
          </cell>
          <cell r="K206">
            <v>16</v>
          </cell>
          <cell r="L206">
            <v>9</v>
          </cell>
          <cell r="M206">
            <v>18</v>
          </cell>
          <cell r="N206">
            <v>4.6079999999999997</v>
          </cell>
          <cell r="O206">
            <v>82.943999999999988</v>
          </cell>
          <cell r="P206">
            <v>396</v>
          </cell>
          <cell r="Q206">
            <v>261</v>
          </cell>
          <cell r="R206">
            <v>380</v>
          </cell>
          <cell r="S206">
            <v>9</v>
          </cell>
          <cell r="T206">
            <v>2</v>
          </cell>
          <cell r="U206">
            <v>760</v>
          </cell>
          <cell r="V206">
            <v>910</v>
          </cell>
          <cell r="W206">
            <v>34980</v>
          </cell>
          <cell r="X206">
            <v>1119.3599999999999</v>
          </cell>
          <cell r="Y206">
            <v>85</v>
          </cell>
          <cell r="Z206">
            <v>951.4559999999999</v>
          </cell>
          <cell r="AA206">
            <v>11.471064814814815</v>
          </cell>
          <cell r="AB206" t="str">
            <v>0001</v>
          </cell>
          <cell r="AC206">
            <v>1902.9119999999998</v>
          </cell>
          <cell r="AD206" t="str">
            <v>13,320.37 kg - per family</v>
          </cell>
          <cell r="AF206" t="e">
            <v>#N/A</v>
          </cell>
        </row>
        <row r="207">
          <cell r="A207" t="str">
            <v>42865111K2B</v>
          </cell>
          <cell r="B207">
            <v>4286511</v>
          </cell>
          <cell r="C207" t="str">
            <v>7D CAKE BAR FOREST FRUIT UN.(32G)16P/D</v>
          </cell>
          <cell r="D207" t="str">
            <v>1K2B</v>
          </cell>
          <cell r="E207" t="str">
            <v>CB - Pasteurized - Décor</v>
          </cell>
          <cell r="F207">
            <v>32</v>
          </cell>
          <cell r="H207" t="str">
            <v>Forest Fruits</v>
          </cell>
          <cell r="I207" t="str">
            <v>Decor</v>
          </cell>
          <cell r="J207" t="str">
            <v>Display</v>
          </cell>
          <cell r="K207">
            <v>16</v>
          </cell>
          <cell r="L207">
            <v>9</v>
          </cell>
          <cell r="M207">
            <v>18</v>
          </cell>
          <cell r="N207">
            <v>4.6079999999999997</v>
          </cell>
          <cell r="O207">
            <v>82.943999999999988</v>
          </cell>
          <cell r="P207">
            <v>396</v>
          </cell>
          <cell r="Q207">
            <v>261</v>
          </cell>
          <cell r="R207">
            <v>380</v>
          </cell>
          <cell r="S207">
            <v>9</v>
          </cell>
          <cell r="T207">
            <v>2</v>
          </cell>
          <cell r="U207">
            <v>760</v>
          </cell>
          <cell r="V207">
            <v>910</v>
          </cell>
          <cell r="W207">
            <v>34980</v>
          </cell>
          <cell r="X207">
            <v>1119.3599999999999</v>
          </cell>
          <cell r="Y207">
            <v>85</v>
          </cell>
          <cell r="Z207">
            <v>951.4559999999999</v>
          </cell>
          <cell r="AA207">
            <v>11.471064814814815</v>
          </cell>
          <cell r="AB207" t="str">
            <v>0001</v>
          </cell>
          <cell r="AC207">
            <v>1902.9119999999998</v>
          </cell>
          <cell r="AD207" t="str">
            <v>13,320.37 kg - per family</v>
          </cell>
          <cell r="AF207" t="e">
            <v>#N/A</v>
          </cell>
        </row>
        <row r="208">
          <cell r="A208" t="str">
            <v>-42865401K2B</v>
          </cell>
          <cell r="B208">
            <v>-4286540</v>
          </cell>
          <cell r="C208" t="str">
            <v>CON.FIR.M.ROL.VAN(5x32G)14M/C-RSPO SG</v>
          </cell>
          <cell r="D208" t="str">
            <v>1K2B</v>
          </cell>
          <cell r="E208" t="str">
            <v>Non preservatives</v>
          </cell>
          <cell r="F208">
            <v>32</v>
          </cell>
          <cell r="H208" t="str">
            <v>Vanilla</v>
          </cell>
          <cell r="K208">
            <v>5</v>
          </cell>
          <cell r="L208">
            <v>14</v>
          </cell>
          <cell r="M208">
            <v>108</v>
          </cell>
          <cell r="N208">
            <v>2.2400000000000002</v>
          </cell>
          <cell r="O208">
            <v>241.92000000000002</v>
          </cell>
          <cell r="P208">
            <v>286</v>
          </cell>
          <cell r="Q208">
            <v>266</v>
          </cell>
          <cell r="R208">
            <v>230</v>
          </cell>
          <cell r="S208">
            <v>12</v>
          </cell>
          <cell r="T208">
            <v>9</v>
          </cell>
          <cell r="U208">
            <v>2070</v>
          </cell>
          <cell r="V208">
            <v>2220</v>
          </cell>
          <cell r="W208">
            <v>31020</v>
          </cell>
          <cell r="X208">
            <v>992.64</v>
          </cell>
          <cell r="Y208">
            <v>85</v>
          </cell>
          <cell r="Z208">
            <v>843.74399999999991</v>
          </cell>
          <cell r="AC208">
            <v>6749.9519999999993</v>
          </cell>
          <cell r="AD208" t="str">
            <v>delisted</v>
          </cell>
          <cell r="AE208" t="str">
            <v>delisted</v>
          </cell>
          <cell r="AF208" t="e">
            <v>#N/A</v>
          </cell>
        </row>
        <row r="209">
          <cell r="A209" t="str">
            <v>-42865451K2B</v>
          </cell>
          <cell r="B209">
            <v>-4286545</v>
          </cell>
          <cell r="C209" t="str">
            <v>CON.FIR.M.ROL.COC(5x32G)14M/C-RSPO</v>
          </cell>
          <cell r="D209" t="str">
            <v>1K2B</v>
          </cell>
          <cell r="E209" t="str">
            <v>Non preservatives</v>
          </cell>
          <cell r="F209">
            <v>32</v>
          </cell>
          <cell r="K209">
            <v>5</v>
          </cell>
          <cell r="L209">
            <v>14</v>
          </cell>
          <cell r="M209">
            <v>108</v>
          </cell>
          <cell r="N209">
            <v>2.2400000000000002</v>
          </cell>
          <cell r="O209">
            <v>241.92000000000002</v>
          </cell>
          <cell r="P209">
            <v>286</v>
          </cell>
          <cell r="Q209">
            <v>266</v>
          </cell>
          <cell r="R209">
            <v>230</v>
          </cell>
          <cell r="S209">
            <v>12</v>
          </cell>
          <cell r="T209">
            <v>9</v>
          </cell>
          <cell r="U209">
            <v>2070</v>
          </cell>
          <cell r="V209">
            <v>2220</v>
          </cell>
          <cell r="W209">
            <v>31020</v>
          </cell>
          <cell r="X209">
            <v>992.64</v>
          </cell>
          <cell r="Y209">
            <v>85</v>
          </cell>
          <cell r="Z209">
            <v>843.74399999999991</v>
          </cell>
          <cell r="AC209">
            <v>6749.9519999999993</v>
          </cell>
          <cell r="AD209" t="str">
            <v>delisted</v>
          </cell>
          <cell r="AE209" t="str">
            <v>delisted</v>
          </cell>
          <cell r="AF209" t="e">
            <v>#N/A</v>
          </cell>
        </row>
        <row r="210">
          <cell r="A210" t="str">
            <v>42865481K2B</v>
          </cell>
          <cell r="B210">
            <v>4286548</v>
          </cell>
          <cell r="C210" t="str">
            <v>7D MINI ROLLS COC(5x32G)10M/C-RSPO SG</v>
          </cell>
          <cell r="D210" t="str">
            <v>1K2B</v>
          </cell>
          <cell r="E210" t="str">
            <v>Non preservatives</v>
          </cell>
          <cell r="F210">
            <v>32</v>
          </cell>
          <cell r="G210" t="str">
            <v>Germania</v>
          </cell>
          <cell r="H210" t="str">
            <v>Cocoa</v>
          </cell>
          <cell r="I210" t="str">
            <v>Covered</v>
          </cell>
          <cell r="J210" t="str">
            <v>Multipack</v>
          </cell>
          <cell r="K210">
            <v>5</v>
          </cell>
          <cell r="L210">
            <v>10</v>
          </cell>
          <cell r="M210">
            <v>63</v>
          </cell>
          <cell r="N210">
            <v>1.6</v>
          </cell>
          <cell r="O210">
            <v>100.80000000000001</v>
          </cell>
          <cell r="P210">
            <v>400</v>
          </cell>
          <cell r="Q210">
            <v>266</v>
          </cell>
          <cell r="R210">
            <v>125</v>
          </cell>
          <cell r="S210">
            <v>9</v>
          </cell>
          <cell r="T210">
            <v>7</v>
          </cell>
          <cell r="U210">
            <v>875</v>
          </cell>
          <cell r="V210">
            <v>1025</v>
          </cell>
          <cell r="W210">
            <v>31020</v>
          </cell>
          <cell r="X210">
            <v>992.64</v>
          </cell>
          <cell r="Y210">
            <v>85</v>
          </cell>
          <cell r="Z210">
            <v>843.74399999999991</v>
          </cell>
          <cell r="AA210">
            <v>8.3704761904761895</v>
          </cell>
          <cell r="AB210" t="str">
            <v>0001</v>
          </cell>
          <cell r="AC210">
            <v>6749.9519999999993</v>
          </cell>
          <cell r="AD210" t="str">
            <v>per minitwist Family</v>
          </cell>
          <cell r="AF210" t="e">
            <v>#N/A</v>
          </cell>
        </row>
        <row r="211">
          <cell r="A211" t="str">
            <v>42865491K2B</v>
          </cell>
          <cell r="B211">
            <v>4286549</v>
          </cell>
          <cell r="C211" t="str">
            <v>7D MINI ROLLS VAN(5x32G)10M/C-RSPO SG</v>
          </cell>
          <cell r="D211" t="str">
            <v>1K2B</v>
          </cell>
          <cell r="E211" t="str">
            <v>Non preservatives</v>
          </cell>
          <cell r="F211">
            <v>32</v>
          </cell>
          <cell r="G211" t="str">
            <v>Germania</v>
          </cell>
          <cell r="H211" t="str">
            <v>Vanilla</v>
          </cell>
          <cell r="I211" t="str">
            <v>Covered</v>
          </cell>
          <cell r="J211" t="str">
            <v>Multipack</v>
          </cell>
          <cell r="K211">
            <v>5</v>
          </cell>
          <cell r="L211">
            <v>10</v>
          </cell>
          <cell r="M211">
            <v>63</v>
          </cell>
          <cell r="N211">
            <v>1.6</v>
          </cell>
          <cell r="O211">
            <v>100.80000000000001</v>
          </cell>
          <cell r="P211">
            <v>400</v>
          </cell>
          <cell r="Q211">
            <v>266</v>
          </cell>
          <cell r="R211">
            <v>125</v>
          </cell>
          <cell r="S211">
            <v>9</v>
          </cell>
          <cell r="T211">
            <v>7</v>
          </cell>
          <cell r="U211">
            <v>875</v>
          </cell>
          <cell r="V211">
            <v>1025</v>
          </cell>
          <cell r="W211">
            <v>31020</v>
          </cell>
          <cell r="X211">
            <v>992.64</v>
          </cell>
          <cell r="Y211">
            <v>85</v>
          </cell>
          <cell r="Z211">
            <v>843.74399999999991</v>
          </cell>
          <cell r="AA211">
            <v>8.3704761904761895</v>
          </cell>
          <cell r="AB211" t="str">
            <v>0001</v>
          </cell>
          <cell r="AC211">
            <v>6749.9519999999993</v>
          </cell>
          <cell r="AD211" t="str">
            <v>per minitwist Family</v>
          </cell>
          <cell r="AF211" t="e">
            <v>#N/A</v>
          </cell>
        </row>
        <row r="212">
          <cell r="A212" t="str">
            <v>-42865523A01</v>
          </cell>
          <cell r="B212">
            <v>-4286552</v>
          </cell>
          <cell r="C212" t="str">
            <v>CON.F.M.ROL 5X32G ASRT SW ROLL 14DS</v>
          </cell>
          <cell r="D212" t="str">
            <v>3A01</v>
          </cell>
          <cell r="E212" t="str">
            <v>Assorted</v>
          </cell>
          <cell r="F212">
            <v>32</v>
          </cell>
          <cell r="K212">
            <v>1</v>
          </cell>
          <cell r="L212">
            <v>70</v>
          </cell>
          <cell r="M212">
            <v>108</v>
          </cell>
          <cell r="N212">
            <v>2.2400000000000002</v>
          </cell>
          <cell r="O212">
            <v>241.92000000000002</v>
          </cell>
          <cell r="P212">
            <v>286</v>
          </cell>
          <cell r="Q212">
            <v>266</v>
          </cell>
          <cell r="R212">
            <v>230</v>
          </cell>
          <cell r="S212">
            <v>12</v>
          </cell>
          <cell r="T212">
            <v>9</v>
          </cell>
          <cell r="U212">
            <v>2070</v>
          </cell>
          <cell r="V212">
            <v>2220</v>
          </cell>
          <cell r="W212">
            <v>19845</v>
          </cell>
          <cell r="X212">
            <v>635</v>
          </cell>
          <cell r="Y212">
            <v>95</v>
          </cell>
          <cell r="Z212">
            <v>603.25</v>
          </cell>
          <cell r="AE212" t="str">
            <v>On delist file 91973</v>
          </cell>
          <cell r="AF212" t="e">
            <v>#N/A</v>
          </cell>
        </row>
        <row r="213">
          <cell r="A213" t="str">
            <v>42865552j01</v>
          </cell>
          <cell r="B213">
            <v>4286555</v>
          </cell>
          <cell r="C213" t="str">
            <v>FIN 400G HZLN&amp;VAN SPRD POT 8CA</v>
          </cell>
          <cell r="D213" t="str">
            <v>2j01</v>
          </cell>
          <cell r="E213" t="str">
            <v>8x400D</v>
          </cell>
          <cell r="F213">
            <v>400</v>
          </cell>
          <cell r="G213" t="str">
            <v>Romania</v>
          </cell>
          <cell r="K213">
            <v>1</v>
          </cell>
          <cell r="L213">
            <v>8</v>
          </cell>
          <cell r="M213">
            <v>144</v>
          </cell>
          <cell r="N213">
            <v>3.2</v>
          </cell>
          <cell r="O213">
            <v>460.8</v>
          </cell>
          <cell r="P213">
            <v>390</v>
          </cell>
          <cell r="Q213">
            <v>199</v>
          </cell>
          <cell r="R213">
            <v>124</v>
          </cell>
          <cell r="S213">
            <v>12</v>
          </cell>
          <cell r="T213">
            <v>12</v>
          </cell>
          <cell r="U213">
            <v>1488</v>
          </cell>
          <cell r="V213">
            <v>1638</v>
          </cell>
          <cell r="W213">
            <v>1500</v>
          </cell>
          <cell r="X213">
            <v>600</v>
          </cell>
          <cell r="Y213">
            <v>90</v>
          </cell>
          <cell r="Z213">
            <v>540</v>
          </cell>
          <cell r="AA213">
            <v>1.171875</v>
          </cell>
          <cell r="AB213" t="str">
            <v>0001</v>
          </cell>
          <cell r="AC213">
            <v>8640</v>
          </cell>
          <cell r="AF213" t="e">
            <v>#N/A</v>
          </cell>
        </row>
        <row r="214">
          <cell r="A214" t="str">
            <v>-42865562j01</v>
          </cell>
          <cell r="B214">
            <v>-4286556</v>
          </cell>
          <cell r="C214" t="str">
            <v>FIN 400G HZLN&amp;VAN SPRD POT 12CA</v>
          </cell>
          <cell r="D214" t="str">
            <v>2j01</v>
          </cell>
          <cell r="E214" t="str">
            <v>12x400g D</v>
          </cell>
          <cell r="F214">
            <v>400</v>
          </cell>
          <cell r="K214">
            <v>1</v>
          </cell>
          <cell r="L214">
            <v>12</v>
          </cell>
          <cell r="M214">
            <v>96</v>
          </cell>
          <cell r="N214">
            <v>4.8</v>
          </cell>
          <cell r="O214">
            <v>460.79999999999995</v>
          </cell>
          <cell r="P214">
            <v>400</v>
          </cell>
          <cell r="Q214">
            <v>300</v>
          </cell>
          <cell r="R214">
            <v>120</v>
          </cell>
          <cell r="S214">
            <v>8</v>
          </cell>
          <cell r="T214">
            <v>12</v>
          </cell>
          <cell r="U214">
            <v>1440</v>
          </cell>
          <cell r="V214">
            <v>1590</v>
          </cell>
          <cell r="W214">
            <v>1500</v>
          </cell>
          <cell r="X214">
            <v>1200</v>
          </cell>
          <cell r="Y214">
            <v>90</v>
          </cell>
          <cell r="Z214">
            <v>1080</v>
          </cell>
          <cell r="AC214">
            <v>17280</v>
          </cell>
          <cell r="AF214">
            <v>4286556</v>
          </cell>
        </row>
        <row r="215">
          <cell r="A215" t="str">
            <v>42865572j01</v>
          </cell>
          <cell r="B215">
            <v>4286557</v>
          </cell>
          <cell r="C215" t="str">
            <v>FIN 400G HZLNT SPRD POT 8CA</v>
          </cell>
          <cell r="D215" t="str">
            <v>2j01</v>
          </cell>
          <cell r="E215" t="str">
            <v>8x400M</v>
          </cell>
          <cell r="F215">
            <v>400</v>
          </cell>
          <cell r="G215" t="str">
            <v>Romania</v>
          </cell>
          <cell r="K215">
            <v>1</v>
          </cell>
          <cell r="L215">
            <v>8</v>
          </cell>
          <cell r="M215">
            <v>144</v>
          </cell>
          <cell r="N215">
            <v>3.2</v>
          </cell>
          <cell r="O215">
            <v>460.8</v>
          </cell>
          <cell r="P215">
            <v>390</v>
          </cell>
          <cell r="Q215">
            <v>199</v>
          </cell>
          <cell r="R215">
            <v>124</v>
          </cell>
          <cell r="S215">
            <v>12</v>
          </cell>
          <cell r="T215">
            <v>12</v>
          </cell>
          <cell r="U215">
            <v>1488</v>
          </cell>
          <cell r="V215">
            <v>1638</v>
          </cell>
          <cell r="W215">
            <v>1500</v>
          </cell>
          <cell r="X215">
            <v>600</v>
          </cell>
          <cell r="Y215">
            <v>86</v>
          </cell>
          <cell r="Z215">
            <v>516</v>
          </cell>
          <cell r="AA215">
            <v>1.1197916666666667</v>
          </cell>
          <cell r="AB215" t="str">
            <v>0001</v>
          </cell>
          <cell r="AC215">
            <v>8256</v>
          </cell>
          <cell r="AF215" t="e">
            <v>#N/A</v>
          </cell>
        </row>
        <row r="216">
          <cell r="A216" t="str">
            <v>42865582j01</v>
          </cell>
          <cell r="B216">
            <v>4286558</v>
          </cell>
          <cell r="C216" t="str">
            <v>FIN 400G HZLNT SPRD POT 12CA</v>
          </cell>
          <cell r="D216" t="str">
            <v>2j01</v>
          </cell>
          <cell r="E216" t="str">
            <v>12x400g M</v>
          </cell>
          <cell r="F216">
            <v>400</v>
          </cell>
          <cell r="G216" t="str">
            <v>Romania (REWE)</v>
          </cell>
          <cell r="K216">
            <v>1</v>
          </cell>
          <cell r="L216">
            <v>12</v>
          </cell>
          <cell r="M216">
            <v>96</v>
          </cell>
          <cell r="N216">
            <v>4.8</v>
          </cell>
          <cell r="O216">
            <v>460.79999999999995</v>
          </cell>
          <cell r="P216">
            <v>400</v>
          </cell>
          <cell r="Q216">
            <v>300</v>
          </cell>
          <cell r="R216">
            <v>120</v>
          </cell>
          <cell r="S216">
            <v>8</v>
          </cell>
          <cell r="T216">
            <v>12</v>
          </cell>
          <cell r="U216">
            <v>1440</v>
          </cell>
          <cell r="V216">
            <v>1590</v>
          </cell>
          <cell r="W216">
            <v>1500</v>
          </cell>
          <cell r="X216">
            <v>600</v>
          </cell>
          <cell r="Y216">
            <v>90</v>
          </cell>
          <cell r="Z216">
            <v>540</v>
          </cell>
          <cell r="AA216">
            <v>1.171875</v>
          </cell>
          <cell r="AB216" t="str">
            <v>0001</v>
          </cell>
          <cell r="AC216">
            <v>8640</v>
          </cell>
          <cell r="AF216" t="e">
            <v>#N/A</v>
          </cell>
        </row>
        <row r="217">
          <cell r="A217" t="str">
            <v>42865871K2B</v>
          </cell>
          <cell r="B217">
            <v>4286587</v>
          </cell>
          <cell r="C217" t="str">
            <v>7DAYS SWISS ROLLS COCOA (200G)10P/C</v>
          </cell>
          <cell r="D217" t="str">
            <v>1K2B</v>
          </cell>
          <cell r="E217" t="str">
            <v xml:space="preserve">Swiss Rolls - Décor </v>
          </cell>
          <cell r="F217">
            <v>200</v>
          </cell>
          <cell r="G217" t="str">
            <v>Romania</v>
          </cell>
          <cell r="H217" t="str">
            <v>Cocoa</v>
          </cell>
          <cell r="I217" t="str">
            <v>Decor</v>
          </cell>
          <cell r="K217">
            <v>1</v>
          </cell>
          <cell r="L217">
            <v>10</v>
          </cell>
          <cell r="M217">
            <v>96</v>
          </cell>
          <cell r="N217">
            <v>2</v>
          </cell>
          <cell r="O217">
            <v>192</v>
          </cell>
          <cell r="P217">
            <v>386</v>
          </cell>
          <cell r="Q217">
            <v>191</v>
          </cell>
          <cell r="R217">
            <v>125</v>
          </cell>
          <cell r="S217">
            <v>12</v>
          </cell>
          <cell r="T217">
            <v>8</v>
          </cell>
          <cell r="U217">
            <v>1000</v>
          </cell>
          <cell r="V217">
            <v>1150</v>
          </cell>
          <cell r="W217">
            <v>7188</v>
          </cell>
          <cell r="X217">
            <v>1437.6</v>
          </cell>
          <cell r="Y217">
            <v>85</v>
          </cell>
          <cell r="Z217">
            <v>1221.9599999999998</v>
          </cell>
          <cell r="AA217">
            <v>6.364374999999999</v>
          </cell>
          <cell r="AB217" t="str">
            <v>0001</v>
          </cell>
          <cell r="AC217">
            <v>2443.9199999999996</v>
          </cell>
          <cell r="AD217" t="str">
            <v>8553,72 kg per family</v>
          </cell>
          <cell r="AF217" t="e">
            <v>#N/A</v>
          </cell>
        </row>
        <row r="218">
          <cell r="A218" t="str">
            <v>43181381K2B</v>
          </cell>
          <cell r="B218">
            <v>4318138</v>
          </cell>
          <cell r="C218" t="str">
            <v>7D 200G COCOA SW ROLL UNC 10CA</v>
          </cell>
          <cell r="D218" t="str">
            <v>1K2B</v>
          </cell>
          <cell r="E218" t="str">
            <v xml:space="preserve">Swiss Rolls - Décor </v>
          </cell>
          <cell r="F218">
            <v>200</v>
          </cell>
          <cell r="G218" t="str">
            <v>Romania</v>
          </cell>
          <cell r="H218" t="str">
            <v>Cocoa</v>
          </cell>
          <cell r="I218" t="str">
            <v>Decor</v>
          </cell>
          <cell r="K218">
            <v>1</v>
          </cell>
          <cell r="L218">
            <v>10</v>
          </cell>
          <cell r="M218">
            <v>156</v>
          </cell>
          <cell r="N218">
            <v>2</v>
          </cell>
          <cell r="O218">
            <v>312</v>
          </cell>
          <cell r="P218">
            <v>386</v>
          </cell>
          <cell r="Q218">
            <v>191</v>
          </cell>
          <cell r="R218">
            <v>125</v>
          </cell>
          <cell r="S218">
            <v>12</v>
          </cell>
          <cell r="T218">
            <v>8</v>
          </cell>
          <cell r="U218">
            <v>1000</v>
          </cell>
          <cell r="V218">
            <v>1150</v>
          </cell>
          <cell r="W218">
            <v>7188</v>
          </cell>
          <cell r="X218">
            <v>1437.6</v>
          </cell>
          <cell r="Y218">
            <v>85</v>
          </cell>
          <cell r="Z218">
            <v>1221.9599999999998</v>
          </cell>
          <cell r="AA218">
            <v>3.9165384615384609</v>
          </cell>
          <cell r="AB218" t="str">
            <v>0001</v>
          </cell>
          <cell r="AC218">
            <v>2443.9199999999996</v>
          </cell>
          <cell r="AD218" t="str">
            <v>8553,72 kg per family</v>
          </cell>
          <cell r="AF218" t="e">
            <v>#N/A</v>
          </cell>
        </row>
        <row r="219">
          <cell r="A219" t="str">
            <v>42865911K2B</v>
          </cell>
          <cell r="B219">
            <v>4286591</v>
          </cell>
          <cell r="C219" t="str">
            <v>7DAYS SWISS ROLLS STRAWBERRY (200G)10P/C</v>
          </cell>
          <cell r="D219" t="str">
            <v>1K2B</v>
          </cell>
          <cell r="E219" t="str">
            <v xml:space="preserve">Swiss Rolls - Décor </v>
          </cell>
          <cell r="F219">
            <v>200</v>
          </cell>
          <cell r="G219" t="str">
            <v>Romania</v>
          </cell>
          <cell r="H219" t="str">
            <v>Strawberry</v>
          </cell>
          <cell r="I219" t="str">
            <v>Decor</v>
          </cell>
          <cell r="K219">
            <v>1</v>
          </cell>
          <cell r="L219">
            <v>10</v>
          </cell>
          <cell r="M219">
            <v>96</v>
          </cell>
          <cell r="N219">
            <v>2</v>
          </cell>
          <cell r="O219">
            <v>192</v>
          </cell>
          <cell r="P219">
            <v>386</v>
          </cell>
          <cell r="Q219">
            <v>191</v>
          </cell>
          <cell r="R219">
            <v>125</v>
          </cell>
          <cell r="S219">
            <v>12</v>
          </cell>
          <cell r="T219">
            <v>8</v>
          </cell>
          <cell r="U219">
            <v>1000</v>
          </cell>
          <cell r="V219">
            <v>1150</v>
          </cell>
          <cell r="W219">
            <v>7188</v>
          </cell>
          <cell r="X219">
            <v>1437.6</v>
          </cell>
          <cell r="Y219">
            <v>85</v>
          </cell>
          <cell r="Z219">
            <v>1221.9599999999998</v>
          </cell>
          <cell r="AA219">
            <v>6.364374999999999</v>
          </cell>
          <cell r="AB219" t="str">
            <v>0001</v>
          </cell>
          <cell r="AC219">
            <v>2443.9199999999996</v>
          </cell>
          <cell r="AD219" t="str">
            <v>8553,72 kg per family</v>
          </cell>
          <cell r="AF219" t="e">
            <v>#N/A</v>
          </cell>
        </row>
        <row r="220">
          <cell r="A220" t="str">
            <v>43164541K2B</v>
          </cell>
          <cell r="B220">
            <v>4316454</v>
          </cell>
          <cell r="C220" t="str">
            <v>7D 200G STRAWB SW ROLL UNC 10CA</v>
          </cell>
          <cell r="D220" t="str">
            <v>1K2B</v>
          </cell>
          <cell r="E220" t="str">
            <v xml:space="preserve">Swiss Rolls - Décor </v>
          </cell>
          <cell r="F220">
            <v>200</v>
          </cell>
          <cell r="G220" t="str">
            <v>Romania</v>
          </cell>
          <cell r="H220" t="str">
            <v>Strawberry</v>
          </cell>
          <cell r="I220" t="str">
            <v>Decor</v>
          </cell>
          <cell r="K220">
            <v>1</v>
          </cell>
          <cell r="L220">
            <v>10</v>
          </cell>
          <cell r="M220">
            <v>156</v>
          </cell>
          <cell r="N220">
            <v>2</v>
          </cell>
          <cell r="O220">
            <v>312</v>
          </cell>
          <cell r="P220">
            <v>386</v>
          </cell>
          <cell r="Q220">
            <v>191</v>
          </cell>
          <cell r="R220">
            <v>125</v>
          </cell>
          <cell r="S220">
            <v>12</v>
          </cell>
          <cell r="T220">
            <v>8</v>
          </cell>
          <cell r="U220">
            <v>1000</v>
          </cell>
          <cell r="V220">
            <v>1150</v>
          </cell>
          <cell r="W220">
            <v>7188</v>
          </cell>
          <cell r="X220">
            <v>1437.6</v>
          </cell>
          <cell r="Y220">
            <v>85</v>
          </cell>
          <cell r="Z220">
            <v>1221.9599999999998</v>
          </cell>
          <cell r="AA220">
            <v>3.9165384615384609</v>
          </cell>
          <cell r="AB220" t="str">
            <v>0001</v>
          </cell>
          <cell r="AC220">
            <v>2443.9199999999996</v>
          </cell>
          <cell r="AD220" t="str">
            <v>8553,72 kg per family</v>
          </cell>
          <cell r="AF220" t="e">
            <v>#N/A</v>
          </cell>
        </row>
        <row r="221">
          <cell r="A221" t="str">
            <v>42865921K2B</v>
          </cell>
          <cell r="B221">
            <v>4286592</v>
          </cell>
          <cell r="C221" t="str">
            <v>7DAYS SWISS ROLLS VANILLA (200G) 10P/C</v>
          </cell>
          <cell r="D221" t="str">
            <v>1K2B</v>
          </cell>
          <cell r="E221" t="str">
            <v xml:space="preserve">Swiss Rolls - Décor </v>
          </cell>
          <cell r="F221">
            <v>200</v>
          </cell>
          <cell r="G221" t="str">
            <v>Romania</v>
          </cell>
          <cell r="H221" t="str">
            <v>Vanilla</v>
          </cell>
          <cell r="I221" t="str">
            <v>Decor</v>
          </cell>
          <cell r="K221">
            <v>1</v>
          </cell>
          <cell r="L221">
            <v>10</v>
          </cell>
          <cell r="M221">
            <v>96</v>
          </cell>
          <cell r="N221">
            <v>2</v>
          </cell>
          <cell r="O221">
            <v>192</v>
          </cell>
          <cell r="P221">
            <v>386</v>
          </cell>
          <cell r="Q221">
            <v>191</v>
          </cell>
          <cell r="R221">
            <v>125</v>
          </cell>
          <cell r="S221">
            <v>12</v>
          </cell>
          <cell r="T221">
            <v>8</v>
          </cell>
          <cell r="U221">
            <v>1000</v>
          </cell>
          <cell r="V221">
            <v>1150</v>
          </cell>
          <cell r="W221">
            <v>7188</v>
          </cell>
          <cell r="X221">
            <v>1437.6</v>
          </cell>
          <cell r="Y221">
            <v>85</v>
          </cell>
          <cell r="Z221">
            <v>1221.9599999999998</v>
          </cell>
          <cell r="AA221">
            <v>6.364374999999999</v>
          </cell>
          <cell r="AB221" t="str">
            <v>0001</v>
          </cell>
          <cell r="AC221">
            <v>2443.9199999999996</v>
          </cell>
          <cell r="AD221" t="str">
            <v>8553,72 kg per family</v>
          </cell>
          <cell r="AF221" t="e">
            <v>#N/A</v>
          </cell>
        </row>
        <row r="222">
          <cell r="A222" t="str">
            <v>43164601K2B</v>
          </cell>
          <cell r="B222">
            <v>4316460</v>
          </cell>
          <cell r="C222" t="str">
            <v>7DAYS SWISS ROLLS VANILLA (200G) 10P/C</v>
          </cell>
          <cell r="D222" t="str">
            <v>1K2B</v>
          </cell>
          <cell r="E222" t="str">
            <v xml:space="preserve">Swiss Rolls - Décor </v>
          </cell>
          <cell r="F222">
            <v>200</v>
          </cell>
          <cell r="G222" t="str">
            <v>Romania</v>
          </cell>
          <cell r="H222" t="str">
            <v>Vanilla</v>
          </cell>
          <cell r="I222" t="str">
            <v>Decor</v>
          </cell>
          <cell r="K222">
            <v>1</v>
          </cell>
          <cell r="L222">
            <v>10</v>
          </cell>
          <cell r="M222">
            <v>156</v>
          </cell>
          <cell r="N222">
            <v>2</v>
          </cell>
          <cell r="O222">
            <v>312</v>
          </cell>
          <cell r="P222">
            <v>386</v>
          </cell>
          <cell r="Q222">
            <v>191</v>
          </cell>
          <cell r="R222">
            <v>125</v>
          </cell>
          <cell r="S222">
            <v>12</v>
          </cell>
          <cell r="T222">
            <v>8</v>
          </cell>
          <cell r="U222">
            <v>1000</v>
          </cell>
          <cell r="V222">
            <v>1150</v>
          </cell>
          <cell r="W222">
            <v>7188</v>
          </cell>
          <cell r="X222">
            <v>1437.6</v>
          </cell>
          <cell r="Y222">
            <v>85</v>
          </cell>
          <cell r="Z222">
            <v>1221.9599999999998</v>
          </cell>
          <cell r="AA222">
            <v>3.9165384615384609</v>
          </cell>
          <cell r="AB222" t="str">
            <v>0001</v>
          </cell>
          <cell r="AC222">
            <v>2443.9199999999996</v>
          </cell>
          <cell r="AD222" t="str">
            <v>8553,72 kg per family</v>
          </cell>
          <cell r="AF222" t="e">
            <v>#N/A</v>
          </cell>
        </row>
        <row r="223">
          <cell r="A223" t="str">
            <v>42865971K2B</v>
          </cell>
          <cell r="B223">
            <v>4286597</v>
          </cell>
          <cell r="C223" t="str">
            <v>7D SWISS ROLLS COCOA   (200G)10P/C-RO,BG</v>
          </cell>
          <cell r="D223" t="str">
            <v>1K2B</v>
          </cell>
          <cell r="E223" t="str">
            <v xml:space="preserve">Swiss Rolls - Décor </v>
          </cell>
          <cell r="F223">
            <v>200</v>
          </cell>
          <cell r="G223" t="str">
            <v>Bulgaria</v>
          </cell>
          <cell r="H223" t="str">
            <v>Cocoa</v>
          </cell>
          <cell r="I223" t="str">
            <v>Decor</v>
          </cell>
          <cell r="K223">
            <v>1</v>
          </cell>
          <cell r="L223">
            <v>10</v>
          </cell>
          <cell r="M223">
            <v>96</v>
          </cell>
          <cell r="N223">
            <v>2</v>
          </cell>
          <cell r="O223">
            <v>192</v>
          </cell>
          <cell r="P223">
            <v>386</v>
          </cell>
          <cell r="Q223">
            <v>191</v>
          </cell>
          <cell r="R223">
            <v>125</v>
          </cell>
          <cell r="S223">
            <v>12</v>
          </cell>
          <cell r="T223">
            <v>8</v>
          </cell>
          <cell r="U223">
            <v>1000</v>
          </cell>
          <cell r="V223">
            <v>1150</v>
          </cell>
          <cell r="W223">
            <v>7188</v>
          </cell>
          <cell r="X223">
            <v>1437.6</v>
          </cell>
          <cell r="Y223">
            <v>85</v>
          </cell>
          <cell r="Z223">
            <v>1221.9599999999998</v>
          </cell>
          <cell r="AA223">
            <v>6.364374999999999</v>
          </cell>
          <cell r="AB223" t="str">
            <v>0001</v>
          </cell>
          <cell r="AC223">
            <v>2443.9199999999996</v>
          </cell>
          <cell r="AD223" t="str">
            <v>8553,72 kg per family</v>
          </cell>
          <cell r="AF223" t="e">
            <v>#N/A</v>
          </cell>
        </row>
        <row r="224">
          <cell r="A224" t="str">
            <v>42865971K2B</v>
          </cell>
          <cell r="B224">
            <v>4286597</v>
          </cell>
          <cell r="C224" t="str">
            <v>7D 200G COCOA SW ROLL UNC 10CA</v>
          </cell>
          <cell r="D224" t="str">
            <v>1K2B</v>
          </cell>
          <cell r="E224" t="str">
            <v xml:space="preserve">Swiss Rolls - Décor </v>
          </cell>
          <cell r="F224">
            <v>200</v>
          </cell>
          <cell r="G224" t="str">
            <v>Bulgaria</v>
          </cell>
          <cell r="H224" t="str">
            <v>Cocoa</v>
          </cell>
          <cell r="I224" t="str">
            <v>Decor</v>
          </cell>
          <cell r="K224">
            <v>1</v>
          </cell>
          <cell r="L224">
            <v>10</v>
          </cell>
          <cell r="M224">
            <v>96</v>
          </cell>
          <cell r="N224">
            <v>2</v>
          </cell>
          <cell r="O224">
            <v>192</v>
          </cell>
          <cell r="P224">
            <v>386</v>
          </cell>
          <cell r="Q224">
            <v>191</v>
          </cell>
          <cell r="R224">
            <v>125</v>
          </cell>
          <cell r="S224">
            <v>12</v>
          </cell>
          <cell r="T224">
            <v>8</v>
          </cell>
          <cell r="U224">
            <v>1000</v>
          </cell>
          <cell r="V224">
            <v>1150</v>
          </cell>
          <cell r="W224">
            <v>7188</v>
          </cell>
          <cell r="X224">
            <v>1437.6</v>
          </cell>
          <cell r="Y224">
            <v>85</v>
          </cell>
          <cell r="Z224">
            <v>1221.9599999999998</v>
          </cell>
          <cell r="AA224">
            <v>6.364374999999999</v>
          </cell>
          <cell r="AB224" t="str">
            <v>0001</v>
          </cell>
          <cell r="AC224">
            <v>2443.9199999999996</v>
          </cell>
          <cell r="AD224" t="str">
            <v>8553,72 kg per family</v>
          </cell>
          <cell r="AF224" t="e">
            <v>#N/A</v>
          </cell>
        </row>
        <row r="225">
          <cell r="A225" t="str">
            <v>42865991K2B</v>
          </cell>
          <cell r="B225">
            <v>4286599</v>
          </cell>
          <cell r="C225" t="str">
            <v>7D SWISS ROLLS STRAWBER(200G)10P/C RO,BG</v>
          </cell>
          <cell r="D225" t="str">
            <v>1K2B</v>
          </cell>
          <cell r="E225" t="str">
            <v xml:space="preserve">Swiss Rolls - Décor </v>
          </cell>
          <cell r="F225">
            <v>200</v>
          </cell>
          <cell r="G225" t="str">
            <v>Cipru Nord</v>
          </cell>
          <cell r="H225" t="str">
            <v>Strawberry</v>
          </cell>
          <cell r="I225" t="str">
            <v>Decor</v>
          </cell>
          <cell r="K225">
            <v>1</v>
          </cell>
          <cell r="L225">
            <v>10</v>
          </cell>
          <cell r="M225">
            <v>96</v>
          </cell>
          <cell r="N225">
            <v>2</v>
          </cell>
          <cell r="O225">
            <v>192</v>
          </cell>
          <cell r="P225">
            <v>386</v>
          </cell>
          <cell r="Q225">
            <v>191</v>
          </cell>
          <cell r="R225">
            <v>125</v>
          </cell>
          <cell r="S225">
            <v>12</v>
          </cell>
          <cell r="T225">
            <v>8</v>
          </cell>
          <cell r="U225">
            <v>1000</v>
          </cell>
          <cell r="V225">
            <v>1150</v>
          </cell>
          <cell r="W225">
            <v>7188</v>
          </cell>
          <cell r="X225">
            <v>1437.6</v>
          </cell>
          <cell r="Y225">
            <v>85</v>
          </cell>
          <cell r="Z225">
            <v>1221.9599999999998</v>
          </cell>
          <cell r="AA225">
            <v>6.364374999999999</v>
          </cell>
          <cell r="AB225" t="str">
            <v>0001</v>
          </cell>
          <cell r="AC225">
            <v>2443.9199999999996</v>
          </cell>
          <cell r="AD225" t="str">
            <v>8553,72 kg per family</v>
          </cell>
          <cell r="AF225" t="e">
            <v>#N/A</v>
          </cell>
        </row>
        <row r="226">
          <cell r="A226" t="str">
            <v>42865991K2B</v>
          </cell>
          <cell r="B226">
            <v>4286599</v>
          </cell>
          <cell r="C226" t="str">
            <v>7D 200G STRAWB SW ROLL UNC 10CA</v>
          </cell>
          <cell r="D226" t="str">
            <v>1K2B</v>
          </cell>
          <cell r="E226" t="str">
            <v xml:space="preserve">Swiss Rolls - Décor </v>
          </cell>
          <cell r="F226">
            <v>200</v>
          </cell>
          <cell r="G226" t="str">
            <v>Cipru Nord</v>
          </cell>
          <cell r="H226" t="str">
            <v>Strawberry</v>
          </cell>
          <cell r="I226" t="str">
            <v>Decor</v>
          </cell>
          <cell r="K226">
            <v>1</v>
          </cell>
          <cell r="L226">
            <v>10</v>
          </cell>
          <cell r="M226">
            <v>96</v>
          </cell>
          <cell r="N226">
            <v>2</v>
          </cell>
          <cell r="O226">
            <v>192</v>
          </cell>
          <cell r="P226">
            <v>386</v>
          </cell>
          <cell r="Q226">
            <v>191</v>
          </cell>
          <cell r="R226">
            <v>125</v>
          </cell>
          <cell r="S226">
            <v>12</v>
          </cell>
          <cell r="T226">
            <v>8</v>
          </cell>
          <cell r="U226">
            <v>1000</v>
          </cell>
          <cell r="V226">
            <v>1150</v>
          </cell>
          <cell r="W226">
            <v>7188</v>
          </cell>
          <cell r="X226">
            <v>1437.6</v>
          </cell>
          <cell r="Y226">
            <v>85</v>
          </cell>
          <cell r="Z226">
            <v>1221.9599999999998</v>
          </cell>
          <cell r="AA226">
            <v>6.364374999999999</v>
          </cell>
          <cell r="AB226" t="str">
            <v>0001</v>
          </cell>
          <cell r="AC226">
            <v>2443.9199999999996</v>
          </cell>
          <cell r="AD226" t="str">
            <v>8553,72 kg per family</v>
          </cell>
          <cell r="AF226" t="e">
            <v>#N/A</v>
          </cell>
        </row>
        <row r="227">
          <cell r="A227" t="str">
            <v>42866021K2B</v>
          </cell>
          <cell r="B227">
            <v>4286602</v>
          </cell>
          <cell r="C227" t="str">
            <v>7D SWISS ROLLS VANILLA (200G)10P/C</v>
          </cell>
          <cell r="D227" t="str">
            <v>1K2B</v>
          </cell>
          <cell r="E227" t="str">
            <v xml:space="preserve">Swiss Rolls - Décor </v>
          </cell>
          <cell r="F227">
            <v>200</v>
          </cell>
          <cell r="G227" t="str">
            <v>Anglia</v>
          </cell>
          <cell r="H227" t="str">
            <v>Vanilla</v>
          </cell>
          <cell r="I227" t="str">
            <v>Decor</v>
          </cell>
          <cell r="K227">
            <v>1</v>
          </cell>
          <cell r="L227">
            <v>10</v>
          </cell>
          <cell r="M227">
            <v>96</v>
          </cell>
          <cell r="N227">
            <v>2</v>
          </cell>
          <cell r="O227">
            <v>192</v>
          </cell>
          <cell r="P227">
            <v>386</v>
          </cell>
          <cell r="Q227">
            <v>191</v>
          </cell>
          <cell r="R227">
            <v>125</v>
          </cell>
          <cell r="S227">
            <v>12</v>
          </cell>
          <cell r="T227">
            <v>8</v>
          </cell>
          <cell r="U227">
            <v>1000</v>
          </cell>
          <cell r="V227">
            <v>1150</v>
          </cell>
          <cell r="W227">
            <v>7188</v>
          </cell>
          <cell r="X227">
            <v>1437.6</v>
          </cell>
          <cell r="Y227">
            <v>85</v>
          </cell>
          <cell r="Z227">
            <v>1221.9599999999998</v>
          </cell>
          <cell r="AA227">
            <v>6.364374999999999</v>
          </cell>
          <cell r="AB227" t="str">
            <v>0001</v>
          </cell>
          <cell r="AC227">
            <v>2443.9199999999996</v>
          </cell>
          <cell r="AD227" t="str">
            <v>8553,72 kg per family</v>
          </cell>
          <cell r="AF227" t="e">
            <v>#N/A</v>
          </cell>
        </row>
        <row r="228">
          <cell r="A228" t="str">
            <v>42866021K2B</v>
          </cell>
          <cell r="B228">
            <v>4286602</v>
          </cell>
          <cell r="C228" t="str">
            <v>7D 200G VANIL SW ROLL UNC 10CA</v>
          </cell>
          <cell r="D228" t="str">
            <v>1K2B</v>
          </cell>
          <cell r="E228" t="str">
            <v xml:space="preserve">Swiss Rolls - Décor </v>
          </cell>
          <cell r="F228">
            <v>200</v>
          </cell>
          <cell r="G228" t="str">
            <v>Anglia</v>
          </cell>
          <cell r="H228" t="str">
            <v>Vanilla</v>
          </cell>
          <cell r="I228" t="str">
            <v>Decor</v>
          </cell>
          <cell r="K228">
            <v>1</v>
          </cell>
          <cell r="L228">
            <v>10</v>
          </cell>
          <cell r="M228">
            <v>96</v>
          </cell>
          <cell r="N228">
            <v>2</v>
          </cell>
          <cell r="O228">
            <v>192</v>
          </cell>
          <cell r="P228">
            <v>386</v>
          </cell>
          <cell r="Q228">
            <v>191</v>
          </cell>
          <cell r="R228">
            <v>125</v>
          </cell>
          <cell r="S228">
            <v>12</v>
          </cell>
          <cell r="T228">
            <v>8</v>
          </cell>
          <cell r="U228">
            <v>1000</v>
          </cell>
          <cell r="V228">
            <v>1150</v>
          </cell>
          <cell r="W228">
            <v>7188</v>
          </cell>
          <cell r="X228">
            <v>1437.6</v>
          </cell>
          <cell r="Y228">
            <v>85</v>
          </cell>
          <cell r="Z228">
            <v>1221.9599999999998</v>
          </cell>
          <cell r="AA228">
            <v>6.364374999999999</v>
          </cell>
          <cell r="AB228" t="str">
            <v>0001</v>
          </cell>
          <cell r="AC228">
            <v>2443.9199999999996</v>
          </cell>
          <cell r="AD228" t="str">
            <v>8553,72 kg per family</v>
          </cell>
          <cell r="AF228" t="e">
            <v>#N/A</v>
          </cell>
        </row>
        <row r="229">
          <cell r="A229" t="str">
            <v>42866061K2B</v>
          </cell>
          <cell r="B229">
            <v>4286606</v>
          </cell>
          <cell r="C229" t="str">
            <v>7D COC.SW.ROLLS COCOA  (200G)10P/C-RO,BG</v>
          </cell>
          <cell r="D229" t="str">
            <v>1K2B</v>
          </cell>
          <cell r="E229" t="str">
            <v>Swiss Rolls - Covered</v>
          </cell>
          <cell r="F229">
            <v>200</v>
          </cell>
          <cell r="G229" t="str">
            <v>Bulgaria</v>
          </cell>
          <cell r="H229" t="str">
            <v>Cocoa</v>
          </cell>
          <cell r="I229" t="str">
            <v>Covered</v>
          </cell>
          <cell r="K229">
            <v>1</v>
          </cell>
          <cell r="L229">
            <v>10</v>
          </cell>
          <cell r="M229">
            <v>96</v>
          </cell>
          <cell r="N229">
            <v>2</v>
          </cell>
          <cell r="O229">
            <v>192</v>
          </cell>
          <cell r="P229">
            <v>386</v>
          </cell>
          <cell r="Q229">
            <v>191</v>
          </cell>
          <cell r="R229">
            <v>125</v>
          </cell>
          <cell r="S229">
            <v>12</v>
          </cell>
          <cell r="T229">
            <v>8</v>
          </cell>
          <cell r="U229">
            <v>1000</v>
          </cell>
          <cell r="V229">
            <v>1150</v>
          </cell>
          <cell r="W229">
            <v>8106</v>
          </cell>
          <cell r="X229">
            <v>1621.2</v>
          </cell>
          <cell r="Y229">
            <v>85</v>
          </cell>
          <cell r="Z229">
            <v>1378.02</v>
          </cell>
          <cell r="AA229">
            <v>7.1771874999999996</v>
          </cell>
          <cell r="AB229" t="str">
            <v>0001</v>
          </cell>
          <cell r="AC229">
            <v>2756.04</v>
          </cell>
          <cell r="AD229" t="str">
            <v>9646,14 per family</v>
          </cell>
          <cell r="AF229" t="e">
            <v>#N/A</v>
          </cell>
        </row>
        <row r="230">
          <cell r="A230" t="str">
            <v>42866061K2B</v>
          </cell>
          <cell r="B230">
            <v>4286606</v>
          </cell>
          <cell r="C230" t="str">
            <v>7D 200G COCOA SW ROLL COV 10CA</v>
          </cell>
          <cell r="D230" t="str">
            <v>1K2B</v>
          </cell>
          <cell r="E230" t="str">
            <v>Swiss Rolls - Covered</v>
          </cell>
          <cell r="F230">
            <v>200</v>
          </cell>
          <cell r="G230" t="str">
            <v>Bulgaria</v>
          </cell>
          <cell r="H230" t="str">
            <v>Cocoa</v>
          </cell>
          <cell r="I230" t="str">
            <v>Covered</v>
          </cell>
          <cell r="K230">
            <v>1</v>
          </cell>
          <cell r="L230">
            <v>10</v>
          </cell>
          <cell r="M230">
            <v>96</v>
          </cell>
          <cell r="N230">
            <v>2</v>
          </cell>
          <cell r="O230">
            <v>192</v>
          </cell>
          <cell r="P230">
            <v>386</v>
          </cell>
          <cell r="Q230">
            <v>191</v>
          </cell>
          <cell r="R230">
            <v>125</v>
          </cell>
          <cell r="S230">
            <v>12</v>
          </cell>
          <cell r="T230">
            <v>8</v>
          </cell>
          <cell r="U230">
            <v>1000</v>
          </cell>
          <cell r="V230">
            <v>1150</v>
          </cell>
          <cell r="W230">
            <v>8106</v>
          </cell>
          <cell r="X230">
            <v>1621.2</v>
          </cell>
          <cell r="Y230">
            <v>85</v>
          </cell>
          <cell r="Z230">
            <v>1378.02</v>
          </cell>
          <cell r="AA230">
            <v>7.1771874999999996</v>
          </cell>
          <cell r="AB230" t="str">
            <v>0001</v>
          </cell>
          <cell r="AC230">
            <v>2756.04</v>
          </cell>
          <cell r="AD230" t="str">
            <v>9646,14 per family</v>
          </cell>
          <cell r="AF230" t="e">
            <v>#N/A</v>
          </cell>
        </row>
        <row r="231">
          <cell r="A231" t="str">
            <v>42866071K2B</v>
          </cell>
          <cell r="B231">
            <v>4286607</v>
          </cell>
          <cell r="C231" t="str">
            <v>7DAYS COC. SWISS ROLLS COCOA (200G)10P/C</v>
          </cell>
          <cell r="D231" t="str">
            <v>1K2B</v>
          </cell>
          <cell r="E231" t="str">
            <v>Swiss Rolls - Covered</v>
          </cell>
          <cell r="F231">
            <v>200</v>
          </cell>
          <cell r="G231" t="str">
            <v>Romania</v>
          </cell>
          <cell r="H231" t="str">
            <v>Cocoa</v>
          </cell>
          <cell r="I231" t="str">
            <v>Covered</v>
          </cell>
          <cell r="K231">
            <v>1</v>
          </cell>
          <cell r="L231">
            <v>10</v>
          </cell>
          <cell r="M231">
            <v>96</v>
          </cell>
          <cell r="N231">
            <v>2</v>
          </cell>
          <cell r="O231">
            <v>192</v>
          </cell>
          <cell r="P231">
            <v>386</v>
          </cell>
          <cell r="Q231">
            <v>191</v>
          </cell>
          <cell r="R231">
            <v>125</v>
          </cell>
          <cell r="S231">
            <v>12</v>
          </cell>
          <cell r="T231">
            <v>8</v>
          </cell>
          <cell r="U231">
            <v>1000</v>
          </cell>
          <cell r="V231">
            <v>1150</v>
          </cell>
          <cell r="W231">
            <v>8106</v>
          </cell>
          <cell r="X231">
            <v>1621.2</v>
          </cell>
          <cell r="Y231">
            <v>85</v>
          </cell>
          <cell r="Z231">
            <v>1378.02</v>
          </cell>
          <cell r="AA231">
            <v>7.1771874999999996</v>
          </cell>
          <cell r="AB231" t="str">
            <v>0001</v>
          </cell>
          <cell r="AC231">
            <v>2756.04</v>
          </cell>
          <cell r="AD231" t="str">
            <v>9646,14 per family</v>
          </cell>
          <cell r="AF231" t="e">
            <v>#N/A</v>
          </cell>
        </row>
        <row r="232">
          <cell r="A232" t="str">
            <v>43181251K2B</v>
          </cell>
          <cell r="B232">
            <v>4318125</v>
          </cell>
          <cell r="C232" t="str">
            <v>7D 200G COCOA SW ROLL COV 10CA</v>
          </cell>
          <cell r="D232" t="str">
            <v>1K2B</v>
          </cell>
          <cell r="E232" t="str">
            <v>Swiss Rolls - Covered</v>
          </cell>
          <cell r="F232">
            <v>200</v>
          </cell>
          <cell r="G232" t="str">
            <v>Romania</v>
          </cell>
          <cell r="H232" t="str">
            <v>Cocoa</v>
          </cell>
          <cell r="I232" t="str">
            <v>Covered</v>
          </cell>
          <cell r="K232">
            <v>1</v>
          </cell>
          <cell r="L232">
            <v>10</v>
          </cell>
          <cell r="M232">
            <v>156</v>
          </cell>
          <cell r="N232">
            <v>2</v>
          </cell>
          <cell r="O232">
            <v>312</v>
          </cell>
          <cell r="P232">
            <v>386</v>
          </cell>
          <cell r="Q232">
            <v>191</v>
          </cell>
          <cell r="R232">
            <v>125</v>
          </cell>
          <cell r="S232">
            <v>12</v>
          </cell>
          <cell r="T232">
            <v>8</v>
          </cell>
          <cell r="U232">
            <v>1000</v>
          </cell>
          <cell r="V232">
            <v>1150</v>
          </cell>
          <cell r="W232">
            <v>8106</v>
          </cell>
          <cell r="X232">
            <v>1621.2</v>
          </cell>
          <cell r="Y232">
            <v>85</v>
          </cell>
          <cell r="Z232">
            <v>1378.02</v>
          </cell>
          <cell r="AA232">
            <v>4.4167307692307691</v>
          </cell>
          <cell r="AB232" t="str">
            <v>0001</v>
          </cell>
          <cell r="AC232">
            <v>2756.04</v>
          </cell>
          <cell r="AD232" t="str">
            <v>9646,14 per family</v>
          </cell>
          <cell r="AF232" t="e">
            <v>#N/A</v>
          </cell>
        </row>
        <row r="233">
          <cell r="A233" t="str">
            <v>-42866081K2B</v>
          </cell>
          <cell r="B233">
            <v>-4286608</v>
          </cell>
          <cell r="C233" t="str">
            <v>7D COC.SW.ROLLS STRAWBE(200G)10P/C-RO,BG</v>
          </cell>
          <cell r="D233" t="str">
            <v>1K2B</v>
          </cell>
          <cell r="E233" t="str">
            <v>Swiss Rolls - Covered</v>
          </cell>
          <cell r="F233">
            <v>200</v>
          </cell>
          <cell r="H233" t="str">
            <v>Strawberry</v>
          </cell>
          <cell r="K233">
            <v>1</v>
          </cell>
          <cell r="L233">
            <v>10</v>
          </cell>
          <cell r="M233">
            <v>96</v>
          </cell>
          <cell r="N233">
            <v>2</v>
          </cell>
          <cell r="O233">
            <v>192</v>
          </cell>
          <cell r="P233">
            <v>386</v>
          </cell>
          <cell r="Q233">
            <v>191</v>
          </cell>
          <cell r="R233">
            <v>125</v>
          </cell>
          <cell r="S233">
            <v>12</v>
          </cell>
          <cell r="T233">
            <v>8</v>
          </cell>
          <cell r="U233">
            <v>1000</v>
          </cell>
          <cell r="V233">
            <v>1150</v>
          </cell>
          <cell r="W233">
            <v>8106</v>
          </cell>
          <cell r="X233">
            <v>1621.2</v>
          </cell>
          <cell r="Y233">
            <v>85</v>
          </cell>
          <cell r="Z233">
            <v>1378.02</v>
          </cell>
          <cell r="AC233">
            <v>2756.04</v>
          </cell>
          <cell r="AD233" t="str">
            <v>9646,14 per family</v>
          </cell>
          <cell r="AF233">
            <v>4286608</v>
          </cell>
        </row>
        <row r="234">
          <cell r="A234" t="str">
            <v>-42866081K2B</v>
          </cell>
          <cell r="B234">
            <v>-4286608</v>
          </cell>
          <cell r="C234" t="str">
            <v>7D 200G STRAWB SW ROLL COV 10CA</v>
          </cell>
          <cell r="D234" t="str">
            <v>1K2B</v>
          </cell>
          <cell r="E234" t="str">
            <v>Swiss Rolls - Covered</v>
          </cell>
          <cell r="F234">
            <v>200</v>
          </cell>
          <cell r="H234" t="str">
            <v>Strawberry</v>
          </cell>
          <cell r="K234">
            <v>1</v>
          </cell>
          <cell r="L234">
            <v>10</v>
          </cell>
          <cell r="M234">
            <v>96</v>
          </cell>
          <cell r="N234">
            <v>2</v>
          </cell>
          <cell r="O234">
            <v>192</v>
          </cell>
          <cell r="P234">
            <v>386</v>
          </cell>
          <cell r="Q234">
            <v>191</v>
          </cell>
          <cell r="R234">
            <v>125</v>
          </cell>
          <cell r="S234">
            <v>12</v>
          </cell>
          <cell r="T234">
            <v>8</v>
          </cell>
          <cell r="U234">
            <v>1000</v>
          </cell>
          <cell r="V234">
            <v>1150</v>
          </cell>
          <cell r="W234">
            <v>8106</v>
          </cell>
          <cell r="X234">
            <v>1621.2</v>
          </cell>
          <cell r="Y234">
            <v>85</v>
          </cell>
          <cell r="Z234">
            <v>1378.02</v>
          </cell>
          <cell r="AC234">
            <v>2756.04</v>
          </cell>
          <cell r="AD234" t="str">
            <v>9646,14 per family</v>
          </cell>
          <cell r="AF234">
            <v>4286608</v>
          </cell>
        </row>
        <row r="235">
          <cell r="A235" t="str">
            <v>-42867271K2A</v>
          </cell>
          <cell r="B235">
            <v>-4286727</v>
          </cell>
          <cell r="C235" t="str">
            <v>7DAYS UNCOV. CAKE BAR COCOA (30G) 16P/D</v>
          </cell>
          <cell r="D235" t="str">
            <v>1K2A</v>
          </cell>
          <cell r="E235" t="str">
            <v>CB - old recipe décor</v>
          </cell>
          <cell r="F235">
            <v>30</v>
          </cell>
          <cell r="G235" t="str">
            <v>MD</v>
          </cell>
          <cell r="H235" t="str">
            <v>Cocoa</v>
          </cell>
          <cell r="K235">
            <v>16</v>
          </cell>
          <cell r="L235">
            <v>9</v>
          </cell>
          <cell r="M235">
            <v>54</v>
          </cell>
          <cell r="N235">
            <v>4.32</v>
          </cell>
          <cell r="O235">
            <v>233.28000000000003</v>
          </cell>
          <cell r="P235">
            <v>396</v>
          </cell>
          <cell r="Q235">
            <v>261</v>
          </cell>
          <cell r="R235">
            <v>380</v>
          </cell>
          <cell r="S235">
            <v>9</v>
          </cell>
          <cell r="T235">
            <v>6</v>
          </cell>
          <cell r="U235">
            <v>2280</v>
          </cell>
          <cell r="V235">
            <v>2430</v>
          </cell>
          <cell r="W235">
            <v>33750</v>
          </cell>
          <cell r="X235">
            <v>1012.5</v>
          </cell>
          <cell r="Y235">
            <v>85</v>
          </cell>
          <cell r="Z235">
            <v>860.625</v>
          </cell>
          <cell r="AC235">
            <v>1721.25</v>
          </cell>
          <cell r="AD235" t="str">
            <v xml:space="preserve">Delistate - no Opp </v>
          </cell>
          <cell r="AE235" t="str">
            <v xml:space="preserve">Delistate - no Opp </v>
          </cell>
          <cell r="AF235" t="e">
            <v>#N/A</v>
          </cell>
        </row>
        <row r="236">
          <cell r="A236" t="str">
            <v>42867301K2A</v>
          </cell>
          <cell r="B236">
            <v>4286730</v>
          </cell>
          <cell r="C236" t="str">
            <v>7D COV.CAKE BARS COCOA (32G) 16P/D</v>
          </cell>
          <cell r="D236" t="str">
            <v>1K2A</v>
          </cell>
          <cell r="E236" t="str">
            <v>CB - old recipe Covered</v>
          </cell>
          <cell r="F236">
            <v>32</v>
          </cell>
          <cell r="G236" t="str">
            <v>Polonia</v>
          </cell>
          <cell r="H236" t="str">
            <v>Cocoa</v>
          </cell>
          <cell r="I236" t="str">
            <v>Covered</v>
          </cell>
          <cell r="J236" t="str">
            <v>Display</v>
          </cell>
          <cell r="K236">
            <v>16</v>
          </cell>
          <cell r="L236">
            <v>9</v>
          </cell>
          <cell r="M236">
            <v>18</v>
          </cell>
          <cell r="N236">
            <v>4.6079999999999997</v>
          </cell>
          <cell r="O236">
            <v>82.943999999999988</v>
          </cell>
          <cell r="P236">
            <v>396</v>
          </cell>
          <cell r="Q236">
            <v>261</v>
          </cell>
          <cell r="R236">
            <v>380</v>
          </cell>
          <cell r="S236">
            <v>9</v>
          </cell>
          <cell r="T236">
            <v>2</v>
          </cell>
          <cell r="U236">
            <v>760</v>
          </cell>
          <cell r="V236">
            <v>910</v>
          </cell>
          <cell r="W236">
            <v>36984</v>
          </cell>
          <cell r="X236">
            <v>1183.4880000000001</v>
          </cell>
          <cell r="Y236">
            <v>85</v>
          </cell>
          <cell r="Z236">
            <v>1005.9648000000001</v>
          </cell>
          <cell r="AA236">
            <v>12.128240740740743</v>
          </cell>
          <cell r="AB236" t="str">
            <v>0001</v>
          </cell>
          <cell r="AC236">
            <v>2011.9296000000002</v>
          </cell>
          <cell r="AF236" t="e">
            <v>#N/A</v>
          </cell>
        </row>
        <row r="237">
          <cell r="A237" t="str">
            <v>43196431K2A</v>
          </cell>
          <cell r="B237">
            <v>4319643</v>
          </cell>
          <cell r="C237" t="str">
            <v>7D 16X32G COCOA CAKE BR COV 9CA</v>
          </cell>
          <cell r="D237" t="str">
            <v>1K2A</v>
          </cell>
          <cell r="E237" t="str">
            <v>CB - old recipe Covered</v>
          </cell>
          <cell r="F237">
            <v>32</v>
          </cell>
          <cell r="G237" t="str">
            <v>Polonia</v>
          </cell>
          <cell r="H237" t="str">
            <v>Cocoa</v>
          </cell>
          <cell r="I237" t="str">
            <v>Covered</v>
          </cell>
          <cell r="J237" t="str">
            <v>Display</v>
          </cell>
          <cell r="K237">
            <v>16</v>
          </cell>
          <cell r="L237">
            <v>9</v>
          </cell>
          <cell r="M237">
            <v>18</v>
          </cell>
          <cell r="N237">
            <v>4.6079999999999997</v>
          </cell>
          <cell r="O237">
            <v>82.943999999999988</v>
          </cell>
          <cell r="P237">
            <v>396</v>
          </cell>
          <cell r="Q237">
            <v>261</v>
          </cell>
          <cell r="R237">
            <v>380</v>
          </cell>
          <cell r="S237">
            <v>9</v>
          </cell>
          <cell r="T237">
            <v>2</v>
          </cell>
          <cell r="U237">
            <v>760</v>
          </cell>
          <cell r="V237">
            <v>910</v>
          </cell>
          <cell r="W237">
            <v>36984</v>
          </cell>
          <cell r="X237">
            <v>1183.4880000000001</v>
          </cell>
          <cell r="Y237">
            <v>85</v>
          </cell>
          <cell r="Z237">
            <v>1005.9648000000001</v>
          </cell>
          <cell r="AA237">
            <v>12.128240740740743</v>
          </cell>
          <cell r="AB237" t="str">
            <v>0001</v>
          </cell>
          <cell r="AC237">
            <v>2011.9296000000002</v>
          </cell>
          <cell r="AF237" t="e">
            <v>#N/A</v>
          </cell>
        </row>
        <row r="238">
          <cell r="A238" t="str">
            <v>42867531K2A</v>
          </cell>
          <cell r="B238">
            <v>4286753</v>
          </cell>
          <cell r="C238" t="str">
            <v>7D COV.CAKE BARS VANILLA (32G) 16P/D</v>
          </cell>
          <cell r="D238" t="str">
            <v>1K2A</v>
          </cell>
          <cell r="E238" t="str">
            <v>CB - old recipe Covered</v>
          </cell>
          <cell r="F238">
            <v>32</v>
          </cell>
          <cell r="G238" t="str">
            <v>Polonia</v>
          </cell>
          <cell r="H238" t="str">
            <v>Vanilla</v>
          </cell>
          <cell r="I238" t="str">
            <v>Covered</v>
          </cell>
          <cell r="J238" t="str">
            <v>Display</v>
          </cell>
          <cell r="K238">
            <v>16</v>
          </cell>
          <cell r="L238">
            <v>9</v>
          </cell>
          <cell r="M238">
            <v>18</v>
          </cell>
          <cell r="N238">
            <v>4.6079999999999997</v>
          </cell>
          <cell r="O238">
            <v>82.943999999999988</v>
          </cell>
          <cell r="P238">
            <v>396</v>
          </cell>
          <cell r="Q238">
            <v>261</v>
          </cell>
          <cell r="R238">
            <v>380</v>
          </cell>
          <cell r="S238">
            <v>9</v>
          </cell>
          <cell r="T238">
            <v>2</v>
          </cell>
          <cell r="U238">
            <v>760</v>
          </cell>
          <cell r="V238">
            <v>910</v>
          </cell>
          <cell r="W238">
            <v>36984</v>
          </cell>
          <cell r="X238">
            <v>1183.4880000000001</v>
          </cell>
          <cell r="Y238">
            <v>85</v>
          </cell>
          <cell r="Z238">
            <v>1005.9648000000001</v>
          </cell>
          <cell r="AA238">
            <v>12.128240740740743</v>
          </cell>
          <cell r="AB238" t="str">
            <v>0001</v>
          </cell>
          <cell r="AC238">
            <v>2011.9296000000002</v>
          </cell>
          <cell r="AF238" t="e">
            <v>#N/A</v>
          </cell>
        </row>
        <row r="239">
          <cell r="A239" t="str">
            <v>43196621K2A</v>
          </cell>
          <cell r="B239">
            <v>4319662</v>
          </cell>
          <cell r="C239" t="str">
            <v>7D 16X32 VANIL CAKE COV 9</v>
          </cell>
          <cell r="D239" t="str">
            <v>1K2A</v>
          </cell>
          <cell r="E239" t="str">
            <v>CB - old recipe Covered</v>
          </cell>
          <cell r="F239">
            <v>32</v>
          </cell>
          <cell r="G239" t="str">
            <v>Polonia</v>
          </cell>
          <cell r="H239" t="str">
            <v>Vanilla</v>
          </cell>
          <cell r="I239" t="str">
            <v>Covered</v>
          </cell>
          <cell r="J239" t="str">
            <v>Display</v>
          </cell>
          <cell r="K239">
            <v>16</v>
          </cell>
          <cell r="L239">
            <v>9</v>
          </cell>
          <cell r="M239">
            <v>18</v>
          </cell>
          <cell r="N239">
            <v>4.6079999999999997</v>
          </cell>
          <cell r="O239">
            <v>82.943999999999988</v>
          </cell>
          <cell r="P239">
            <v>396</v>
          </cell>
          <cell r="Q239">
            <v>261</v>
          </cell>
          <cell r="R239">
            <v>380</v>
          </cell>
          <cell r="S239">
            <v>9</v>
          </cell>
          <cell r="T239">
            <v>2</v>
          </cell>
          <cell r="U239">
            <v>760</v>
          </cell>
          <cell r="V239">
            <v>910</v>
          </cell>
          <cell r="W239">
            <v>36984</v>
          </cell>
          <cell r="X239">
            <v>1183.4880000000001</v>
          </cell>
          <cell r="Y239">
            <v>85</v>
          </cell>
          <cell r="Z239">
            <v>1005.9648000000001</v>
          </cell>
          <cell r="AA239">
            <v>12.128240740740743</v>
          </cell>
          <cell r="AB239" t="str">
            <v>0001</v>
          </cell>
          <cell r="AC239">
            <v>2011.9296000000002</v>
          </cell>
          <cell r="AF239" t="e">
            <v>#N/A</v>
          </cell>
        </row>
        <row r="240">
          <cell r="A240" t="str">
            <v>42867671K2B</v>
          </cell>
          <cell r="B240">
            <v>4286767</v>
          </cell>
          <cell r="C240" t="str">
            <v>7D CAKE BAR COCOA CO.(32G)16P/D</v>
          </cell>
          <cell r="D240" t="str">
            <v>1K2B</v>
          </cell>
          <cell r="E240" t="str">
            <v>CB - Pasteurized - Covered</v>
          </cell>
          <cell r="F240">
            <v>32</v>
          </cell>
          <cell r="G240" t="str">
            <v>Romania</v>
          </cell>
          <cell r="H240" t="str">
            <v>Cocoa</v>
          </cell>
          <cell r="I240" t="str">
            <v>Covered</v>
          </cell>
          <cell r="J240" t="str">
            <v>Display</v>
          </cell>
          <cell r="K240">
            <v>16</v>
          </cell>
          <cell r="L240">
            <v>9</v>
          </cell>
          <cell r="M240">
            <v>18</v>
          </cell>
          <cell r="N240">
            <v>4.6079999999999997</v>
          </cell>
          <cell r="O240">
            <v>82.943999999999988</v>
          </cell>
          <cell r="P240">
            <v>396</v>
          </cell>
          <cell r="Q240">
            <v>261</v>
          </cell>
          <cell r="R240">
            <v>380</v>
          </cell>
          <cell r="S240">
            <v>9</v>
          </cell>
          <cell r="T240">
            <v>2</v>
          </cell>
          <cell r="U240">
            <v>760</v>
          </cell>
          <cell r="V240">
            <v>910</v>
          </cell>
          <cell r="W240">
            <v>38340</v>
          </cell>
          <cell r="X240">
            <v>1226.8800000000001</v>
          </cell>
          <cell r="Y240">
            <v>85</v>
          </cell>
          <cell r="Z240">
            <v>1042.848</v>
          </cell>
          <cell r="AA240">
            <v>12.572916666666666</v>
          </cell>
          <cell r="AB240" t="str">
            <v>0002</v>
          </cell>
          <cell r="AC240">
            <v>2085.6959999999999</v>
          </cell>
          <cell r="AD240" t="str">
            <v>14,599,9 per family</v>
          </cell>
          <cell r="AF240" t="e">
            <v>#N/A</v>
          </cell>
        </row>
        <row r="241">
          <cell r="A241" t="str">
            <v>42867681K2B</v>
          </cell>
          <cell r="B241">
            <v>4286768</v>
          </cell>
          <cell r="C241" t="str">
            <v xml:space="preserve"> 7D CAKE BAR COCOA UN.(32G)16P/D</v>
          </cell>
          <cell r="D241" t="str">
            <v>1K2B</v>
          </cell>
          <cell r="E241" t="str">
            <v>CB - Pasteurized - Décor</v>
          </cell>
          <cell r="F241">
            <v>32</v>
          </cell>
          <cell r="G241" t="str">
            <v>Romania</v>
          </cell>
          <cell r="H241" t="str">
            <v>Cocoa</v>
          </cell>
          <cell r="I241" t="str">
            <v>Decor</v>
          </cell>
          <cell r="J241" t="str">
            <v>Display</v>
          </cell>
          <cell r="K241">
            <v>16</v>
          </cell>
          <cell r="L241">
            <v>9</v>
          </cell>
          <cell r="M241">
            <v>18</v>
          </cell>
          <cell r="N241">
            <v>4.6079999999999997</v>
          </cell>
          <cell r="O241">
            <v>82.943999999999988</v>
          </cell>
          <cell r="P241">
            <v>396</v>
          </cell>
          <cell r="Q241">
            <v>261</v>
          </cell>
          <cell r="R241">
            <v>380</v>
          </cell>
          <cell r="S241">
            <v>9</v>
          </cell>
          <cell r="T241">
            <v>2</v>
          </cell>
          <cell r="U241">
            <v>760</v>
          </cell>
          <cell r="V241">
            <v>910</v>
          </cell>
          <cell r="W241">
            <v>34980</v>
          </cell>
          <cell r="X241">
            <v>1119.3599999999999</v>
          </cell>
          <cell r="Y241">
            <v>85</v>
          </cell>
          <cell r="Z241">
            <v>951.4559999999999</v>
          </cell>
          <cell r="AA241">
            <v>11.471064814814815</v>
          </cell>
          <cell r="AB241" t="str">
            <v>0002</v>
          </cell>
          <cell r="AC241">
            <v>1902.9119999999998</v>
          </cell>
          <cell r="AD241" t="str">
            <v>13,320.37 kg - per family</v>
          </cell>
          <cell r="AF241" t="e">
            <v>#N/A</v>
          </cell>
        </row>
        <row r="242">
          <cell r="A242" t="str">
            <v>42867691K2B</v>
          </cell>
          <cell r="B242">
            <v>4286769</v>
          </cell>
          <cell r="C242" t="str">
            <v>7D CAKE BAR COCOA  UNCOV (5X32G)10M/C</v>
          </cell>
          <cell r="D242" t="str">
            <v>1K2B</v>
          </cell>
          <cell r="E242" t="str">
            <v>CB - Pasteurized - Décor</v>
          </cell>
          <cell r="F242">
            <v>32</v>
          </cell>
          <cell r="H242" t="str">
            <v>Cocoa</v>
          </cell>
          <cell r="I242" t="str">
            <v>Decor</v>
          </cell>
          <cell r="J242" t="str">
            <v>Multipack</v>
          </cell>
          <cell r="K242">
            <v>5</v>
          </cell>
          <cell r="L242">
            <v>10</v>
          </cell>
          <cell r="M242">
            <v>60</v>
          </cell>
          <cell r="N242">
            <v>1.6</v>
          </cell>
          <cell r="O242">
            <v>96</v>
          </cell>
          <cell r="P242">
            <v>300</v>
          </cell>
          <cell r="Q242">
            <v>260</v>
          </cell>
          <cell r="R242">
            <v>180</v>
          </cell>
          <cell r="S242">
            <v>12</v>
          </cell>
          <cell r="T242">
            <v>5</v>
          </cell>
          <cell r="U242">
            <v>900</v>
          </cell>
          <cell r="V242">
            <v>1050</v>
          </cell>
          <cell r="W242">
            <v>34980</v>
          </cell>
          <cell r="X242">
            <v>1119.3599999999999</v>
          </cell>
          <cell r="Y242">
            <v>85</v>
          </cell>
          <cell r="Z242">
            <v>951.4559999999999</v>
          </cell>
          <cell r="AA242">
            <v>9.9109999999999978</v>
          </cell>
          <cell r="AB242" t="str">
            <v>0002</v>
          </cell>
          <cell r="AC242">
            <v>1902.9119999999998</v>
          </cell>
          <cell r="AD242" t="str">
            <v>13,320.37 kg - per family</v>
          </cell>
          <cell r="AF242" t="e">
            <v>#N/A</v>
          </cell>
        </row>
        <row r="243">
          <cell r="A243" t="str">
            <v>42867701K2B</v>
          </cell>
          <cell r="B243">
            <v>4286770</v>
          </cell>
          <cell r="C243" t="str">
            <v>7D CAKE BAR FOREST FRUITS UN.(32G)16P/D</v>
          </cell>
          <cell r="D243" t="str">
            <v>1K2B</v>
          </cell>
          <cell r="E243" t="str">
            <v>CB - Pasteurized - Décor</v>
          </cell>
          <cell r="F243">
            <v>32</v>
          </cell>
          <cell r="G243" t="str">
            <v>Romania</v>
          </cell>
          <cell r="H243" t="str">
            <v>Forest Fruits</v>
          </cell>
          <cell r="I243" t="str">
            <v>Decor</v>
          </cell>
          <cell r="J243" t="str">
            <v>Display</v>
          </cell>
          <cell r="K243">
            <v>16</v>
          </cell>
          <cell r="L243">
            <v>9</v>
          </cell>
          <cell r="M243">
            <v>18</v>
          </cell>
          <cell r="N243">
            <v>4.6079999999999997</v>
          </cell>
          <cell r="O243">
            <v>82.943999999999988</v>
          </cell>
          <cell r="P243">
            <v>396</v>
          </cell>
          <cell r="Q243">
            <v>261</v>
          </cell>
          <cell r="R243">
            <v>380</v>
          </cell>
          <cell r="S243">
            <v>9</v>
          </cell>
          <cell r="T243">
            <v>2</v>
          </cell>
          <cell r="U243">
            <v>760</v>
          </cell>
          <cell r="V243">
            <v>910</v>
          </cell>
          <cell r="W243">
            <v>34980</v>
          </cell>
          <cell r="X243">
            <v>1119.3599999999999</v>
          </cell>
          <cell r="Y243">
            <v>85</v>
          </cell>
          <cell r="Z243">
            <v>951.4559999999999</v>
          </cell>
          <cell r="AA243">
            <v>11.471064814814815</v>
          </cell>
          <cell r="AB243" t="str">
            <v>0002</v>
          </cell>
          <cell r="AC243">
            <v>1902.9119999999998</v>
          </cell>
          <cell r="AD243" t="str">
            <v>13,320.37 kg - per family</v>
          </cell>
          <cell r="AF243" t="e">
            <v>#N/A</v>
          </cell>
        </row>
        <row r="244">
          <cell r="A244" t="str">
            <v>42867721K2B</v>
          </cell>
          <cell r="B244">
            <v>4286772</v>
          </cell>
          <cell r="C244" t="str">
            <v>7D CAKE BAR VANILLA CO. (32G) 16P/D</v>
          </cell>
          <cell r="D244" t="str">
            <v>1K2B</v>
          </cell>
          <cell r="E244" t="str">
            <v>CB - Pasteurized - Covered</v>
          </cell>
          <cell r="F244">
            <v>32</v>
          </cell>
          <cell r="G244" t="str">
            <v>Romania</v>
          </cell>
          <cell r="H244" t="str">
            <v>Vanilla</v>
          </cell>
          <cell r="I244" t="str">
            <v>Covered</v>
          </cell>
          <cell r="J244" t="str">
            <v>Display</v>
          </cell>
          <cell r="K244">
            <v>16</v>
          </cell>
          <cell r="L244">
            <v>9</v>
          </cell>
          <cell r="M244">
            <v>18</v>
          </cell>
          <cell r="N244">
            <v>4.6079999999999997</v>
          </cell>
          <cell r="O244">
            <v>82.943999999999988</v>
          </cell>
          <cell r="P244">
            <v>396</v>
          </cell>
          <cell r="Q244">
            <v>261</v>
          </cell>
          <cell r="R244">
            <v>380</v>
          </cell>
          <cell r="S244">
            <v>9</v>
          </cell>
          <cell r="T244">
            <v>2</v>
          </cell>
          <cell r="U244">
            <v>760</v>
          </cell>
          <cell r="V244">
            <v>910</v>
          </cell>
          <cell r="W244">
            <v>38340</v>
          </cell>
          <cell r="X244">
            <v>1226.8800000000001</v>
          </cell>
          <cell r="Y244">
            <v>85</v>
          </cell>
          <cell r="Z244">
            <v>1042.848</v>
          </cell>
          <cell r="AA244">
            <v>12.572916666666666</v>
          </cell>
          <cell r="AB244" t="str">
            <v>0001</v>
          </cell>
          <cell r="AC244">
            <v>2085.6959999999999</v>
          </cell>
          <cell r="AD244" t="str">
            <v>14,599,9 per family</v>
          </cell>
          <cell r="AF244" t="e">
            <v>#N/A</v>
          </cell>
        </row>
        <row r="245">
          <cell r="A245" t="str">
            <v>42867731K2B</v>
          </cell>
          <cell r="B245">
            <v>4286773</v>
          </cell>
          <cell r="C245" t="str">
            <v>7D CAKE BAR VANILLA UN. (32G)16P/D</v>
          </cell>
          <cell r="D245" t="str">
            <v>1K2B</v>
          </cell>
          <cell r="E245" t="str">
            <v>CB - Pasteurized - Décor</v>
          </cell>
          <cell r="F245">
            <v>32</v>
          </cell>
          <cell r="G245" t="str">
            <v>Romania</v>
          </cell>
          <cell r="H245" t="str">
            <v>Vanilla</v>
          </cell>
          <cell r="I245" t="str">
            <v>Decor</v>
          </cell>
          <cell r="J245" t="str">
            <v>Display</v>
          </cell>
          <cell r="K245">
            <v>16</v>
          </cell>
          <cell r="L245">
            <v>9</v>
          </cell>
          <cell r="M245">
            <v>18</v>
          </cell>
          <cell r="N245">
            <v>4.6079999999999997</v>
          </cell>
          <cell r="O245">
            <v>82.943999999999988</v>
          </cell>
          <cell r="P245">
            <v>396</v>
          </cell>
          <cell r="Q245">
            <v>261</v>
          </cell>
          <cell r="R245">
            <v>380</v>
          </cell>
          <cell r="S245">
            <v>9</v>
          </cell>
          <cell r="T245">
            <v>2</v>
          </cell>
          <cell r="U245">
            <v>760</v>
          </cell>
          <cell r="V245">
            <v>910</v>
          </cell>
          <cell r="W245">
            <v>34980</v>
          </cell>
          <cell r="X245">
            <v>1119.3599999999999</v>
          </cell>
          <cell r="Y245">
            <v>85</v>
          </cell>
          <cell r="Z245">
            <v>951.4559999999999</v>
          </cell>
          <cell r="AA245">
            <v>11.471064814814815</v>
          </cell>
          <cell r="AB245" t="str">
            <v>0002</v>
          </cell>
          <cell r="AC245">
            <v>1902.9119999999998</v>
          </cell>
          <cell r="AD245" t="str">
            <v>13,320.37 kg - per family</v>
          </cell>
          <cell r="AF245" t="e">
            <v>#N/A</v>
          </cell>
        </row>
        <row r="246">
          <cell r="A246" t="str">
            <v>43165141K2A</v>
          </cell>
          <cell r="B246">
            <v>4316514</v>
          </cell>
          <cell r="C246" t="str">
            <v>7D 16X30G VANIL CAKE BR UNC 9CA</v>
          </cell>
          <cell r="D246" t="str">
            <v>1K2A</v>
          </cell>
          <cell r="E246" t="str">
            <v>CB - Pasteurized - Décor</v>
          </cell>
          <cell r="F246">
            <v>30</v>
          </cell>
          <cell r="H246" t="str">
            <v>Vanilla</v>
          </cell>
          <cell r="I246" t="str">
            <v>Decor</v>
          </cell>
          <cell r="J246" t="str">
            <v>Display</v>
          </cell>
          <cell r="K246">
            <v>16</v>
          </cell>
          <cell r="L246">
            <v>9</v>
          </cell>
          <cell r="M246">
            <v>36</v>
          </cell>
          <cell r="N246">
            <v>4.6079999999999997</v>
          </cell>
          <cell r="O246">
            <v>165.88799999999998</v>
          </cell>
          <cell r="P246">
            <v>396</v>
          </cell>
          <cell r="Q246">
            <v>261</v>
          </cell>
          <cell r="R246">
            <v>380</v>
          </cell>
          <cell r="S246">
            <v>9</v>
          </cell>
          <cell r="T246">
            <v>2</v>
          </cell>
          <cell r="U246">
            <v>760</v>
          </cell>
          <cell r="V246">
            <v>910</v>
          </cell>
          <cell r="W246">
            <v>33750</v>
          </cell>
          <cell r="X246">
            <v>1012.5</v>
          </cell>
          <cell r="Y246">
            <v>85</v>
          </cell>
          <cell r="Z246">
            <v>860.625</v>
          </cell>
          <cell r="AA246">
            <v>5.18798828125</v>
          </cell>
          <cell r="AB246" t="str">
            <v>0001</v>
          </cell>
          <cell r="AC246">
            <v>1721.25</v>
          </cell>
          <cell r="AD246" t="str">
            <v>13,320.37 kg - per family</v>
          </cell>
          <cell r="AF246" t="e">
            <v>#N/A</v>
          </cell>
        </row>
        <row r="247">
          <cell r="A247" t="str">
            <v>-42867741K2B</v>
          </cell>
          <cell r="B247">
            <v>-4286774</v>
          </cell>
          <cell r="C247" t="str">
            <v>7D CAKE BAR VANILLA CO.(5X32G)10M/C</v>
          </cell>
          <cell r="D247" t="str">
            <v>1K2B</v>
          </cell>
          <cell r="E247" t="str">
            <v>CB - Pasteurized - Covered</v>
          </cell>
          <cell r="F247">
            <v>32</v>
          </cell>
          <cell r="H247" t="str">
            <v>Vanilla</v>
          </cell>
          <cell r="K247">
            <v>5</v>
          </cell>
          <cell r="L247">
            <v>10</v>
          </cell>
          <cell r="M247">
            <v>60</v>
          </cell>
          <cell r="N247">
            <v>1.6</v>
          </cell>
          <cell r="O247">
            <v>96</v>
          </cell>
          <cell r="P247">
            <v>300</v>
          </cell>
          <cell r="Q247">
            <v>260</v>
          </cell>
          <cell r="R247">
            <v>180</v>
          </cell>
          <cell r="S247">
            <v>12</v>
          </cell>
          <cell r="T247">
            <v>5</v>
          </cell>
          <cell r="U247">
            <v>900</v>
          </cell>
          <cell r="V247">
            <v>1050</v>
          </cell>
          <cell r="W247">
            <v>38340</v>
          </cell>
          <cell r="X247">
            <v>1226.8800000000001</v>
          </cell>
          <cell r="Y247">
            <v>85</v>
          </cell>
          <cell r="Z247">
            <v>1042.848</v>
          </cell>
          <cell r="AC247">
            <v>2085.6959999999999</v>
          </cell>
          <cell r="AD247" t="str">
            <v>14,599,9 per family</v>
          </cell>
          <cell r="AF247">
            <v>4286774</v>
          </cell>
        </row>
        <row r="248">
          <cell r="A248" t="str">
            <v>-42867821K2B</v>
          </cell>
          <cell r="B248">
            <v>-4286782</v>
          </cell>
          <cell r="C248" t="str">
            <v>CONF.FIREN.BISS.CAKE(5x42G)12M/C-RSPO SG</v>
          </cell>
          <cell r="D248" t="str">
            <v>1K2B</v>
          </cell>
          <cell r="E248" t="str">
            <v>CB - Pasteurized - Bissimo</v>
          </cell>
          <cell r="F248">
            <v>42</v>
          </cell>
          <cell r="K248">
            <v>5</v>
          </cell>
          <cell r="L248">
            <v>12</v>
          </cell>
          <cell r="M248">
            <v>112</v>
          </cell>
          <cell r="N248">
            <v>2.52</v>
          </cell>
          <cell r="O248">
            <v>282.24</v>
          </cell>
          <cell r="P248">
            <v>400</v>
          </cell>
          <cell r="Q248">
            <v>300</v>
          </cell>
          <cell r="R248">
            <v>150</v>
          </cell>
          <cell r="S248">
            <v>8</v>
          </cell>
          <cell r="T248">
            <v>14</v>
          </cell>
          <cell r="U248">
            <v>2100</v>
          </cell>
          <cell r="V248">
            <v>2250</v>
          </cell>
          <cell r="W248">
            <v>30420</v>
          </cell>
          <cell r="X248">
            <v>1277.6400000000001</v>
          </cell>
          <cell r="Y248">
            <v>85</v>
          </cell>
          <cell r="Z248">
            <v>1085.9940000000001</v>
          </cell>
          <cell r="AC248">
            <v>2171.9880000000003</v>
          </cell>
          <cell r="AD248" t="str">
            <v>7595kg per family</v>
          </cell>
          <cell r="AE248" t="str">
            <v>on delist file 91973</v>
          </cell>
          <cell r="AF248">
            <v>4286782</v>
          </cell>
        </row>
        <row r="249">
          <cell r="A249" t="str">
            <v>42868361K2A</v>
          </cell>
          <cell r="B249">
            <v>4286836</v>
          </cell>
          <cell r="C249" t="str">
            <v>7D COV.CAKE BARS COCOA (32G) 16P/D-SK</v>
          </cell>
          <cell r="D249" t="str">
            <v>1K2A</v>
          </cell>
          <cell r="E249" t="str">
            <v>CB - old recipe Covered</v>
          </cell>
          <cell r="F249">
            <v>32</v>
          </cell>
          <cell r="G249" t="str">
            <v>Slovacia</v>
          </cell>
          <cell r="H249" t="str">
            <v>Cocoa</v>
          </cell>
          <cell r="I249" t="str">
            <v>Covered</v>
          </cell>
          <cell r="J249" t="str">
            <v>Display</v>
          </cell>
          <cell r="K249">
            <v>16</v>
          </cell>
          <cell r="L249">
            <v>9</v>
          </cell>
          <cell r="M249">
            <v>18</v>
          </cell>
          <cell r="N249">
            <v>4.6079999999999997</v>
          </cell>
          <cell r="O249">
            <v>82.943999999999988</v>
          </cell>
          <cell r="P249">
            <v>396</v>
          </cell>
          <cell r="Q249">
            <v>261</v>
          </cell>
          <cell r="R249">
            <v>380</v>
          </cell>
          <cell r="S249">
            <v>9</v>
          </cell>
          <cell r="T249">
            <v>6</v>
          </cell>
          <cell r="U249">
            <v>2280</v>
          </cell>
          <cell r="V249">
            <v>2430</v>
          </cell>
          <cell r="W249">
            <v>36984</v>
          </cell>
          <cell r="X249">
            <v>1183.4880000000001</v>
          </cell>
          <cell r="Y249">
            <v>85</v>
          </cell>
          <cell r="Z249">
            <v>1005.9648000000001</v>
          </cell>
          <cell r="AA249">
            <v>12.128240740740743</v>
          </cell>
          <cell r="AB249" t="str">
            <v>0001</v>
          </cell>
          <cell r="AC249">
            <v>2011.9296000000002</v>
          </cell>
          <cell r="AF249" t="e">
            <v>#N/A</v>
          </cell>
        </row>
        <row r="250">
          <cell r="A250" t="str">
            <v>43166381K2A</v>
          </cell>
          <cell r="B250">
            <v>4316638</v>
          </cell>
          <cell r="C250" t="str">
            <v>7D COV.CAKE BARS COCOA (32G) 16P/D-SK</v>
          </cell>
          <cell r="D250" t="str">
            <v>1K2A</v>
          </cell>
          <cell r="E250" t="str">
            <v>CB - old recipe Covered</v>
          </cell>
          <cell r="F250">
            <v>32</v>
          </cell>
          <cell r="G250" t="str">
            <v>Slovacia</v>
          </cell>
          <cell r="H250" t="str">
            <v>Cocoa</v>
          </cell>
          <cell r="I250" t="str">
            <v>Covered</v>
          </cell>
          <cell r="J250" t="str">
            <v>Display</v>
          </cell>
          <cell r="K250">
            <v>16</v>
          </cell>
          <cell r="L250">
            <v>9</v>
          </cell>
          <cell r="M250">
            <v>18</v>
          </cell>
          <cell r="N250">
            <v>4.6079999999999997</v>
          </cell>
          <cell r="O250">
            <v>82.943999999999988</v>
          </cell>
          <cell r="P250">
            <v>396</v>
          </cell>
          <cell r="Q250">
            <v>261</v>
          </cell>
          <cell r="R250">
            <v>380</v>
          </cell>
          <cell r="S250">
            <v>9</v>
          </cell>
          <cell r="T250">
            <v>6</v>
          </cell>
          <cell r="U250">
            <v>2280</v>
          </cell>
          <cell r="V250">
            <v>2430</v>
          </cell>
          <cell r="W250">
            <v>36984</v>
          </cell>
          <cell r="X250">
            <v>1183.4880000000001</v>
          </cell>
          <cell r="Y250">
            <v>85</v>
          </cell>
          <cell r="Z250">
            <v>1005.9648000000001</v>
          </cell>
          <cell r="AA250">
            <v>12.128240740740743</v>
          </cell>
          <cell r="AB250" t="str">
            <v>0001</v>
          </cell>
          <cell r="AC250">
            <v>2011.9296000000002</v>
          </cell>
          <cell r="AF250" t="e">
            <v>#N/A</v>
          </cell>
        </row>
        <row r="251">
          <cell r="A251" t="str">
            <v>42868371K2A</v>
          </cell>
          <cell r="B251">
            <v>4286837</v>
          </cell>
          <cell r="C251" t="str">
            <v>7D COV.CAKE BARS COCOA (32G) 16P/D-BG</v>
          </cell>
          <cell r="D251" t="str">
            <v>1K2A</v>
          </cell>
          <cell r="E251" t="str">
            <v>CB - old recipe Covered</v>
          </cell>
          <cell r="F251">
            <v>32</v>
          </cell>
          <cell r="G251" t="str">
            <v>Bulgaria</v>
          </cell>
          <cell r="H251" t="str">
            <v>Cocoa</v>
          </cell>
          <cell r="I251" t="str">
            <v>Covered</v>
          </cell>
          <cell r="J251" t="str">
            <v>Display</v>
          </cell>
          <cell r="K251">
            <v>16</v>
          </cell>
          <cell r="L251">
            <v>9</v>
          </cell>
          <cell r="M251">
            <v>18</v>
          </cell>
          <cell r="N251">
            <v>4.6079999999999997</v>
          </cell>
          <cell r="O251">
            <v>82.943999999999988</v>
          </cell>
          <cell r="P251">
            <v>396</v>
          </cell>
          <cell r="Q251">
            <v>261</v>
          </cell>
          <cell r="R251">
            <v>380</v>
          </cell>
          <cell r="S251">
            <v>9</v>
          </cell>
          <cell r="T251">
            <v>2</v>
          </cell>
          <cell r="U251">
            <v>760</v>
          </cell>
          <cell r="V251">
            <v>910</v>
          </cell>
          <cell r="W251">
            <v>36984</v>
          </cell>
          <cell r="X251">
            <v>1183.4880000000001</v>
          </cell>
          <cell r="Y251">
            <v>85</v>
          </cell>
          <cell r="Z251">
            <v>1005.9648000000001</v>
          </cell>
          <cell r="AA251">
            <v>12.128240740740743</v>
          </cell>
          <cell r="AB251" t="str">
            <v>0001</v>
          </cell>
          <cell r="AC251">
            <v>2011.9296000000002</v>
          </cell>
          <cell r="AF251" t="e">
            <v>#N/A</v>
          </cell>
        </row>
        <row r="252">
          <cell r="A252" t="str">
            <v>42868371K2A</v>
          </cell>
          <cell r="B252">
            <v>4286837</v>
          </cell>
          <cell r="C252" t="str">
            <v>7D COV.CAKE BARS COCOA (32G) 16P/D-BG</v>
          </cell>
          <cell r="D252" t="str">
            <v>1K2A</v>
          </cell>
          <cell r="E252" t="str">
            <v>CB - old recipe Covered</v>
          </cell>
          <cell r="F252">
            <v>32</v>
          </cell>
          <cell r="G252" t="str">
            <v>Bulgaria</v>
          </cell>
          <cell r="H252" t="str">
            <v>Cocoa</v>
          </cell>
          <cell r="I252" t="str">
            <v>Covered</v>
          </cell>
          <cell r="J252" t="str">
            <v>Display</v>
          </cell>
          <cell r="K252">
            <v>16</v>
          </cell>
          <cell r="L252">
            <v>9</v>
          </cell>
          <cell r="M252">
            <v>18</v>
          </cell>
          <cell r="N252">
            <v>4.6079999999999997</v>
          </cell>
          <cell r="O252">
            <v>82.943999999999988</v>
          </cell>
          <cell r="P252">
            <v>396</v>
          </cell>
          <cell r="Q252">
            <v>261</v>
          </cell>
          <cell r="R252">
            <v>380</v>
          </cell>
          <cell r="S252">
            <v>9</v>
          </cell>
          <cell r="T252">
            <v>2</v>
          </cell>
          <cell r="U252">
            <v>760</v>
          </cell>
          <cell r="V252">
            <v>910</v>
          </cell>
          <cell r="W252">
            <v>36984</v>
          </cell>
          <cell r="X252">
            <v>1183.4880000000001</v>
          </cell>
          <cell r="Y252">
            <v>85</v>
          </cell>
          <cell r="Z252">
            <v>1005.9648000000001</v>
          </cell>
          <cell r="AA252">
            <v>12.128240740740743</v>
          </cell>
          <cell r="AB252" t="str">
            <v>0001</v>
          </cell>
          <cell r="AC252">
            <v>2011.9296000000002</v>
          </cell>
          <cell r="AF252" t="e">
            <v>#N/A</v>
          </cell>
        </row>
        <row r="253">
          <cell r="A253" t="str">
            <v>-42868381K2A</v>
          </cell>
          <cell r="B253">
            <v>-4286838</v>
          </cell>
          <cell r="C253" t="str">
            <v>7D Cake Bars Apricot 30g 16pcs/D-SK</v>
          </cell>
          <cell r="D253" t="str">
            <v>1K2A</v>
          </cell>
          <cell r="E253" t="str">
            <v>CB - old recipe décor</v>
          </cell>
          <cell r="F253">
            <v>30</v>
          </cell>
          <cell r="H253" t="str">
            <v>Apricot</v>
          </cell>
          <cell r="K253">
            <v>16</v>
          </cell>
          <cell r="L253">
            <v>9</v>
          </cell>
          <cell r="M253">
            <v>54</v>
          </cell>
          <cell r="N253">
            <v>4.32</v>
          </cell>
          <cell r="O253">
            <v>233.28000000000003</v>
          </cell>
          <cell r="P253">
            <v>396</v>
          </cell>
          <cell r="Q253">
            <v>261</v>
          </cell>
          <cell r="R253">
            <v>380</v>
          </cell>
          <cell r="S253">
            <v>9</v>
          </cell>
          <cell r="T253">
            <v>6</v>
          </cell>
          <cell r="U253">
            <v>2280</v>
          </cell>
          <cell r="V253">
            <v>2430</v>
          </cell>
          <cell r="W253">
            <v>33750</v>
          </cell>
          <cell r="X253">
            <v>1012.5</v>
          </cell>
          <cell r="Y253">
            <v>85</v>
          </cell>
          <cell r="Z253">
            <v>860.625</v>
          </cell>
          <cell r="AC253">
            <v>1721.25</v>
          </cell>
          <cell r="AF253">
            <v>4286838</v>
          </cell>
        </row>
        <row r="254">
          <cell r="A254" t="str">
            <v>-42868401K2A</v>
          </cell>
          <cell r="B254">
            <v>-4286840</v>
          </cell>
          <cell r="C254" t="str">
            <v>7D Cake Bars Apricot 30g 16pcs/D-BG</v>
          </cell>
          <cell r="D254" t="str">
            <v>1K2A</v>
          </cell>
          <cell r="E254" t="str">
            <v>CB - old recipe décor</v>
          </cell>
          <cell r="F254">
            <v>30</v>
          </cell>
          <cell r="H254" t="str">
            <v>Apricot</v>
          </cell>
          <cell r="K254">
            <v>16</v>
          </cell>
          <cell r="L254">
            <v>9</v>
          </cell>
          <cell r="M254">
            <v>18</v>
          </cell>
          <cell r="N254">
            <v>4.32</v>
          </cell>
          <cell r="O254">
            <v>77.760000000000005</v>
          </cell>
          <cell r="P254">
            <v>396</v>
          </cell>
          <cell r="Q254">
            <v>261</v>
          </cell>
          <cell r="R254">
            <v>380</v>
          </cell>
          <cell r="S254">
            <v>9</v>
          </cell>
          <cell r="T254">
            <v>2</v>
          </cell>
          <cell r="U254">
            <v>760</v>
          </cell>
          <cell r="V254">
            <v>910</v>
          </cell>
          <cell r="W254">
            <v>33750</v>
          </cell>
          <cell r="X254">
            <v>1012.5</v>
          </cell>
          <cell r="Y254">
            <v>85</v>
          </cell>
          <cell r="Z254">
            <v>860.625</v>
          </cell>
          <cell r="AC254">
            <v>1721.25</v>
          </cell>
          <cell r="AF254">
            <v>4286840</v>
          </cell>
        </row>
        <row r="255">
          <cell r="A255" t="str">
            <v>42868461K2A</v>
          </cell>
          <cell r="B255">
            <v>4286846</v>
          </cell>
          <cell r="C255" t="str">
            <v>7D Cake Bars Frest Fruits 30g*16D-BG</v>
          </cell>
          <cell r="D255" t="str">
            <v>1K2A</v>
          </cell>
          <cell r="E255" t="str">
            <v>CB - old recipe décor</v>
          </cell>
          <cell r="F255">
            <v>30</v>
          </cell>
          <cell r="G255" t="str">
            <v>Bulgaria</v>
          </cell>
          <cell r="H255" t="str">
            <v>Forest Fruits</v>
          </cell>
          <cell r="I255" t="str">
            <v>Decor</v>
          </cell>
          <cell r="J255" t="str">
            <v>Display</v>
          </cell>
          <cell r="K255">
            <v>16</v>
          </cell>
          <cell r="L255">
            <v>9</v>
          </cell>
          <cell r="M255">
            <v>18</v>
          </cell>
          <cell r="N255">
            <v>4.32</v>
          </cell>
          <cell r="O255">
            <v>77.760000000000005</v>
          </cell>
          <cell r="P255">
            <v>396</v>
          </cell>
          <cell r="Q255">
            <v>261</v>
          </cell>
          <cell r="R255">
            <v>380</v>
          </cell>
          <cell r="S255">
            <v>9</v>
          </cell>
          <cell r="T255">
            <v>2</v>
          </cell>
          <cell r="U255">
            <v>760</v>
          </cell>
          <cell r="V255">
            <v>910</v>
          </cell>
          <cell r="W255">
            <v>33750</v>
          </cell>
          <cell r="X255">
            <v>1012.5</v>
          </cell>
          <cell r="Y255">
            <v>85</v>
          </cell>
          <cell r="Z255">
            <v>860.625</v>
          </cell>
          <cell r="AA255">
            <v>11.067708333333334</v>
          </cell>
          <cell r="AB255" t="str">
            <v>0001</v>
          </cell>
          <cell r="AC255">
            <v>1721.25</v>
          </cell>
          <cell r="AF255" t="e">
            <v>#N/A</v>
          </cell>
        </row>
        <row r="256">
          <cell r="A256" t="str">
            <v>-42868551K2A</v>
          </cell>
          <cell r="B256">
            <v>-4286855</v>
          </cell>
          <cell r="C256" t="str">
            <v>7DAYS CAKE BAR COCOA (4+1x30G) 10M/C</v>
          </cell>
          <cell r="D256" t="str">
            <v>1K2A</v>
          </cell>
          <cell r="E256" t="str">
            <v>CB - old recipe décor</v>
          </cell>
          <cell r="F256">
            <v>30</v>
          </cell>
          <cell r="H256" t="str">
            <v>Cocoa</v>
          </cell>
          <cell r="K256">
            <v>5</v>
          </cell>
          <cell r="L256">
            <v>10</v>
          </cell>
          <cell r="M256">
            <v>60</v>
          </cell>
          <cell r="N256">
            <v>1.5</v>
          </cell>
          <cell r="O256">
            <v>90</v>
          </cell>
          <cell r="P256">
            <v>300</v>
          </cell>
          <cell r="Q256">
            <v>260</v>
          </cell>
          <cell r="R256">
            <v>180</v>
          </cell>
          <cell r="S256">
            <v>12</v>
          </cell>
          <cell r="T256">
            <v>5</v>
          </cell>
          <cell r="U256">
            <v>900</v>
          </cell>
          <cell r="V256">
            <v>1050</v>
          </cell>
          <cell r="W256">
            <v>33750</v>
          </cell>
          <cell r="X256">
            <v>1012.5</v>
          </cell>
          <cell r="Y256">
            <v>85</v>
          </cell>
          <cell r="Z256">
            <v>860.625</v>
          </cell>
          <cell r="AC256">
            <v>1721.25</v>
          </cell>
          <cell r="AF256">
            <v>4286855</v>
          </cell>
        </row>
        <row r="257">
          <cell r="A257" t="str">
            <v>-42868761K2A</v>
          </cell>
          <cell r="B257">
            <v>-4286876</v>
          </cell>
          <cell r="C257" t="str">
            <v>7D COC.CAKE BAR VAN.(4+1X32G)10M/C-bg</v>
          </cell>
          <cell r="D257" t="str">
            <v>1K2A</v>
          </cell>
          <cell r="E257" t="str">
            <v>CB - old recipe Covered</v>
          </cell>
          <cell r="F257">
            <v>32</v>
          </cell>
          <cell r="H257" t="str">
            <v>Vanilla</v>
          </cell>
          <cell r="K257">
            <v>5</v>
          </cell>
          <cell r="L257">
            <v>10</v>
          </cell>
          <cell r="M257">
            <v>144</v>
          </cell>
          <cell r="N257">
            <v>1.6</v>
          </cell>
          <cell r="O257">
            <v>230.4</v>
          </cell>
          <cell r="P257">
            <v>300</v>
          </cell>
          <cell r="Q257">
            <v>260</v>
          </cell>
          <cell r="R257">
            <v>180</v>
          </cell>
          <cell r="S257">
            <v>12</v>
          </cell>
          <cell r="T257">
            <v>12</v>
          </cell>
          <cell r="U257">
            <v>2160</v>
          </cell>
          <cell r="V257">
            <v>2310</v>
          </cell>
          <cell r="W257">
            <v>36984</v>
          </cell>
          <cell r="X257">
            <v>1183.4880000000001</v>
          </cell>
          <cell r="Y257">
            <v>85</v>
          </cell>
          <cell r="Z257">
            <v>1005.9648000000001</v>
          </cell>
          <cell r="AC257">
            <v>2011.9296000000002</v>
          </cell>
          <cell r="AE257" t="str">
            <v>on delist file 90264</v>
          </cell>
          <cell r="AF257">
            <v>4286876</v>
          </cell>
        </row>
        <row r="258">
          <cell r="A258" t="str">
            <v>-42868781K2B</v>
          </cell>
          <cell r="B258">
            <v>-4286878</v>
          </cell>
          <cell r="C258" t="str">
            <v>CONF.FIRE.BISS.CK(5x42G)12M/C-RSPO SG-NL</v>
          </cell>
          <cell r="D258" t="str">
            <v>1K2B</v>
          </cell>
          <cell r="E258" t="str">
            <v>CB - Pasteurized - Bissimo</v>
          </cell>
          <cell r="F258">
            <v>42</v>
          </cell>
          <cell r="K258">
            <v>5</v>
          </cell>
          <cell r="L258">
            <v>12</v>
          </cell>
          <cell r="M258">
            <v>112</v>
          </cell>
          <cell r="N258">
            <v>2.52</v>
          </cell>
          <cell r="O258">
            <v>282.24</v>
          </cell>
          <cell r="P258">
            <v>400</v>
          </cell>
          <cell r="Q258">
            <v>300</v>
          </cell>
          <cell r="R258">
            <v>150</v>
          </cell>
          <cell r="S258">
            <v>8</v>
          </cell>
          <cell r="T258">
            <v>14</v>
          </cell>
          <cell r="U258">
            <v>2100</v>
          </cell>
          <cell r="V258">
            <v>2250</v>
          </cell>
          <cell r="W258">
            <v>30420</v>
          </cell>
          <cell r="X258">
            <v>1277.6400000000001</v>
          </cell>
          <cell r="Y258">
            <v>85</v>
          </cell>
          <cell r="Z258">
            <v>1085.9940000000001</v>
          </cell>
          <cell r="AC258">
            <v>2171.9880000000003</v>
          </cell>
          <cell r="AD258" t="str">
            <v>7595kg per family</v>
          </cell>
          <cell r="AE258" t="str">
            <v>on delist file 91973</v>
          </cell>
          <cell r="AF258">
            <v>4286878</v>
          </cell>
        </row>
        <row r="259">
          <cell r="A259" t="str">
            <v>42868871K2A</v>
          </cell>
          <cell r="B259">
            <v>4286887</v>
          </cell>
          <cell r="C259" t="str">
            <v>7D Cake Bars Cocoa 30g 16pcs/D BG</v>
          </cell>
          <cell r="D259" t="str">
            <v>1K2A</v>
          </cell>
          <cell r="E259" t="str">
            <v>CB - old recipe décor</v>
          </cell>
          <cell r="F259">
            <v>30</v>
          </cell>
          <cell r="G259" t="str">
            <v>Bulgaria</v>
          </cell>
          <cell r="H259" t="str">
            <v>Cocoa</v>
          </cell>
          <cell r="I259" t="str">
            <v>Decor</v>
          </cell>
          <cell r="J259" t="str">
            <v>Display</v>
          </cell>
          <cell r="K259">
            <v>16</v>
          </cell>
          <cell r="L259">
            <v>9</v>
          </cell>
          <cell r="M259">
            <v>18</v>
          </cell>
          <cell r="N259">
            <v>4.32</v>
          </cell>
          <cell r="O259">
            <v>77.760000000000005</v>
          </cell>
          <cell r="P259">
            <v>396</v>
          </cell>
          <cell r="Q259">
            <v>261</v>
          </cell>
          <cell r="R259">
            <v>380</v>
          </cell>
          <cell r="S259">
            <v>9</v>
          </cell>
          <cell r="T259">
            <v>2</v>
          </cell>
          <cell r="U259">
            <v>760</v>
          </cell>
          <cell r="V259">
            <v>910</v>
          </cell>
          <cell r="W259">
            <v>33750</v>
          </cell>
          <cell r="X259">
            <v>1012.5</v>
          </cell>
          <cell r="Y259">
            <v>85</v>
          </cell>
          <cell r="Z259">
            <v>860.625</v>
          </cell>
          <cell r="AA259">
            <v>11.067708333333334</v>
          </cell>
          <cell r="AB259" t="str">
            <v>0001</v>
          </cell>
          <cell r="AC259">
            <v>1721.25</v>
          </cell>
          <cell r="AF259" t="e">
            <v>#N/A</v>
          </cell>
        </row>
        <row r="260">
          <cell r="A260" t="str">
            <v>42868881K2A</v>
          </cell>
          <cell r="B260">
            <v>4286888</v>
          </cell>
          <cell r="C260" t="str">
            <v>7D Cake Bars Cocoa 30g 16pcs/D -SK</v>
          </cell>
          <cell r="D260" t="str">
            <v>1K2A</v>
          </cell>
          <cell r="E260" t="str">
            <v>CB - old recipe décor</v>
          </cell>
          <cell r="F260">
            <v>30</v>
          </cell>
          <cell r="G260" t="str">
            <v>Slovacia</v>
          </cell>
          <cell r="H260" t="str">
            <v>Cocoa</v>
          </cell>
          <cell r="I260" t="str">
            <v>Decor</v>
          </cell>
          <cell r="J260" t="str">
            <v>Display</v>
          </cell>
          <cell r="K260">
            <v>16</v>
          </cell>
          <cell r="L260">
            <v>9</v>
          </cell>
          <cell r="M260">
            <v>18</v>
          </cell>
          <cell r="N260">
            <v>4.32</v>
          </cell>
          <cell r="O260">
            <v>77.760000000000005</v>
          </cell>
          <cell r="P260">
            <v>396</v>
          </cell>
          <cell r="Q260">
            <v>261</v>
          </cell>
          <cell r="R260">
            <v>380</v>
          </cell>
          <cell r="S260">
            <v>9</v>
          </cell>
          <cell r="T260">
            <v>2</v>
          </cell>
          <cell r="U260">
            <v>760</v>
          </cell>
          <cell r="V260">
            <v>910</v>
          </cell>
          <cell r="W260">
            <v>33750</v>
          </cell>
          <cell r="X260">
            <v>1012.5</v>
          </cell>
          <cell r="Y260">
            <v>85</v>
          </cell>
          <cell r="Z260">
            <v>860.625</v>
          </cell>
          <cell r="AA260">
            <v>11.067708333333334</v>
          </cell>
          <cell r="AB260" t="str">
            <v>0001</v>
          </cell>
          <cell r="AC260">
            <v>1721.25</v>
          </cell>
          <cell r="AF260" t="e">
            <v>#N/A</v>
          </cell>
        </row>
        <row r="261">
          <cell r="A261" t="str">
            <v>43166351K2A</v>
          </cell>
          <cell r="B261">
            <v>4316635</v>
          </cell>
          <cell r="C261" t="str">
            <v>7D Cake Bars Cocoa 30g 16pcs/D -SK</v>
          </cell>
          <cell r="D261" t="str">
            <v>1K2A</v>
          </cell>
          <cell r="E261" t="str">
            <v>CB - old recipe décor</v>
          </cell>
          <cell r="F261">
            <v>30</v>
          </cell>
          <cell r="G261" t="str">
            <v>Slovacia</v>
          </cell>
          <cell r="H261" t="str">
            <v>Cocoa</v>
          </cell>
          <cell r="I261" t="str">
            <v>Decor</v>
          </cell>
          <cell r="J261" t="str">
            <v>Display</v>
          </cell>
          <cell r="K261">
            <v>16</v>
          </cell>
          <cell r="L261">
            <v>9</v>
          </cell>
          <cell r="M261">
            <v>18</v>
          </cell>
          <cell r="N261">
            <v>4.32</v>
          </cell>
          <cell r="O261">
            <v>77.760000000000005</v>
          </cell>
          <cell r="P261">
            <v>396</v>
          </cell>
          <cell r="Q261">
            <v>261</v>
          </cell>
          <cell r="R261">
            <v>380</v>
          </cell>
          <cell r="S261">
            <v>9</v>
          </cell>
          <cell r="T261">
            <v>2</v>
          </cell>
          <cell r="U261">
            <v>760</v>
          </cell>
          <cell r="V261">
            <v>910</v>
          </cell>
          <cell r="W261">
            <v>33750</v>
          </cell>
          <cell r="X261">
            <v>1012.5</v>
          </cell>
          <cell r="Y261">
            <v>85</v>
          </cell>
          <cell r="Z261">
            <v>860.625</v>
          </cell>
          <cell r="AA261">
            <v>11.067708333333334</v>
          </cell>
          <cell r="AB261" t="str">
            <v>0001</v>
          </cell>
          <cell r="AC261">
            <v>1721.25</v>
          </cell>
          <cell r="AF261" t="e">
            <v>#N/A</v>
          </cell>
        </row>
        <row r="262">
          <cell r="A262" t="str">
            <v>42868971K2A</v>
          </cell>
          <cell r="B262">
            <v>4286897</v>
          </cell>
          <cell r="C262" t="str">
            <v>7D Cake Bars Strawb 30g 16pcs/D BG</v>
          </cell>
          <cell r="D262" t="str">
            <v>1K2A</v>
          </cell>
          <cell r="E262" t="str">
            <v>CB - old recipe décor</v>
          </cell>
          <cell r="F262">
            <v>30</v>
          </cell>
          <cell r="G262" t="str">
            <v>Bulgaria</v>
          </cell>
          <cell r="H262" t="str">
            <v>Strawberry</v>
          </cell>
          <cell r="I262" t="str">
            <v>Decor</v>
          </cell>
          <cell r="J262" t="str">
            <v>Display</v>
          </cell>
          <cell r="K262">
            <v>16</v>
          </cell>
          <cell r="L262">
            <v>9</v>
          </cell>
          <cell r="M262">
            <v>18</v>
          </cell>
          <cell r="N262">
            <v>4.32</v>
          </cell>
          <cell r="O262">
            <v>77.760000000000005</v>
          </cell>
          <cell r="P262">
            <v>396</v>
          </cell>
          <cell r="Q262">
            <v>261</v>
          </cell>
          <cell r="R262">
            <v>380</v>
          </cell>
          <cell r="S262">
            <v>9</v>
          </cell>
          <cell r="T262">
            <v>2</v>
          </cell>
          <cell r="U262">
            <v>760</v>
          </cell>
          <cell r="V262">
            <v>910</v>
          </cell>
          <cell r="W262">
            <v>33750</v>
          </cell>
          <cell r="X262">
            <v>1012.5</v>
          </cell>
          <cell r="Y262">
            <v>85</v>
          </cell>
          <cell r="Z262">
            <v>860.625</v>
          </cell>
          <cell r="AA262">
            <v>11.067708333333334</v>
          </cell>
          <cell r="AB262" t="str">
            <v>0001</v>
          </cell>
          <cell r="AC262">
            <v>1721.25</v>
          </cell>
          <cell r="AF262" t="e">
            <v>#N/A</v>
          </cell>
        </row>
        <row r="263">
          <cell r="A263" t="str">
            <v>-42869151K2A</v>
          </cell>
          <cell r="B263">
            <v>-4286915</v>
          </cell>
          <cell r="C263" t="str">
            <v>7D COV.CAKE BARS STRAW (32G) 16P/D-BG</v>
          </cell>
          <cell r="D263" t="str">
            <v>1K2A</v>
          </cell>
          <cell r="E263" t="str">
            <v>CB - old recipe Covered</v>
          </cell>
          <cell r="F263">
            <v>32</v>
          </cell>
          <cell r="H263" t="str">
            <v>Strawberry</v>
          </cell>
          <cell r="K263">
            <v>16</v>
          </cell>
          <cell r="L263">
            <v>9</v>
          </cell>
          <cell r="M263">
            <v>18</v>
          </cell>
          <cell r="N263">
            <v>4.6079999999999997</v>
          </cell>
          <cell r="O263">
            <v>82.943999999999988</v>
          </cell>
          <cell r="P263">
            <v>396</v>
          </cell>
          <cell r="Q263">
            <v>261</v>
          </cell>
          <cell r="R263">
            <v>380</v>
          </cell>
          <cell r="S263">
            <v>9</v>
          </cell>
          <cell r="T263">
            <v>2</v>
          </cell>
          <cell r="U263">
            <v>760</v>
          </cell>
          <cell r="V263">
            <v>910</v>
          </cell>
          <cell r="W263">
            <v>36984</v>
          </cell>
          <cell r="X263">
            <v>1183.4880000000001</v>
          </cell>
          <cell r="Y263">
            <v>85</v>
          </cell>
          <cell r="Z263">
            <v>1005.9648000000001</v>
          </cell>
          <cell r="AC263">
            <v>2011.9296000000002</v>
          </cell>
          <cell r="AE263" t="str">
            <v>On delist File no 90264</v>
          </cell>
          <cell r="AF263">
            <v>4286915</v>
          </cell>
        </row>
        <row r="264">
          <cell r="A264" t="str">
            <v>42869181K2A</v>
          </cell>
          <cell r="B264">
            <v>4286918</v>
          </cell>
          <cell r="C264" t="str">
            <v>7D COV.CAKE BARS VANIL (32G) 16P/D-SK</v>
          </cell>
          <cell r="D264" t="str">
            <v>1K2A</v>
          </cell>
          <cell r="E264" t="str">
            <v>CB - old recipe Covered</v>
          </cell>
          <cell r="F264">
            <v>32</v>
          </cell>
          <cell r="G264" t="str">
            <v>Slovacia</v>
          </cell>
          <cell r="H264" t="str">
            <v>Vanilla</v>
          </cell>
          <cell r="I264" t="str">
            <v>Covered</v>
          </cell>
          <cell r="J264" t="str">
            <v>Display</v>
          </cell>
          <cell r="K264">
            <v>16</v>
          </cell>
          <cell r="L264">
            <v>9</v>
          </cell>
          <cell r="M264">
            <v>18</v>
          </cell>
          <cell r="N264">
            <v>4.6079999999999997</v>
          </cell>
          <cell r="O264">
            <v>82.943999999999988</v>
          </cell>
          <cell r="P264">
            <v>396</v>
          </cell>
          <cell r="Q264">
            <v>261</v>
          </cell>
          <cell r="R264">
            <v>380</v>
          </cell>
          <cell r="S264">
            <v>9</v>
          </cell>
          <cell r="T264">
            <v>2</v>
          </cell>
          <cell r="U264">
            <v>760</v>
          </cell>
          <cell r="V264">
            <v>910</v>
          </cell>
          <cell r="W264">
            <v>36984</v>
          </cell>
          <cell r="X264">
            <v>1183.4880000000001</v>
          </cell>
          <cell r="Y264">
            <v>85</v>
          </cell>
          <cell r="Z264">
            <v>1005.9648000000001</v>
          </cell>
          <cell r="AA264">
            <v>12.128240740740743</v>
          </cell>
          <cell r="AB264" t="str">
            <v>0001</v>
          </cell>
          <cell r="AC264">
            <v>2011.9296000000002</v>
          </cell>
          <cell r="AF264" t="e">
            <v>#N/A</v>
          </cell>
        </row>
        <row r="265">
          <cell r="A265" t="str">
            <v>43182111K2A</v>
          </cell>
          <cell r="B265">
            <v>4318211</v>
          </cell>
          <cell r="C265" t="str">
            <v>7D COV.CAKE BARS VANIL (32G) 16P/D-SK</v>
          </cell>
          <cell r="D265" t="str">
            <v>1K2A</v>
          </cell>
          <cell r="E265" t="str">
            <v>CB - old recipe Covered</v>
          </cell>
          <cell r="F265">
            <v>32</v>
          </cell>
          <cell r="G265" t="str">
            <v>Slovacia</v>
          </cell>
          <cell r="H265" t="str">
            <v>Vanilla</v>
          </cell>
          <cell r="I265" t="str">
            <v>Covered</v>
          </cell>
          <cell r="J265" t="str">
            <v>Display</v>
          </cell>
          <cell r="K265">
            <v>16</v>
          </cell>
          <cell r="L265">
            <v>9</v>
          </cell>
          <cell r="M265">
            <v>18</v>
          </cell>
          <cell r="N265">
            <v>4.6079999999999997</v>
          </cell>
          <cell r="O265">
            <v>82.943999999999988</v>
          </cell>
          <cell r="P265">
            <v>396</v>
          </cell>
          <cell r="Q265">
            <v>261</v>
          </cell>
          <cell r="R265">
            <v>380</v>
          </cell>
          <cell r="S265">
            <v>9</v>
          </cell>
          <cell r="T265">
            <v>2</v>
          </cell>
          <cell r="U265">
            <v>760</v>
          </cell>
          <cell r="V265">
            <v>910</v>
          </cell>
          <cell r="W265">
            <v>36984</v>
          </cell>
          <cell r="X265">
            <v>1183.4880000000001</v>
          </cell>
          <cell r="Y265">
            <v>85</v>
          </cell>
          <cell r="Z265">
            <v>1005.9648000000001</v>
          </cell>
          <cell r="AA265">
            <v>12.128240740740743</v>
          </cell>
          <cell r="AB265" t="str">
            <v>0001</v>
          </cell>
          <cell r="AC265">
            <v>2011.9296000000002</v>
          </cell>
          <cell r="AF265" t="e">
            <v>#N/A</v>
          </cell>
        </row>
        <row r="266">
          <cell r="A266" t="str">
            <v>42869191K2A</v>
          </cell>
          <cell r="B266">
            <v>4286919</v>
          </cell>
          <cell r="C266" t="str">
            <v>7D COV.CAKE BARS VANIL (32G) 16P/D-BG</v>
          </cell>
          <cell r="D266" t="str">
            <v>1K2A</v>
          </cell>
          <cell r="E266" t="str">
            <v>CB - old recipe Covered</v>
          </cell>
          <cell r="F266">
            <v>32</v>
          </cell>
          <cell r="G266" t="str">
            <v>Bulgaria</v>
          </cell>
          <cell r="H266" t="str">
            <v>Vanilla</v>
          </cell>
          <cell r="I266" t="str">
            <v>Covered</v>
          </cell>
          <cell r="J266" t="str">
            <v>Display</v>
          </cell>
          <cell r="K266">
            <v>16</v>
          </cell>
          <cell r="L266">
            <v>9</v>
          </cell>
          <cell r="M266">
            <v>18</v>
          </cell>
          <cell r="N266">
            <v>4.6079999999999997</v>
          </cell>
          <cell r="O266">
            <v>82.943999999999988</v>
          </cell>
          <cell r="P266">
            <v>396</v>
          </cell>
          <cell r="Q266">
            <v>261</v>
          </cell>
          <cell r="R266">
            <v>380</v>
          </cell>
          <cell r="S266">
            <v>9</v>
          </cell>
          <cell r="T266">
            <v>2</v>
          </cell>
          <cell r="U266">
            <v>760</v>
          </cell>
          <cell r="V266">
            <v>910</v>
          </cell>
          <cell r="W266">
            <v>36984</v>
          </cell>
          <cell r="X266">
            <v>1183.4880000000001</v>
          </cell>
          <cell r="Y266">
            <v>85</v>
          </cell>
          <cell r="Z266">
            <v>1005.9648000000001</v>
          </cell>
          <cell r="AA266">
            <v>12.128240740740743</v>
          </cell>
          <cell r="AB266" t="str">
            <v>0001</v>
          </cell>
          <cell r="AC266">
            <v>2011.9296000000002</v>
          </cell>
          <cell r="AF266" t="e">
            <v>#N/A</v>
          </cell>
        </row>
        <row r="267">
          <cell r="A267" t="str">
            <v>42869271K2A</v>
          </cell>
          <cell r="B267">
            <v>4286927</v>
          </cell>
          <cell r="C267" t="str">
            <v>7D CB GLZ CACAO MPK( 5X32gr) 10D/C -SK</v>
          </cell>
          <cell r="D267" t="str">
            <v>1K2A</v>
          </cell>
          <cell r="E267" t="str">
            <v>CB - old recipe Covered</v>
          </cell>
          <cell r="F267">
            <v>32</v>
          </cell>
          <cell r="G267" t="str">
            <v>Slovacia</v>
          </cell>
          <cell r="H267" t="str">
            <v>Cocoa</v>
          </cell>
          <cell r="I267" t="str">
            <v>Covered</v>
          </cell>
          <cell r="J267" t="str">
            <v>Multipack</v>
          </cell>
          <cell r="K267">
            <v>5</v>
          </cell>
          <cell r="L267">
            <v>10</v>
          </cell>
          <cell r="M267">
            <v>60</v>
          </cell>
          <cell r="N267">
            <v>1.6</v>
          </cell>
          <cell r="O267">
            <v>96</v>
          </cell>
          <cell r="P267">
            <v>300</v>
          </cell>
          <cell r="Q267">
            <v>260</v>
          </cell>
          <cell r="R267">
            <v>180</v>
          </cell>
          <cell r="S267">
            <v>12</v>
          </cell>
          <cell r="T267">
            <v>5</v>
          </cell>
          <cell r="U267">
            <v>900</v>
          </cell>
          <cell r="V267">
            <v>1050</v>
          </cell>
          <cell r="W267">
            <v>36984</v>
          </cell>
          <cell r="X267">
            <v>1183.4880000000001</v>
          </cell>
          <cell r="Y267">
            <v>85</v>
          </cell>
          <cell r="Z267">
            <v>1005.9648000000001</v>
          </cell>
          <cell r="AA267">
            <v>10.478800000000001</v>
          </cell>
          <cell r="AB267" t="str">
            <v>0001</v>
          </cell>
          <cell r="AC267">
            <v>2011.9296000000002</v>
          </cell>
          <cell r="AF267" t="e">
            <v>#N/A</v>
          </cell>
        </row>
        <row r="268">
          <cell r="A268" t="str">
            <v>43182041K2A</v>
          </cell>
          <cell r="B268">
            <v>4318204</v>
          </cell>
          <cell r="C268" t="str">
            <v>7D CB GLZ CACAO MPK( 5X32gr) 10D/C -SK</v>
          </cell>
          <cell r="D268" t="str">
            <v>1K2A</v>
          </cell>
          <cell r="E268" t="str">
            <v>CB - old recipe Covered</v>
          </cell>
          <cell r="F268">
            <v>32</v>
          </cell>
          <cell r="G268" t="str">
            <v>Slovacia</v>
          </cell>
          <cell r="H268" t="str">
            <v>Cocoa</v>
          </cell>
          <cell r="I268" t="str">
            <v>Covered</v>
          </cell>
          <cell r="J268" t="str">
            <v>Multipack</v>
          </cell>
          <cell r="K268">
            <v>5</v>
          </cell>
          <cell r="L268">
            <v>10</v>
          </cell>
          <cell r="M268">
            <v>60</v>
          </cell>
          <cell r="N268">
            <v>1.6</v>
          </cell>
          <cell r="O268">
            <v>96</v>
          </cell>
          <cell r="P268">
            <v>300</v>
          </cell>
          <cell r="Q268">
            <v>260</v>
          </cell>
          <cell r="R268">
            <v>180</v>
          </cell>
          <cell r="S268">
            <v>12</v>
          </cell>
          <cell r="T268">
            <v>5</v>
          </cell>
          <cell r="U268">
            <v>900</v>
          </cell>
          <cell r="V268">
            <v>1050</v>
          </cell>
          <cell r="W268">
            <v>36984</v>
          </cell>
          <cell r="X268">
            <v>1183.4880000000001</v>
          </cell>
          <cell r="Y268">
            <v>85</v>
          </cell>
          <cell r="Z268">
            <v>1005.9648000000001</v>
          </cell>
          <cell r="AA268">
            <v>10.478800000000001</v>
          </cell>
          <cell r="AB268" t="str">
            <v>0001</v>
          </cell>
          <cell r="AC268">
            <v>2011.9296000000002</v>
          </cell>
          <cell r="AF268" t="e">
            <v>#N/A</v>
          </cell>
        </row>
        <row r="269">
          <cell r="A269" t="str">
            <v>-42869311K2A</v>
          </cell>
          <cell r="B269">
            <v>-4286931</v>
          </cell>
          <cell r="C269" t="str">
            <v>7D COC.CAKE BAR COC.(4+1X32G)10M/C</v>
          </cell>
          <cell r="D269" t="str">
            <v>1K2A</v>
          </cell>
          <cell r="E269" t="str">
            <v>CB - old recipe Covered</v>
          </cell>
          <cell r="F269">
            <v>32</v>
          </cell>
          <cell r="K269">
            <v>5</v>
          </cell>
          <cell r="L269">
            <v>10</v>
          </cell>
          <cell r="M269">
            <v>60</v>
          </cell>
          <cell r="N269">
            <v>1.6</v>
          </cell>
          <cell r="O269">
            <v>96</v>
          </cell>
          <cell r="P269">
            <v>300</v>
          </cell>
          <cell r="Q269">
            <v>260</v>
          </cell>
          <cell r="R269">
            <v>180</v>
          </cell>
          <cell r="S269">
            <v>12</v>
          </cell>
          <cell r="T269">
            <v>5</v>
          </cell>
          <cell r="U269">
            <v>900</v>
          </cell>
          <cell r="V269">
            <v>1050</v>
          </cell>
          <cell r="W269">
            <v>36984</v>
          </cell>
          <cell r="X269">
            <v>1183.4880000000001</v>
          </cell>
          <cell r="Y269">
            <v>85</v>
          </cell>
          <cell r="Z269">
            <v>1005.9648000000001</v>
          </cell>
          <cell r="AC269">
            <v>2011.9296000000002</v>
          </cell>
          <cell r="AE269" t="str">
            <v>on delist file 90264</v>
          </cell>
          <cell r="AF269">
            <v>4286931</v>
          </cell>
        </row>
        <row r="270">
          <cell r="A270" t="str">
            <v>42869512W02</v>
          </cell>
          <cell r="B270">
            <v>4286951</v>
          </cell>
          <cell r="C270" t="str">
            <v>FIN 100G HZLNT MINI STICK 10CA</v>
          </cell>
          <cell r="D270" t="str">
            <v>2W02</v>
          </cell>
          <cell r="E270" t="str">
            <v>10x100g</v>
          </cell>
          <cell r="F270">
            <v>100</v>
          </cell>
          <cell r="G270" t="str">
            <v xml:space="preserve">Grecia </v>
          </cell>
          <cell r="K270">
            <v>1</v>
          </cell>
          <cell r="L270">
            <v>10</v>
          </cell>
          <cell r="M270">
            <v>144</v>
          </cell>
          <cell r="N270">
            <v>1</v>
          </cell>
          <cell r="O270">
            <v>144</v>
          </cell>
          <cell r="P270">
            <v>198</v>
          </cell>
          <cell r="Q270">
            <v>281</v>
          </cell>
          <cell r="R270">
            <v>155</v>
          </cell>
          <cell r="S270">
            <v>16</v>
          </cell>
          <cell r="T270">
            <v>9</v>
          </cell>
          <cell r="U270">
            <v>1395</v>
          </cell>
          <cell r="V270">
            <v>1545</v>
          </cell>
          <cell r="W270">
            <v>3120</v>
          </cell>
          <cell r="X270">
            <v>312</v>
          </cell>
          <cell r="Y270">
            <v>83</v>
          </cell>
          <cell r="Z270">
            <v>258.95999999999998</v>
          </cell>
          <cell r="AA270">
            <v>1.7983333333333331</v>
          </cell>
          <cell r="AB270" t="str">
            <v>0001</v>
          </cell>
          <cell r="AC270">
            <v>2071.6799999999998</v>
          </cell>
          <cell r="AD270" t="str">
            <v>per family of sticks</v>
          </cell>
          <cell r="AF270" t="e">
            <v>#N/A</v>
          </cell>
        </row>
        <row r="271">
          <cell r="A271" t="str">
            <v>42869682j01</v>
          </cell>
          <cell r="B271">
            <v>4286968</v>
          </cell>
          <cell r="C271" t="str">
            <v>FIN 190G HZLNT FAM SPRD 12CA</v>
          </cell>
          <cell r="D271" t="str">
            <v>2j01</v>
          </cell>
          <cell r="E271" t="str">
            <v>12x190g M</v>
          </cell>
          <cell r="F271">
            <v>190</v>
          </cell>
          <cell r="G271" t="str">
            <v xml:space="preserve">Bulgaria </v>
          </cell>
          <cell r="K271">
            <v>1</v>
          </cell>
          <cell r="L271">
            <v>12</v>
          </cell>
          <cell r="M271">
            <v>144</v>
          </cell>
          <cell r="N271">
            <v>2.2799999999999998</v>
          </cell>
          <cell r="O271">
            <v>328.32</v>
          </cell>
          <cell r="P271">
            <v>302</v>
          </cell>
          <cell r="Q271">
            <v>205</v>
          </cell>
          <cell r="R271">
            <v>170</v>
          </cell>
          <cell r="S271">
            <v>16</v>
          </cell>
          <cell r="T271">
            <v>9</v>
          </cell>
          <cell r="U271">
            <v>1530</v>
          </cell>
          <cell r="V271">
            <v>1680</v>
          </cell>
          <cell r="W271">
            <v>1500</v>
          </cell>
          <cell r="X271">
            <v>285</v>
          </cell>
          <cell r="Y271">
            <v>90</v>
          </cell>
          <cell r="Z271">
            <v>256.5</v>
          </cell>
          <cell r="AA271">
            <v>0.78125000000000011</v>
          </cell>
          <cell r="AB271" t="str">
            <v>0001</v>
          </cell>
          <cell r="AC271">
            <v>4104</v>
          </cell>
          <cell r="AF271" t="e">
            <v>#N/A</v>
          </cell>
        </row>
        <row r="272">
          <cell r="A272" t="str">
            <v>42869692j01</v>
          </cell>
          <cell r="B272">
            <v>4286969</v>
          </cell>
          <cell r="C272" t="str">
            <v>FIN 380G HZLNT FAM SPRD 8CA</v>
          </cell>
          <cell r="D272" t="str">
            <v>2j01</v>
          </cell>
          <cell r="E272" t="str">
            <v>8x380g M</v>
          </cell>
          <cell r="F272">
            <v>380</v>
          </cell>
          <cell r="G272" t="str">
            <v xml:space="preserve">Bulgaria </v>
          </cell>
          <cell r="K272">
            <v>1</v>
          </cell>
          <cell r="L272">
            <v>8</v>
          </cell>
          <cell r="M272">
            <v>144</v>
          </cell>
          <cell r="N272">
            <v>3.04</v>
          </cell>
          <cell r="O272">
            <v>437.76</v>
          </cell>
          <cell r="P272">
            <v>390</v>
          </cell>
          <cell r="Q272">
            <v>199</v>
          </cell>
          <cell r="R272">
            <v>124</v>
          </cell>
          <cell r="S272">
            <v>12</v>
          </cell>
          <cell r="T272">
            <v>12</v>
          </cell>
          <cell r="U272">
            <v>1488</v>
          </cell>
          <cell r="V272">
            <v>1638</v>
          </cell>
          <cell r="W272">
            <v>1500</v>
          </cell>
          <cell r="X272">
            <v>570</v>
          </cell>
          <cell r="Y272">
            <v>90</v>
          </cell>
          <cell r="Z272">
            <v>513</v>
          </cell>
          <cell r="AA272">
            <v>1.171875</v>
          </cell>
          <cell r="AB272" t="str">
            <v>0001</v>
          </cell>
          <cell r="AC272">
            <v>8208</v>
          </cell>
          <cell r="AF272" t="e">
            <v>#N/A</v>
          </cell>
        </row>
        <row r="273">
          <cell r="A273" t="str">
            <v>-42869702j03</v>
          </cell>
          <cell r="B273">
            <v>-4286970</v>
          </cell>
          <cell r="C273" t="str">
            <v>FIN 1KG HZLNT FAM SPRD 6CA</v>
          </cell>
          <cell r="D273" t="str">
            <v>2j03</v>
          </cell>
          <cell r="E273" t="str">
            <v>1M</v>
          </cell>
          <cell r="F273">
            <v>1000</v>
          </cell>
          <cell r="K273">
            <v>1</v>
          </cell>
          <cell r="L273">
            <v>6</v>
          </cell>
          <cell r="M273">
            <v>90</v>
          </cell>
          <cell r="N273">
            <v>6</v>
          </cell>
          <cell r="O273">
            <v>540</v>
          </cell>
          <cell r="P273">
            <v>400</v>
          </cell>
          <cell r="Q273">
            <v>270</v>
          </cell>
          <cell r="R273">
            <v>148</v>
          </cell>
          <cell r="S273">
            <v>9</v>
          </cell>
          <cell r="T273">
            <v>10</v>
          </cell>
          <cell r="U273">
            <v>1480</v>
          </cell>
          <cell r="V273">
            <v>1630</v>
          </cell>
          <cell r="W273">
            <v>720</v>
          </cell>
          <cell r="X273">
            <v>720</v>
          </cell>
          <cell r="Y273">
            <v>90</v>
          </cell>
          <cell r="Z273">
            <v>648</v>
          </cell>
          <cell r="AC273">
            <v>5184</v>
          </cell>
          <cell r="AD273" t="str">
            <v>per family of Fineti</v>
          </cell>
          <cell r="AF273">
            <v>4286970</v>
          </cell>
        </row>
        <row r="274">
          <cell r="A274" t="str">
            <v>42869732j01</v>
          </cell>
          <cell r="B274">
            <v>4286973</v>
          </cell>
          <cell r="C274" t="str">
            <v>FIN 190G HZLN&amp;VAN FAM SPRD 12CA</v>
          </cell>
          <cell r="D274" t="str">
            <v>2j01</v>
          </cell>
          <cell r="E274" t="str">
            <v>12x190g D</v>
          </cell>
          <cell r="F274">
            <v>190</v>
          </cell>
          <cell r="G274" t="str">
            <v>Bulgaria</v>
          </cell>
          <cell r="K274">
            <v>1</v>
          </cell>
          <cell r="L274">
            <v>12</v>
          </cell>
          <cell r="M274">
            <v>144</v>
          </cell>
          <cell r="N274">
            <v>2.2799999999999998</v>
          </cell>
          <cell r="O274">
            <v>328.32</v>
          </cell>
          <cell r="P274">
            <v>302</v>
          </cell>
          <cell r="Q274">
            <v>205</v>
          </cell>
          <cell r="R274">
            <v>170</v>
          </cell>
          <cell r="S274">
            <v>16</v>
          </cell>
          <cell r="T274">
            <v>9</v>
          </cell>
          <cell r="U274">
            <v>1530</v>
          </cell>
          <cell r="V274">
            <v>1680</v>
          </cell>
          <cell r="W274">
            <v>1500</v>
          </cell>
          <cell r="X274">
            <v>285</v>
          </cell>
          <cell r="Y274">
            <v>90</v>
          </cell>
          <cell r="Z274">
            <v>256.5</v>
          </cell>
          <cell r="AA274">
            <v>0.78125000000000011</v>
          </cell>
          <cell r="AB274" t="str">
            <v>0001</v>
          </cell>
          <cell r="AC274">
            <v>4104</v>
          </cell>
          <cell r="AF274" t="e">
            <v>#N/A</v>
          </cell>
        </row>
        <row r="275">
          <cell r="A275" t="str">
            <v>42869742j01</v>
          </cell>
          <cell r="B275">
            <v>4286974</v>
          </cell>
          <cell r="C275" t="str">
            <v>FIN 380G HZLN&amp;VAN FAM SPRD 8CA</v>
          </cell>
          <cell r="D275" t="str">
            <v>2j01</v>
          </cell>
          <cell r="E275" t="str">
            <v>8x380g D</v>
          </cell>
          <cell r="F275">
            <v>380</v>
          </cell>
          <cell r="G275" t="str">
            <v>Bulgaria</v>
          </cell>
          <cell r="K275">
            <v>1</v>
          </cell>
          <cell r="L275">
            <v>8</v>
          </cell>
          <cell r="M275">
            <v>144</v>
          </cell>
          <cell r="N275">
            <v>3.04</v>
          </cell>
          <cell r="O275">
            <v>437.76</v>
          </cell>
          <cell r="P275">
            <v>390</v>
          </cell>
          <cell r="Q275">
            <v>199</v>
          </cell>
          <cell r="R275">
            <v>124</v>
          </cell>
          <cell r="S275">
            <v>12</v>
          </cell>
          <cell r="T275">
            <v>12</v>
          </cell>
          <cell r="U275">
            <v>1488</v>
          </cell>
          <cell r="V275">
            <v>1638</v>
          </cell>
          <cell r="W275">
            <v>1500</v>
          </cell>
          <cell r="X275">
            <v>570</v>
          </cell>
          <cell r="Y275">
            <v>90</v>
          </cell>
          <cell r="Z275">
            <v>513</v>
          </cell>
          <cell r="AA275">
            <v>1.171875</v>
          </cell>
          <cell r="AB275" t="str">
            <v>0001</v>
          </cell>
          <cell r="AC275">
            <v>8208</v>
          </cell>
          <cell r="AF275" t="e">
            <v>#N/A</v>
          </cell>
        </row>
        <row r="276">
          <cell r="A276" t="str">
            <v>-42869752j03</v>
          </cell>
          <cell r="B276">
            <v>-4286975</v>
          </cell>
          <cell r="C276" t="str">
            <v>FIN 1KG HZLN&amp;VAN FAM SPRD 6CA</v>
          </cell>
          <cell r="D276" t="str">
            <v>2j03</v>
          </cell>
          <cell r="E276" t="str">
            <v>1D</v>
          </cell>
          <cell r="F276">
            <v>1000</v>
          </cell>
          <cell r="K276">
            <v>1</v>
          </cell>
          <cell r="L276">
            <v>6</v>
          </cell>
          <cell r="M276">
            <v>90</v>
          </cell>
          <cell r="N276">
            <v>6</v>
          </cell>
          <cell r="O276">
            <v>540</v>
          </cell>
          <cell r="P276">
            <v>400</v>
          </cell>
          <cell r="Q276">
            <v>270</v>
          </cell>
          <cell r="R276">
            <v>148</v>
          </cell>
          <cell r="S276">
            <v>9</v>
          </cell>
          <cell r="T276">
            <v>10</v>
          </cell>
          <cell r="U276">
            <v>1480</v>
          </cell>
          <cell r="V276">
            <v>1630</v>
          </cell>
          <cell r="W276">
            <v>720</v>
          </cell>
          <cell r="X276">
            <v>720</v>
          </cell>
          <cell r="Y276">
            <v>90</v>
          </cell>
          <cell r="Z276">
            <v>648</v>
          </cell>
          <cell r="AC276">
            <v>5184</v>
          </cell>
          <cell r="AD276" t="str">
            <v>per family of Fineti</v>
          </cell>
          <cell r="AF276">
            <v>4286975</v>
          </cell>
        </row>
        <row r="277">
          <cell r="A277" t="str">
            <v>-42869762j01</v>
          </cell>
          <cell r="B277">
            <v>-4286976</v>
          </cell>
          <cell r="C277" t="str">
            <v>FIN 400G HZLNT SPRD POT 8CA</v>
          </cell>
          <cell r="D277" t="str">
            <v>2j01</v>
          </cell>
          <cell r="E277" t="str">
            <v>8x400M</v>
          </cell>
          <cell r="F277">
            <v>400</v>
          </cell>
          <cell r="K277">
            <v>1</v>
          </cell>
          <cell r="L277">
            <v>8</v>
          </cell>
          <cell r="M277">
            <v>144</v>
          </cell>
          <cell r="N277">
            <v>3.2</v>
          </cell>
          <cell r="O277">
            <v>460.8</v>
          </cell>
          <cell r="P277">
            <v>390</v>
          </cell>
          <cell r="Q277">
            <v>199</v>
          </cell>
          <cell r="R277">
            <v>124</v>
          </cell>
          <cell r="S277">
            <v>12</v>
          </cell>
          <cell r="T277">
            <v>12</v>
          </cell>
          <cell r="U277">
            <v>1488</v>
          </cell>
          <cell r="V277">
            <v>1638</v>
          </cell>
          <cell r="W277">
            <v>1500</v>
          </cell>
          <cell r="X277">
            <v>600</v>
          </cell>
          <cell r="Y277">
            <v>90</v>
          </cell>
          <cell r="Z277">
            <v>540</v>
          </cell>
          <cell r="AC277">
            <v>8640</v>
          </cell>
          <cell r="AF277">
            <v>4286976</v>
          </cell>
        </row>
        <row r="278">
          <cell r="A278" t="str">
            <v>-42872122C01</v>
          </cell>
          <cell r="B278">
            <v>-4287212</v>
          </cell>
          <cell r="C278" t="str">
            <v>7D 70G CHOC DROPS CROIS 20CA</v>
          </cell>
          <cell r="D278" t="str">
            <v>2C01</v>
          </cell>
          <cell r="E278" t="str">
            <v>Tray 70/80/85g</v>
          </cell>
          <cell r="F278">
            <v>70</v>
          </cell>
          <cell r="H278" t="str">
            <v>Drops</v>
          </cell>
          <cell r="K278">
            <v>1</v>
          </cell>
          <cell r="L278">
            <v>20</v>
          </cell>
          <cell r="M278">
            <v>40</v>
          </cell>
          <cell r="N278">
            <v>1.4</v>
          </cell>
          <cell r="O278">
            <v>56</v>
          </cell>
          <cell r="P278">
            <v>396</v>
          </cell>
          <cell r="Q278">
            <v>296</v>
          </cell>
          <cell r="R278">
            <v>180</v>
          </cell>
          <cell r="S278">
            <v>8</v>
          </cell>
          <cell r="T278">
            <v>5</v>
          </cell>
          <cell r="U278">
            <v>900</v>
          </cell>
          <cell r="V278">
            <v>1050</v>
          </cell>
          <cell r="W278">
            <v>12042</v>
          </cell>
          <cell r="X278">
            <v>842.94</v>
          </cell>
          <cell r="Y278">
            <v>93.5</v>
          </cell>
          <cell r="Z278">
            <v>788.14890000000003</v>
          </cell>
          <cell r="AA278">
            <v>14.074087500000001</v>
          </cell>
          <cell r="AB278" t="str">
            <v>0001</v>
          </cell>
          <cell r="AC278">
            <v>6305.1912000000002</v>
          </cell>
          <cell r="AD278" t="str">
            <v>per family Choco Drops</v>
          </cell>
          <cell r="AE278" t="str">
            <v>Moved to Bg Jan 2024</v>
          </cell>
          <cell r="AF278" t="e">
            <v>#N/A</v>
          </cell>
        </row>
        <row r="279">
          <cell r="A279" t="str">
            <v>-42872381C01</v>
          </cell>
          <cell r="B279">
            <v>-4287238</v>
          </cell>
          <cell r="C279" t="str">
            <v>CHIPIC 60G COCOA CROIS 20CA</v>
          </cell>
          <cell r="D279" t="str">
            <v>1C01</v>
          </cell>
          <cell r="E279" t="str">
            <v>Tray 60/65g</v>
          </cell>
          <cell r="F279">
            <v>60</v>
          </cell>
          <cell r="H279" t="str">
            <v>Cocoa</v>
          </cell>
          <cell r="K279">
            <v>1</v>
          </cell>
          <cell r="L279">
            <v>20</v>
          </cell>
          <cell r="M279">
            <v>96</v>
          </cell>
          <cell r="N279">
            <v>1.2</v>
          </cell>
          <cell r="O279">
            <v>115.19999999999999</v>
          </cell>
          <cell r="P279">
            <v>393</v>
          </cell>
          <cell r="Q279">
            <v>295</v>
          </cell>
          <cell r="R279">
            <v>150</v>
          </cell>
          <cell r="S279">
            <v>8</v>
          </cell>
          <cell r="T279">
            <v>15</v>
          </cell>
          <cell r="U279">
            <v>2250</v>
          </cell>
          <cell r="V279">
            <v>2400</v>
          </cell>
          <cell r="W279">
            <v>25410</v>
          </cell>
          <cell r="X279">
            <v>1524.6</v>
          </cell>
          <cell r="Y279">
            <v>93</v>
          </cell>
          <cell r="Z279">
            <v>1417.8779999999999</v>
          </cell>
          <cell r="AC279">
            <v>1417.88</v>
          </cell>
          <cell r="AD279" t="str">
            <v>per SKU</v>
          </cell>
          <cell r="AE279" t="str">
            <v>dezactivat inlocuit cu 4306506 Feb 2023</v>
          </cell>
          <cell r="AF279" t="e">
            <v>#N/A</v>
          </cell>
        </row>
        <row r="280">
          <cell r="A280" t="str">
            <v>-42872421C01</v>
          </cell>
          <cell r="B280">
            <v>-4287242</v>
          </cell>
          <cell r="C280" t="str">
            <v>CHIPIC 60G COCOA CROIS 20CA</v>
          </cell>
          <cell r="D280" t="str">
            <v>1C01</v>
          </cell>
          <cell r="E280" t="str">
            <v>Tray 60/65g</v>
          </cell>
          <cell r="F280">
            <v>60</v>
          </cell>
          <cell r="H280" t="str">
            <v>Cocoa</v>
          </cell>
          <cell r="K280">
            <v>1</v>
          </cell>
          <cell r="L280">
            <v>20</v>
          </cell>
          <cell r="M280">
            <v>56</v>
          </cell>
          <cell r="N280">
            <v>1.2</v>
          </cell>
          <cell r="O280">
            <v>67.2</v>
          </cell>
          <cell r="P280">
            <v>393</v>
          </cell>
          <cell r="Q280">
            <v>295</v>
          </cell>
          <cell r="R280">
            <v>150</v>
          </cell>
          <cell r="S280">
            <v>8</v>
          </cell>
          <cell r="T280">
            <v>7</v>
          </cell>
          <cell r="U280">
            <v>1050</v>
          </cell>
          <cell r="V280">
            <v>1200</v>
          </cell>
          <cell r="W280">
            <v>25410</v>
          </cell>
          <cell r="X280">
            <v>1524.6</v>
          </cell>
          <cell r="Y280">
            <v>93</v>
          </cell>
          <cell r="Z280">
            <v>1417.8779999999999</v>
          </cell>
          <cell r="AC280">
            <v>1417.88</v>
          </cell>
          <cell r="AD280" t="str">
            <v>per SKU</v>
          </cell>
          <cell r="AF280">
            <v>4287242</v>
          </cell>
        </row>
        <row r="281">
          <cell r="A281" t="str">
            <v>42872961C03</v>
          </cell>
          <cell r="B281">
            <v>4287296</v>
          </cell>
          <cell r="C281" t="str">
            <v>7D 80G COCOA STRDL 24CA</v>
          </cell>
          <cell r="D281" t="str">
            <v>1C03</v>
          </cell>
          <cell r="E281" t="str">
            <v>Borseto</v>
          </cell>
          <cell r="F281">
            <v>80</v>
          </cell>
          <cell r="H281" t="str">
            <v>Cocoa</v>
          </cell>
          <cell r="K281">
            <v>1</v>
          </cell>
          <cell r="L281">
            <v>24</v>
          </cell>
          <cell r="M281">
            <v>40</v>
          </cell>
          <cell r="N281">
            <v>1.92</v>
          </cell>
          <cell r="O281">
            <v>76.8</v>
          </cell>
          <cell r="P281">
            <v>393</v>
          </cell>
          <cell r="Q281">
            <v>295</v>
          </cell>
          <cell r="R281">
            <v>180</v>
          </cell>
          <cell r="S281">
            <v>8</v>
          </cell>
          <cell r="T281">
            <v>5</v>
          </cell>
          <cell r="U281">
            <v>900</v>
          </cell>
          <cell r="V281">
            <v>1050</v>
          </cell>
          <cell r="W281">
            <v>12132</v>
          </cell>
          <cell r="X281">
            <v>970.56</v>
          </cell>
          <cell r="Y281">
            <v>92.5</v>
          </cell>
          <cell r="Z281">
            <v>897.76799999999992</v>
          </cell>
          <cell r="AA281">
            <v>11.6896875</v>
          </cell>
          <cell r="AB281" t="str">
            <v>0001</v>
          </cell>
          <cell r="AC281">
            <v>14364.287999999999</v>
          </cell>
          <cell r="AD281" t="str">
            <v>per family of Borseto</v>
          </cell>
          <cell r="AF281" t="e">
            <v>#N/A</v>
          </cell>
        </row>
        <row r="282">
          <cell r="A282" t="str">
            <v>42872971C03</v>
          </cell>
          <cell r="B282">
            <v>4287297</v>
          </cell>
          <cell r="C282" t="str">
            <v>7D 80G FR FRUIT STRDL 20CA</v>
          </cell>
          <cell r="D282" t="str">
            <v>1C03</v>
          </cell>
          <cell r="E282" t="str">
            <v>Borseto</v>
          </cell>
          <cell r="F282">
            <v>80</v>
          </cell>
          <cell r="H282" t="str">
            <v>Forest fruits</v>
          </cell>
          <cell r="K282">
            <v>1</v>
          </cell>
          <cell r="L282">
            <v>20</v>
          </cell>
          <cell r="M282">
            <v>48</v>
          </cell>
          <cell r="N282">
            <v>1.6</v>
          </cell>
          <cell r="O282">
            <v>76.800000000000011</v>
          </cell>
          <cell r="P282">
            <v>391</v>
          </cell>
          <cell r="Q282">
            <v>296</v>
          </cell>
          <cell r="R282">
            <v>157</v>
          </cell>
          <cell r="S282">
            <v>8</v>
          </cell>
          <cell r="T282">
            <v>6</v>
          </cell>
          <cell r="U282">
            <v>942</v>
          </cell>
          <cell r="V282">
            <v>1092</v>
          </cell>
          <cell r="W282">
            <v>12132</v>
          </cell>
          <cell r="X282">
            <v>970.56</v>
          </cell>
          <cell r="Y282">
            <v>92.5</v>
          </cell>
          <cell r="Z282">
            <v>897.76799999999992</v>
          </cell>
          <cell r="AA282">
            <v>11.689687499999998</v>
          </cell>
          <cell r="AB282" t="str">
            <v>0001</v>
          </cell>
          <cell r="AC282">
            <v>14364.287999999999</v>
          </cell>
          <cell r="AD282" t="str">
            <v>per family of Borseto</v>
          </cell>
          <cell r="AF282" t="e">
            <v>#N/A</v>
          </cell>
        </row>
        <row r="283">
          <cell r="A283" t="str">
            <v>42872981C03</v>
          </cell>
          <cell r="B283">
            <v>4287298</v>
          </cell>
          <cell r="C283" t="str">
            <v>7D 80G APPL&amp;CIN STRDL 20CA</v>
          </cell>
          <cell r="D283" t="str">
            <v>1C03</v>
          </cell>
          <cell r="E283" t="str">
            <v>Borseto</v>
          </cell>
          <cell r="F283">
            <v>80</v>
          </cell>
          <cell r="G283" t="str">
            <v>Bulgaria</v>
          </cell>
          <cell r="H283" t="str">
            <v>Apple-Cin</v>
          </cell>
          <cell r="K283">
            <v>1</v>
          </cell>
          <cell r="L283">
            <v>20</v>
          </cell>
          <cell r="M283">
            <v>48</v>
          </cell>
          <cell r="N283">
            <v>1.6</v>
          </cell>
          <cell r="O283">
            <v>76.800000000000011</v>
          </cell>
          <cell r="P283">
            <v>391</v>
          </cell>
          <cell r="Q283">
            <v>296</v>
          </cell>
          <cell r="R283">
            <v>157</v>
          </cell>
          <cell r="S283">
            <v>8</v>
          </cell>
          <cell r="T283">
            <v>6</v>
          </cell>
          <cell r="U283">
            <v>942</v>
          </cell>
          <cell r="V283">
            <v>1092</v>
          </cell>
          <cell r="W283">
            <v>12132</v>
          </cell>
          <cell r="X283">
            <v>970.56</v>
          </cell>
          <cell r="Y283">
            <v>92.5</v>
          </cell>
          <cell r="Z283">
            <v>897.76799999999992</v>
          </cell>
          <cell r="AA283">
            <v>11.689687499999998</v>
          </cell>
          <cell r="AB283" t="str">
            <v>0001</v>
          </cell>
          <cell r="AC283">
            <v>14364.287999999999</v>
          </cell>
          <cell r="AD283" t="str">
            <v>per family of Borseto</v>
          </cell>
          <cell r="AF283" t="e">
            <v>#N/A</v>
          </cell>
        </row>
        <row r="284">
          <cell r="A284" t="str">
            <v>-42876182C01</v>
          </cell>
          <cell r="B284">
            <v>-4287618</v>
          </cell>
          <cell r="C284" t="str">
            <v>7D 250G HZLNT CROIS 8CA</v>
          </cell>
          <cell r="D284" t="str">
            <v>2C01</v>
          </cell>
          <cell r="E284" t="str">
            <v>Tray 250g</v>
          </cell>
          <cell r="F284">
            <v>250</v>
          </cell>
          <cell r="H284" t="str">
            <v>Hazelnut</v>
          </cell>
          <cell r="K284">
            <v>1</v>
          </cell>
          <cell r="L284">
            <v>8</v>
          </cell>
          <cell r="M284">
            <v>48</v>
          </cell>
          <cell r="N284">
            <v>2</v>
          </cell>
          <cell r="O284">
            <v>96</v>
          </cell>
          <cell r="P284">
            <v>432</v>
          </cell>
          <cell r="Q284">
            <v>165</v>
          </cell>
          <cell r="R284">
            <v>510</v>
          </cell>
          <cell r="S284">
            <v>12</v>
          </cell>
          <cell r="T284">
            <v>4</v>
          </cell>
          <cell r="U284">
            <v>2040</v>
          </cell>
          <cell r="V284">
            <v>2190</v>
          </cell>
          <cell r="W284">
            <v>2808</v>
          </cell>
          <cell r="X284">
            <v>702</v>
          </cell>
          <cell r="Y284" t="str">
            <v>93.5</v>
          </cell>
          <cell r="Z284" t="e">
            <v>#VALUE!</v>
          </cell>
          <cell r="AC284" t="e">
            <v>#VALUE!</v>
          </cell>
          <cell r="AD284" t="str">
            <v>per family Tray 250g</v>
          </cell>
          <cell r="AF284">
            <v>4287618</v>
          </cell>
        </row>
        <row r="285">
          <cell r="A285" t="str">
            <v>42876351C03</v>
          </cell>
          <cell r="B285">
            <v>4287635</v>
          </cell>
          <cell r="C285" t="str">
            <v>7D 85G APPL&amp;CIN STRDL 20CA</v>
          </cell>
          <cell r="D285" t="str">
            <v>1C03</v>
          </cell>
          <cell r="E285" t="str">
            <v>Borseto</v>
          </cell>
          <cell r="F285">
            <v>85</v>
          </cell>
          <cell r="G285" t="str">
            <v>Cipru</v>
          </cell>
          <cell r="H285" t="str">
            <v>Apple-Cin</v>
          </cell>
          <cell r="K285">
            <v>1</v>
          </cell>
          <cell r="L285">
            <v>20</v>
          </cell>
          <cell r="M285">
            <v>112</v>
          </cell>
          <cell r="N285">
            <v>1.7</v>
          </cell>
          <cell r="O285">
            <v>190.4</v>
          </cell>
          <cell r="P285">
            <v>391</v>
          </cell>
          <cell r="Q285">
            <v>296</v>
          </cell>
          <cell r="R285">
            <v>157</v>
          </cell>
          <cell r="S285">
            <v>8</v>
          </cell>
          <cell r="T285">
            <v>14</v>
          </cell>
          <cell r="U285">
            <v>2198</v>
          </cell>
          <cell r="V285">
            <v>2348</v>
          </cell>
          <cell r="W285">
            <v>12132</v>
          </cell>
          <cell r="X285">
            <v>1031.22</v>
          </cell>
          <cell r="Y285">
            <v>92.5</v>
          </cell>
          <cell r="Z285">
            <v>953.87850000000003</v>
          </cell>
          <cell r="AA285">
            <v>5.0098660714285712</v>
          </cell>
          <cell r="AB285" t="str">
            <v>0001</v>
          </cell>
          <cell r="AC285">
            <v>917.79</v>
          </cell>
          <cell r="AD285" t="str">
            <v>if is combined with other borseto  else 13,820,77 per family of Borseto</v>
          </cell>
          <cell r="AF285" t="e">
            <v>#N/A</v>
          </cell>
        </row>
        <row r="286">
          <cell r="A286" t="str">
            <v>43204791C03</v>
          </cell>
          <cell r="B286">
            <v>4320479</v>
          </cell>
          <cell r="C286" t="str">
            <v>7D 80G APPL&amp;CIN STRDL 20CA</v>
          </cell>
          <cell r="D286" t="str">
            <v>1C03</v>
          </cell>
          <cell r="E286" t="str">
            <v>Borseto</v>
          </cell>
          <cell r="F286">
            <v>80</v>
          </cell>
          <cell r="G286" t="str">
            <v>PL, BG, RO, GR, AL</v>
          </cell>
          <cell r="H286" t="str">
            <v>Apple-Cin</v>
          </cell>
          <cell r="K286">
            <v>1</v>
          </cell>
          <cell r="L286">
            <v>20</v>
          </cell>
          <cell r="M286">
            <v>80</v>
          </cell>
          <cell r="N286">
            <v>1.6</v>
          </cell>
          <cell r="O286">
            <v>128</v>
          </cell>
          <cell r="P286">
            <v>391</v>
          </cell>
          <cell r="Q286">
            <v>296</v>
          </cell>
          <cell r="R286">
            <v>157</v>
          </cell>
          <cell r="S286">
            <v>8</v>
          </cell>
          <cell r="T286">
            <v>14</v>
          </cell>
          <cell r="U286">
            <v>2198</v>
          </cell>
          <cell r="V286">
            <v>2348</v>
          </cell>
          <cell r="W286">
            <v>12132</v>
          </cell>
          <cell r="X286">
            <v>970.56</v>
          </cell>
          <cell r="Y286">
            <v>92.5</v>
          </cell>
          <cell r="Z286">
            <v>897.76799999999992</v>
          </cell>
          <cell r="AA286">
            <v>7.0138124999999985</v>
          </cell>
          <cell r="AB286" t="str">
            <v>0001</v>
          </cell>
          <cell r="AC286">
            <v>917.79</v>
          </cell>
          <cell r="AD286" t="str">
            <v>if is combined with other borseto  else 13,820,77 per family of Borseto</v>
          </cell>
          <cell r="AF286" t="e">
            <v>#N/A</v>
          </cell>
        </row>
        <row r="287">
          <cell r="A287" t="str">
            <v>43204421C03</v>
          </cell>
          <cell r="B287">
            <v>4320442</v>
          </cell>
          <cell r="C287" t="str">
            <v>7D 80G APPL&amp;CIN STRDL 20CA</v>
          </cell>
          <cell r="D287" t="str">
            <v>1C03</v>
          </cell>
          <cell r="E287" t="str">
            <v>Borseto</v>
          </cell>
          <cell r="F287">
            <v>80</v>
          </cell>
          <cell r="G287" t="str">
            <v>PL, BG, RO, GR, AL</v>
          </cell>
          <cell r="H287" t="str">
            <v>Apple-Cin</v>
          </cell>
          <cell r="K287">
            <v>1</v>
          </cell>
          <cell r="L287">
            <v>20</v>
          </cell>
          <cell r="M287">
            <v>80</v>
          </cell>
          <cell r="N287">
            <v>1.6</v>
          </cell>
          <cell r="O287">
            <v>128</v>
          </cell>
          <cell r="P287">
            <v>391</v>
          </cell>
          <cell r="Q287">
            <v>296</v>
          </cell>
          <cell r="R287">
            <v>157</v>
          </cell>
          <cell r="S287">
            <v>8</v>
          </cell>
          <cell r="T287">
            <v>14</v>
          </cell>
          <cell r="U287">
            <v>2198</v>
          </cell>
          <cell r="V287">
            <v>2348</v>
          </cell>
          <cell r="W287">
            <v>12132</v>
          </cell>
          <cell r="X287">
            <v>970.56</v>
          </cell>
          <cell r="Y287">
            <v>92.5</v>
          </cell>
          <cell r="Z287">
            <v>897.76799999999992</v>
          </cell>
          <cell r="AA287">
            <v>7.0138124999999985</v>
          </cell>
          <cell r="AB287" t="str">
            <v>0001</v>
          </cell>
          <cell r="AC287">
            <v>917.79</v>
          </cell>
          <cell r="AD287" t="str">
            <v>if is combined with other borseto  else 13,820,77 per family of Borseto</v>
          </cell>
          <cell r="AF287" t="e">
            <v>#N/A</v>
          </cell>
        </row>
        <row r="288">
          <cell r="A288" t="str">
            <v>43204511C03</v>
          </cell>
          <cell r="B288">
            <v>4320451</v>
          </cell>
          <cell r="C288" t="str">
            <v>7D 80G FR FRUIT STRDL 20CA</v>
          </cell>
          <cell r="D288" t="str">
            <v>1C03</v>
          </cell>
          <cell r="E288" t="str">
            <v>Borseto</v>
          </cell>
          <cell r="F288">
            <v>80</v>
          </cell>
          <cell r="G288" t="str">
            <v>PL, BG, RO, GR, AL</v>
          </cell>
          <cell r="H288" t="str">
            <v>Forest fruits</v>
          </cell>
          <cell r="K288">
            <v>1</v>
          </cell>
          <cell r="L288">
            <v>20</v>
          </cell>
          <cell r="M288">
            <v>80</v>
          </cell>
          <cell r="N288">
            <v>1.6</v>
          </cell>
          <cell r="O288">
            <v>128</v>
          </cell>
          <cell r="P288">
            <v>391</v>
          </cell>
          <cell r="Q288">
            <v>296</v>
          </cell>
          <cell r="R288">
            <v>157</v>
          </cell>
          <cell r="S288">
            <v>8</v>
          </cell>
          <cell r="T288">
            <v>14</v>
          </cell>
          <cell r="U288">
            <v>2198</v>
          </cell>
          <cell r="V288">
            <v>2348</v>
          </cell>
          <cell r="W288">
            <v>12132</v>
          </cell>
          <cell r="X288">
            <v>970.56</v>
          </cell>
          <cell r="Y288">
            <v>92.5</v>
          </cell>
          <cell r="Z288">
            <v>897.76799999999992</v>
          </cell>
          <cell r="AA288">
            <v>7.0138124999999985</v>
          </cell>
          <cell r="AB288" t="str">
            <v>0001</v>
          </cell>
          <cell r="AC288">
            <v>917.79</v>
          </cell>
          <cell r="AD288" t="str">
            <v>if is combined with other borseto  else 13,820,77 per family of Borseto</v>
          </cell>
          <cell r="AF288" t="e">
            <v>#N/A</v>
          </cell>
        </row>
        <row r="289">
          <cell r="A289" t="str">
            <v>-42877252B01</v>
          </cell>
          <cell r="B289">
            <v>-4287725</v>
          </cell>
          <cell r="C289" t="str">
            <v>7D 160G PIZZA BR BRAN 12CA</v>
          </cell>
          <cell r="D289" t="str">
            <v>2B01</v>
          </cell>
          <cell r="E289" t="str">
            <v>BIG</v>
          </cell>
          <cell r="F289">
            <v>160</v>
          </cell>
          <cell r="H289" t="str">
            <v>Pizza</v>
          </cell>
          <cell r="K289">
            <v>1</v>
          </cell>
          <cell r="L289">
            <v>12</v>
          </cell>
          <cell r="M289">
            <v>96</v>
          </cell>
          <cell r="N289">
            <v>0.72</v>
          </cell>
          <cell r="O289">
            <v>69.12</v>
          </cell>
          <cell r="P289">
            <v>300</v>
          </cell>
          <cell r="Q289">
            <v>266</v>
          </cell>
          <cell r="R289">
            <v>260</v>
          </cell>
          <cell r="S289">
            <v>12</v>
          </cell>
          <cell r="T289">
            <v>8</v>
          </cell>
          <cell r="U289">
            <v>2080</v>
          </cell>
          <cell r="V289">
            <v>2230</v>
          </cell>
          <cell r="W289">
            <v>5609.25</v>
          </cell>
          <cell r="X289">
            <v>897.48</v>
          </cell>
          <cell r="Y289">
            <v>91</v>
          </cell>
          <cell r="Z289">
            <v>816.70680000000004</v>
          </cell>
          <cell r="AC289">
            <v>6533.6544000000004</v>
          </cell>
          <cell r="AD289" t="str">
            <v>by family of Bake Rolls</v>
          </cell>
          <cell r="AE289" t="str">
            <v>delisted Downsize</v>
          </cell>
          <cell r="AF289" t="e">
            <v>#N/A</v>
          </cell>
        </row>
        <row r="290">
          <cell r="A290" t="str">
            <v>42877782B01</v>
          </cell>
          <cell r="B290">
            <v>4287778</v>
          </cell>
          <cell r="C290" t="str">
            <v>7D 80G SR CREAM&amp;ON BR 14CA</v>
          </cell>
          <cell r="D290" t="str">
            <v>2B01</v>
          </cell>
          <cell r="E290" t="str">
            <v>BIG</v>
          </cell>
          <cell r="F290">
            <v>80</v>
          </cell>
          <cell r="G290" t="str">
            <v>SK,CZ,HU</v>
          </cell>
          <cell r="H290" t="str">
            <v>Onion</v>
          </cell>
          <cell r="K290">
            <v>1</v>
          </cell>
          <cell r="L290">
            <v>14</v>
          </cell>
          <cell r="M290">
            <v>40</v>
          </cell>
          <cell r="N290">
            <v>1.1200000000000001</v>
          </cell>
          <cell r="O290">
            <v>44.800000000000004</v>
          </cell>
          <cell r="P290">
            <v>393</v>
          </cell>
          <cell r="Q290">
            <v>295</v>
          </cell>
          <cell r="R290">
            <v>180</v>
          </cell>
          <cell r="S290">
            <v>8</v>
          </cell>
          <cell r="T290">
            <v>5</v>
          </cell>
          <cell r="U290">
            <v>900</v>
          </cell>
          <cell r="V290">
            <v>1050</v>
          </cell>
          <cell r="W290">
            <v>11218.5</v>
          </cell>
          <cell r="X290">
            <v>897.48</v>
          </cell>
          <cell r="Y290">
            <v>91</v>
          </cell>
          <cell r="Z290">
            <v>816.70680000000004</v>
          </cell>
          <cell r="AA290">
            <v>18.230062499999999</v>
          </cell>
          <cell r="AB290" t="str">
            <v>0001</v>
          </cell>
          <cell r="AC290">
            <v>13067.308800000001</v>
          </cell>
          <cell r="AD290" t="str">
            <v>per family of Bake Rolls</v>
          </cell>
        </row>
        <row r="291">
          <cell r="A291" t="str">
            <v>42877822B01</v>
          </cell>
          <cell r="B291">
            <v>4287782</v>
          </cell>
          <cell r="C291" t="str">
            <v>7D 160G PIZZA MINI BR 12CA</v>
          </cell>
          <cell r="D291" t="str">
            <v>2B01</v>
          </cell>
          <cell r="E291" t="str">
            <v>Mini</v>
          </cell>
          <cell r="F291">
            <v>160</v>
          </cell>
          <cell r="H291" t="str">
            <v>Pizza</v>
          </cell>
          <cell r="K291">
            <v>1</v>
          </cell>
          <cell r="L291">
            <v>12</v>
          </cell>
          <cell r="M291">
            <v>96</v>
          </cell>
          <cell r="N291">
            <v>0.72</v>
          </cell>
          <cell r="O291">
            <v>69.12</v>
          </cell>
          <cell r="P291">
            <v>300</v>
          </cell>
          <cell r="Q291">
            <v>266</v>
          </cell>
          <cell r="R291">
            <v>260</v>
          </cell>
          <cell r="S291">
            <v>12</v>
          </cell>
          <cell r="T291">
            <v>8</v>
          </cell>
          <cell r="U291">
            <v>2080</v>
          </cell>
          <cell r="V291">
            <v>2230</v>
          </cell>
          <cell r="W291">
            <v>5583.6</v>
          </cell>
          <cell r="X291">
            <v>893.37599999999998</v>
          </cell>
          <cell r="Y291">
            <v>91</v>
          </cell>
          <cell r="Z291">
            <v>812.97216000000003</v>
          </cell>
          <cell r="AA291">
            <v>11.761750000000001</v>
          </cell>
          <cell r="AB291" t="str">
            <v>0001</v>
          </cell>
          <cell r="AC291">
            <v>13007.55456</v>
          </cell>
          <cell r="AF291" t="e">
            <v>#N/A</v>
          </cell>
        </row>
        <row r="292">
          <cell r="A292" t="str">
            <v>42878012B01</v>
          </cell>
          <cell r="B292">
            <v>4287801</v>
          </cell>
          <cell r="C292" t="str">
            <v>7D 150G TOM&amp;OLIV BR 12CA</v>
          </cell>
          <cell r="D292" t="str">
            <v>2B01</v>
          </cell>
          <cell r="E292" t="str">
            <v>BIG</v>
          </cell>
          <cell r="F292">
            <v>150</v>
          </cell>
          <cell r="H292" t="str">
            <v>Tomato-Olive</v>
          </cell>
          <cell r="K292">
            <v>1</v>
          </cell>
          <cell r="L292">
            <v>12</v>
          </cell>
          <cell r="M292">
            <v>96</v>
          </cell>
          <cell r="N292">
            <v>1.8</v>
          </cell>
          <cell r="O292">
            <v>172.8</v>
          </cell>
          <cell r="P292">
            <v>300</v>
          </cell>
          <cell r="Q292">
            <v>266</v>
          </cell>
          <cell r="R292">
            <v>260</v>
          </cell>
          <cell r="S292">
            <v>12</v>
          </cell>
          <cell r="T292">
            <v>8</v>
          </cell>
          <cell r="U292">
            <v>2080</v>
          </cell>
          <cell r="V292">
            <v>2230</v>
          </cell>
          <cell r="W292">
            <v>5983.2</v>
          </cell>
          <cell r="X292">
            <v>897.48</v>
          </cell>
          <cell r="Y292">
            <v>91</v>
          </cell>
          <cell r="Z292">
            <v>816.70680000000004</v>
          </cell>
          <cell r="AA292">
            <v>4.7263124999999997</v>
          </cell>
          <cell r="AB292" t="str">
            <v>0001</v>
          </cell>
          <cell r="AC292">
            <v>13067.308800000001</v>
          </cell>
          <cell r="AD292" t="str">
            <v>per family of Bake Rolls</v>
          </cell>
          <cell r="AF292" t="e">
            <v>#N/A</v>
          </cell>
        </row>
        <row r="293">
          <cell r="A293" t="str">
            <v>42878092B01</v>
          </cell>
          <cell r="B293">
            <v>4287809</v>
          </cell>
          <cell r="C293" t="str">
            <v>7D 150G PIZZA MINI BR 12CA</v>
          </cell>
          <cell r="D293" t="str">
            <v>2B01</v>
          </cell>
          <cell r="E293" t="str">
            <v>Mini</v>
          </cell>
          <cell r="F293">
            <v>150</v>
          </cell>
          <cell r="G293" t="str">
            <v>Grecia</v>
          </cell>
          <cell r="H293" t="str">
            <v>Pizza</v>
          </cell>
          <cell r="K293">
            <v>1</v>
          </cell>
          <cell r="L293">
            <v>12</v>
          </cell>
          <cell r="M293">
            <v>96</v>
          </cell>
          <cell r="N293">
            <v>1.8</v>
          </cell>
          <cell r="O293">
            <v>172.8</v>
          </cell>
          <cell r="P293">
            <v>300</v>
          </cell>
          <cell r="Q293">
            <v>266</v>
          </cell>
          <cell r="R293">
            <v>260</v>
          </cell>
          <cell r="S293">
            <v>12</v>
          </cell>
          <cell r="T293">
            <v>8</v>
          </cell>
          <cell r="U293">
            <v>2080</v>
          </cell>
          <cell r="V293">
            <v>2230</v>
          </cell>
          <cell r="W293">
            <v>5955.84</v>
          </cell>
          <cell r="X293">
            <v>893.37599999999998</v>
          </cell>
          <cell r="Y293">
            <v>91</v>
          </cell>
          <cell r="Z293">
            <v>812.97216000000003</v>
          </cell>
          <cell r="AA293">
            <v>4.7046999999999999</v>
          </cell>
          <cell r="AB293" t="str">
            <v>0001</v>
          </cell>
          <cell r="AC293">
            <v>13007.55456</v>
          </cell>
          <cell r="AF293" t="e">
            <v>#N/A</v>
          </cell>
        </row>
        <row r="294">
          <cell r="A294" t="str">
            <v>42878132B01</v>
          </cell>
          <cell r="B294">
            <v>4287813</v>
          </cell>
          <cell r="C294" t="str">
            <v>7D 150G BARBEQUE MINI BR 12CA</v>
          </cell>
          <cell r="D294" t="str">
            <v>2B01</v>
          </cell>
          <cell r="E294" t="str">
            <v>Mini</v>
          </cell>
          <cell r="F294">
            <v>150</v>
          </cell>
          <cell r="G294" t="str">
            <v>Grecia</v>
          </cell>
          <cell r="H294" t="str">
            <v>Barbeque</v>
          </cell>
          <cell r="K294">
            <v>1</v>
          </cell>
          <cell r="L294">
            <v>12</v>
          </cell>
          <cell r="M294">
            <v>96</v>
          </cell>
          <cell r="N294">
            <v>1.8</v>
          </cell>
          <cell r="O294">
            <v>172.8</v>
          </cell>
          <cell r="P294">
            <v>300</v>
          </cell>
          <cell r="Q294">
            <v>266</v>
          </cell>
          <cell r="R294">
            <v>260</v>
          </cell>
          <cell r="S294">
            <v>12</v>
          </cell>
          <cell r="T294">
            <v>8</v>
          </cell>
          <cell r="U294">
            <v>2080</v>
          </cell>
          <cell r="V294">
            <v>2230</v>
          </cell>
          <cell r="W294">
            <v>5955.84</v>
          </cell>
          <cell r="X294">
            <v>893.37599999999998</v>
          </cell>
          <cell r="Y294">
            <v>91</v>
          </cell>
          <cell r="Z294">
            <v>812.97216000000003</v>
          </cell>
          <cell r="AA294">
            <v>4.7046999999999999</v>
          </cell>
          <cell r="AB294" t="str">
            <v>0001</v>
          </cell>
          <cell r="AC294">
            <v>13007.55456</v>
          </cell>
          <cell r="AF294" t="e">
            <v>#N/A</v>
          </cell>
        </row>
        <row r="295">
          <cell r="A295" t="str">
            <v>-42879002B01</v>
          </cell>
          <cell r="B295">
            <v>-4287900</v>
          </cell>
          <cell r="C295" t="str">
            <v>7D 160G BARBEQUE MINI BR 12CA</v>
          </cell>
          <cell r="D295" t="str">
            <v>2B01</v>
          </cell>
          <cell r="E295" t="str">
            <v>Mini</v>
          </cell>
          <cell r="F295">
            <v>160</v>
          </cell>
          <cell r="H295" t="str">
            <v>Barbeque</v>
          </cell>
          <cell r="K295">
            <v>1</v>
          </cell>
          <cell r="L295">
            <v>12</v>
          </cell>
          <cell r="M295">
            <v>96</v>
          </cell>
          <cell r="N295">
            <v>0.72</v>
          </cell>
          <cell r="O295">
            <v>69.12</v>
          </cell>
          <cell r="P295">
            <v>300</v>
          </cell>
          <cell r="Q295">
            <v>266</v>
          </cell>
          <cell r="R295">
            <v>260</v>
          </cell>
          <cell r="S295">
            <v>12</v>
          </cell>
          <cell r="T295">
            <v>8</v>
          </cell>
          <cell r="U295">
            <v>2080</v>
          </cell>
          <cell r="V295">
            <v>2230</v>
          </cell>
          <cell r="W295">
            <v>5583.6</v>
          </cell>
          <cell r="X295">
            <v>893.37599999999998</v>
          </cell>
          <cell r="Y295">
            <v>91</v>
          </cell>
          <cell r="Z295">
            <v>812.97216000000003</v>
          </cell>
          <cell r="AC295">
            <v>13007.55456</v>
          </cell>
          <cell r="AE295" t="str">
            <v>on delist file 90264</v>
          </cell>
          <cell r="AF295" t="e">
            <v>#N/A</v>
          </cell>
        </row>
        <row r="296">
          <cell r="A296" t="str">
            <v>42879032B01</v>
          </cell>
          <cell r="B296">
            <v>4287903</v>
          </cell>
          <cell r="C296" t="str">
            <v>7D 80G SALT BR 12CA</v>
          </cell>
          <cell r="D296" t="str">
            <v>2B01</v>
          </cell>
          <cell r="E296" t="str">
            <v>BIG</v>
          </cell>
          <cell r="F296">
            <v>80</v>
          </cell>
          <cell r="H296" t="str">
            <v>Salt</v>
          </cell>
          <cell r="K296">
            <v>1</v>
          </cell>
          <cell r="L296">
            <v>12</v>
          </cell>
          <cell r="M296">
            <v>60</v>
          </cell>
          <cell r="N296">
            <v>0.96</v>
          </cell>
          <cell r="O296">
            <v>57.599999999999994</v>
          </cell>
          <cell r="P296">
            <v>266</v>
          </cell>
          <cell r="Q296">
            <v>236</v>
          </cell>
          <cell r="R296">
            <v>220</v>
          </cell>
          <cell r="S296">
            <v>15</v>
          </cell>
          <cell r="T296">
            <v>4</v>
          </cell>
          <cell r="U296">
            <v>880</v>
          </cell>
          <cell r="V296">
            <v>1030</v>
          </cell>
          <cell r="W296">
            <v>11218.5</v>
          </cell>
          <cell r="X296">
            <v>897.48</v>
          </cell>
          <cell r="Y296">
            <v>91</v>
          </cell>
          <cell r="Z296">
            <v>816.70680000000004</v>
          </cell>
          <cell r="AA296">
            <v>14.1789375</v>
          </cell>
          <cell r="AB296" t="str">
            <v>0001</v>
          </cell>
          <cell r="AC296">
            <v>13067.308800000001</v>
          </cell>
          <cell r="AD296" t="str">
            <v>per family of Bake Rolls</v>
          </cell>
          <cell r="AF296" t="e">
            <v>#N/A</v>
          </cell>
        </row>
        <row r="297">
          <cell r="A297" t="str">
            <v>42879052B01</v>
          </cell>
          <cell r="B297">
            <v>4287905</v>
          </cell>
          <cell r="C297" t="str">
            <v>7D 80G CHILLI BR BRAN 12CA</v>
          </cell>
          <cell r="D297" t="str">
            <v>2B01</v>
          </cell>
          <cell r="E297" t="str">
            <v>BIG</v>
          </cell>
          <cell r="F297">
            <v>80</v>
          </cell>
          <cell r="H297" t="str">
            <v>Chilli</v>
          </cell>
          <cell r="K297">
            <v>1</v>
          </cell>
          <cell r="L297">
            <v>12</v>
          </cell>
          <cell r="M297">
            <v>60</v>
          </cell>
          <cell r="N297">
            <v>0.96</v>
          </cell>
          <cell r="O297">
            <v>57.599999999999994</v>
          </cell>
          <cell r="P297">
            <v>266</v>
          </cell>
          <cell r="Q297">
            <v>236</v>
          </cell>
          <cell r="R297">
            <v>220</v>
          </cell>
          <cell r="S297">
            <v>15</v>
          </cell>
          <cell r="T297">
            <v>4</v>
          </cell>
          <cell r="U297">
            <v>880</v>
          </cell>
          <cell r="V297">
            <v>1030</v>
          </cell>
          <cell r="W297">
            <v>11218.5</v>
          </cell>
          <cell r="X297">
            <v>897.48</v>
          </cell>
          <cell r="Y297">
            <v>91</v>
          </cell>
          <cell r="Z297">
            <v>816.70680000000004</v>
          </cell>
          <cell r="AA297">
            <v>14.1789375</v>
          </cell>
          <cell r="AB297" t="str">
            <v>0001</v>
          </cell>
          <cell r="AC297">
            <v>6533.6544000000004</v>
          </cell>
          <cell r="AD297" t="str">
            <v>by family of Bake Rolls</v>
          </cell>
          <cell r="AF297" t="e">
            <v>#N/A</v>
          </cell>
        </row>
        <row r="298">
          <cell r="A298" t="str">
            <v>42879092B01</v>
          </cell>
          <cell r="B298">
            <v>4287909</v>
          </cell>
          <cell r="C298" t="str">
            <v>7D 150G GARLIC BR 12CA</v>
          </cell>
          <cell r="D298" t="str">
            <v>2B01</v>
          </cell>
          <cell r="E298" t="str">
            <v>BIG</v>
          </cell>
          <cell r="F298">
            <v>150</v>
          </cell>
          <cell r="G298" t="str">
            <v>Romania</v>
          </cell>
          <cell r="H298" t="str">
            <v>Garlic</v>
          </cell>
          <cell r="K298">
            <v>1</v>
          </cell>
          <cell r="L298">
            <v>12</v>
          </cell>
          <cell r="M298">
            <v>48</v>
          </cell>
          <cell r="N298">
            <v>1.8</v>
          </cell>
          <cell r="O298">
            <v>86.4</v>
          </cell>
          <cell r="P298">
            <v>300</v>
          </cell>
          <cell r="Q298">
            <v>266</v>
          </cell>
          <cell r="R298">
            <v>260</v>
          </cell>
          <cell r="S298">
            <v>12</v>
          </cell>
          <cell r="T298">
            <v>4</v>
          </cell>
          <cell r="U298">
            <v>1040</v>
          </cell>
          <cell r="V298">
            <v>1190</v>
          </cell>
          <cell r="W298">
            <v>5983.2</v>
          </cell>
          <cell r="X298">
            <v>897.48</v>
          </cell>
          <cell r="Y298">
            <v>91</v>
          </cell>
          <cell r="Z298">
            <v>816.70680000000004</v>
          </cell>
          <cell r="AA298">
            <v>9.4526249999999994</v>
          </cell>
          <cell r="AB298" t="str">
            <v>0001</v>
          </cell>
          <cell r="AC298">
            <v>13067.308800000001</v>
          </cell>
          <cell r="AD298" t="str">
            <v>per family of Bake Rolls</v>
          </cell>
          <cell r="AF298" t="e">
            <v>#N/A</v>
          </cell>
        </row>
        <row r="299">
          <cell r="A299" t="str">
            <v>42879102B01</v>
          </cell>
          <cell r="B299">
            <v>4287910</v>
          </cell>
          <cell r="C299" t="str">
            <v>7D 80G PIZZA BR 12CA</v>
          </cell>
          <cell r="D299" t="str">
            <v>2B01</v>
          </cell>
          <cell r="E299" t="str">
            <v>BIG</v>
          </cell>
          <cell r="F299">
            <v>80</v>
          </cell>
          <cell r="H299" t="str">
            <v>Pizza</v>
          </cell>
          <cell r="K299">
            <v>1</v>
          </cell>
          <cell r="L299">
            <v>12</v>
          </cell>
          <cell r="M299">
            <v>60</v>
          </cell>
          <cell r="N299">
            <v>0.96</v>
          </cell>
          <cell r="O299">
            <v>57.599999999999994</v>
          </cell>
          <cell r="P299">
            <v>266</v>
          </cell>
          <cell r="Q299">
            <v>236</v>
          </cell>
          <cell r="R299">
            <v>220</v>
          </cell>
          <cell r="S299">
            <v>15</v>
          </cell>
          <cell r="T299">
            <v>4</v>
          </cell>
          <cell r="U299">
            <v>880</v>
          </cell>
          <cell r="V299">
            <v>1030</v>
          </cell>
          <cell r="W299">
            <v>11218.5</v>
          </cell>
          <cell r="X299">
            <v>897.48</v>
          </cell>
          <cell r="Y299">
            <v>91</v>
          </cell>
          <cell r="Z299">
            <v>816.70680000000004</v>
          </cell>
          <cell r="AA299">
            <v>14.1789375</v>
          </cell>
          <cell r="AB299" t="str">
            <v>0001</v>
          </cell>
          <cell r="AC299">
            <v>13067.308800000001</v>
          </cell>
          <cell r="AD299" t="str">
            <v>per family of Bake Rolls</v>
          </cell>
          <cell r="AF299" t="e">
            <v>#N/A</v>
          </cell>
        </row>
        <row r="300">
          <cell r="A300" t="str">
            <v>42879112B01</v>
          </cell>
          <cell r="B300">
            <v>4287911</v>
          </cell>
          <cell r="C300" t="str">
            <v>7D 80G PIZZA BR BRAN 12CA</v>
          </cell>
          <cell r="D300" t="str">
            <v>2B01</v>
          </cell>
          <cell r="E300" t="str">
            <v>BIG</v>
          </cell>
          <cell r="F300">
            <v>80</v>
          </cell>
          <cell r="H300" t="str">
            <v>Pizza</v>
          </cell>
          <cell r="K300">
            <v>1</v>
          </cell>
          <cell r="L300">
            <v>12</v>
          </cell>
          <cell r="M300">
            <v>60</v>
          </cell>
          <cell r="N300">
            <v>0.96</v>
          </cell>
          <cell r="O300">
            <v>57.599999999999994</v>
          </cell>
          <cell r="P300">
            <v>266</v>
          </cell>
          <cell r="Q300">
            <v>236</v>
          </cell>
          <cell r="R300">
            <v>220</v>
          </cell>
          <cell r="S300">
            <v>15</v>
          </cell>
          <cell r="T300">
            <v>4</v>
          </cell>
          <cell r="U300">
            <v>880</v>
          </cell>
          <cell r="V300">
            <v>1030</v>
          </cell>
          <cell r="W300">
            <v>11218.5</v>
          </cell>
          <cell r="X300">
            <v>897.48</v>
          </cell>
          <cell r="Y300">
            <v>91</v>
          </cell>
          <cell r="Z300">
            <v>816.70680000000004</v>
          </cell>
          <cell r="AA300">
            <v>14.1789375</v>
          </cell>
          <cell r="AB300" t="str">
            <v>0001</v>
          </cell>
          <cell r="AC300">
            <v>6533.6544000000004</v>
          </cell>
          <cell r="AD300" t="str">
            <v>by family of Bake Rolls</v>
          </cell>
          <cell r="AF300" t="e">
            <v>#N/A</v>
          </cell>
        </row>
        <row r="301">
          <cell r="A301" t="str">
            <v>42879162B01</v>
          </cell>
          <cell r="B301">
            <v>4287916</v>
          </cell>
          <cell r="C301" t="str">
            <v>7D 150G PIZZA BR 12CA</v>
          </cell>
          <cell r="D301" t="str">
            <v>2B01</v>
          </cell>
          <cell r="E301" t="str">
            <v>BIG</v>
          </cell>
          <cell r="F301">
            <v>150</v>
          </cell>
          <cell r="G301" t="str">
            <v>Romania</v>
          </cell>
          <cell r="H301" t="str">
            <v>Pizza</v>
          </cell>
          <cell r="K301">
            <v>1</v>
          </cell>
          <cell r="L301">
            <v>12</v>
          </cell>
          <cell r="M301">
            <v>48</v>
          </cell>
          <cell r="N301">
            <v>1.8</v>
          </cell>
          <cell r="O301">
            <v>86.4</v>
          </cell>
          <cell r="P301">
            <v>300</v>
          </cell>
          <cell r="Q301">
            <v>266</v>
          </cell>
          <cell r="R301">
            <v>260</v>
          </cell>
          <cell r="S301">
            <v>12</v>
          </cell>
          <cell r="T301">
            <v>4</v>
          </cell>
          <cell r="U301">
            <v>1040</v>
          </cell>
          <cell r="V301">
            <v>1190</v>
          </cell>
          <cell r="W301">
            <v>5983.2</v>
          </cell>
          <cell r="X301">
            <v>897.48</v>
          </cell>
          <cell r="Y301">
            <v>91</v>
          </cell>
          <cell r="Z301">
            <v>816.70680000000004</v>
          </cell>
          <cell r="AA301">
            <v>9.4526249999999994</v>
          </cell>
          <cell r="AB301" t="str">
            <v>0001</v>
          </cell>
          <cell r="AC301">
            <v>13067.308800000001</v>
          </cell>
          <cell r="AD301" t="str">
            <v>per family of Bake Rolls</v>
          </cell>
          <cell r="AF301" t="e">
            <v>#N/A</v>
          </cell>
        </row>
        <row r="302">
          <cell r="A302" t="str">
            <v>42879232B01</v>
          </cell>
          <cell r="B302">
            <v>4287923</v>
          </cell>
          <cell r="C302" t="str">
            <v>7D 80G TOM&amp;OLIV BR 12CA</v>
          </cell>
          <cell r="D302" t="str">
            <v>2B01</v>
          </cell>
          <cell r="E302" t="str">
            <v>BIG</v>
          </cell>
          <cell r="F302">
            <v>80</v>
          </cell>
          <cell r="H302" t="str">
            <v>Tomato-Olive</v>
          </cell>
          <cell r="K302">
            <v>1</v>
          </cell>
          <cell r="L302">
            <v>12</v>
          </cell>
          <cell r="M302">
            <v>60</v>
          </cell>
          <cell r="N302">
            <v>0.96</v>
          </cell>
          <cell r="O302">
            <v>57.599999999999994</v>
          </cell>
          <cell r="P302">
            <v>266</v>
          </cell>
          <cell r="Q302">
            <v>236</v>
          </cell>
          <cell r="R302">
            <v>220</v>
          </cell>
          <cell r="S302">
            <v>15</v>
          </cell>
          <cell r="T302">
            <v>4</v>
          </cell>
          <cell r="U302">
            <v>880</v>
          </cell>
          <cell r="V302">
            <v>1030</v>
          </cell>
          <cell r="W302">
            <v>11218.5</v>
          </cell>
          <cell r="X302">
            <v>897.48</v>
          </cell>
          <cell r="Y302">
            <v>91</v>
          </cell>
          <cell r="Z302">
            <v>816.70680000000004</v>
          </cell>
          <cell r="AA302">
            <v>14.1789375</v>
          </cell>
          <cell r="AB302" t="str">
            <v>0001</v>
          </cell>
          <cell r="AC302">
            <v>13067.308800000001</v>
          </cell>
          <cell r="AD302" t="str">
            <v>per family of Bake Rolls</v>
          </cell>
          <cell r="AF302" t="e">
            <v>#N/A</v>
          </cell>
        </row>
        <row r="303">
          <cell r="A303" t="str">
            <v>42879292B01</v>
          </cell>
          <cell r="B303">
            <v>4287929</v>
          </cell>
          <cell r="C303" t="str">
            <v>7D 80G BCN BR 12CA</v>
          </cell>
          <cell r="D303" t="str">
            <v>2B01</v>
          </cell>
          <cell r="E303" t="str">
            <v>BIG</v>
          </cell>
          <cell r="F303">
            <v>80</v>
          </cell>
          <cell r="H303" t="str">
            <v>Bacon</v>
          </cell>
          <cell r="K303">
            <v>1</v>
          </cell>
          <cell r="L303">
            <v>12</v>
          </cell>
          <cell r="M303">
            <v>60</v>
          </cell>
          <cell r="N303">
            <v>0.96</v>
          </cell>
          <cell r="O303">
            <v>57.599999999999994</v>
          </cell>
          <cell r="P303">
            <v>266</v>
          </cell>
          <cell r="Q303">
            <v>236</v>
          </cell>
          <cell r="R303">
            <v>220</v>
          </cell>
          <cell r="S303">
            <v>15</v>
          </cell>
          <cell r="T303">
            <v>4</v>
          </cell>
          <cell r="U303">
            <v>880</v>
          </cell>
          <cell r="V303">
            <v>1030</v>
          </cell>
          <cell r="W303">
            <v>11218.5</v>
          </cell>
          <cell r="X303">
            <v>897.48</v>
          </cell>
          <cell r="Y303">
            <v>91</v>
          </cell>
          <cell r="Z303">
            <v>816.70680000000004</v>
          </cell>
          <cell r="AA303">
            <v>14.1789375</v>
          </cell>
          <cell r="AB303" t="str">
            <v>0001</v>
          </cell>
          <cell r="AC303">
            <v>13067.308800000001</v>
          </cell>
          <cell r="AD303" t="str">
            <v>per family of Bake Rolls</v>
          </cell>
          <cell r="AF303" t="e">
            <v>#N/A</v>
          </cell>
        </row>
        <row r="304">
          <cell r="A304" t="str">
            <v>42879322B01</v>
          </cell>
          <cell r="B304">
            <v>4287932</v>
          </cell>
          <cell r="C304" t="str">
            <v>7D 80G SR CREAM&amp;ON BR 12CA</v>
          </cell>
          <cell r="D304" t="str">
            <v>2B01</v>
          </cell>
          <cell r="E304" t="str">
            <v>BIG</v>
          </cell>
          <cell r="F304">
            <v>80</v>
          </cell>
          <cell r="H304" t="str">
            <v>Onion</v>
          </cell>
          <cell r="K304">
            <v>1</v>
          </cell>
          <cell r="L304">
            <v>12</v>
          </cell>
          <cell r="M304">
            <v>60</v>
          </cell>
          <cell r="N304">
            <v>0.96</v>
          </cell>
          <cell r="O304">
            <v>57.599999999999994</v>
          </cell>
          <cell r="P304">
            <v>266</v>
          </cell>
          <cell r="Q304">
            <v>236</v>
          </cell>
          <cell r="R304">
            <v>220</v>
          </cell>
          <cell r="S304">
            <v>15</v>
          </cell>
          <cell r="T304">
            <v>4</v>
          </cell>
          <cell r="U304">
            <v>880</v>
          </cell>
          <cell r="V304">
            <v>1030</v>
          </cell>
          <cell r="W304">
            <v>11218.5</v>
          </cell>
          <cell r="X304">
            <v>897.48</v>
          </cell>
          <cell r="Y304">
            <v>91</v>
          </cell>
          <cell r="Z304">
            <v>816.70680000000004</v>
          </cell>
          <cell r="AA304">
            <v>14.1789375</v>
          </cell>
          <cell r="AB304" t="str">
            <v>0001</v>
          </cell>
          <cell r="AC304">
            <v>13067.308800000001</v>
          </cell>
          <cell r="AD304" t="str">
            <v>per family of Bake Rolls</v>
          </cell>
          <cell r="AF304" t="e">
            <v>#N/A</v>
          </cell>
        </row>
        <row r="305">
          <cell r="A305" t="str">
            <v>42879601K2B</v>
          </cell>
          <cell r="B305">
            <v>4287960</v>
          </cell>
          <cell r="C305" t="str">
            <v>7D SWISS ROLL COCOA UN.(200G)10P/C</v>
          </cell>
          <cell r="D305" t="str">
            <v>1K2B</v>
          </cell>
          <cell r="E305" t="str">
            <v xml:space="preserve">Swiss Rolls - Décor </v>
          </cell>
          <cell r="F305">
            <v>200</v>
          </cell>
          <cell r="G305" t="str">
            <v>Grecia</v>
          </cell>
          <cell r="H305" t="str">
            <v>Cocoa</v>
          </cell>
          <cell r="I305" t="str">
            <v>Decor</v>
          </cell>
          <cell r="K305">
            <v>1</v>
          </cell>
          <cell r="L305">
            <v>10</v>
          </cell>
          <cell r="M305">
            <v>192</v>
          </cell>
          <cell r="N305">
            <v>2</v>
          </cell>
          <cell r="O305">
            <v>384</v>
          </cell>
          <cell r="P305">
            <v>386</v>
          </cell>
          <cell r="Q305">
            <v>191</v>
          </cell>
          <cell r="R305">
            <v>125</v>
          </cell>
          <cell r="S305">
            <v>12</v>
          </cell>
          <cell r="T305">
            <v>16</v>
          </cell>
          <cell r="U305">
            <v>2000</v>
          </cell>
          <cell r="V305">
            <v>2150</v>
          </cell>
          <cell r="W305">
            <v>7188</v>
          </cell>
          <cell r="X305">
            <v>1437.6</v>
          </cell>
          <cell r="Y305">
            <v>85</v>
          </cell>
          <cell r="Z305">
            <v>1221.9599999999998</v>
          </cell>
          <cell r="AA305">
            <v>3.1821874999999995</v>
          </cell>
          <cell r="AB305" t="str">
            <v>0001</v>
          </cell>
          <cell r="AC305">
            <v>2443.9199999999996</v>
          </cell>
          <cell r="AD305" t="str">
            <v>8553,72 kg per family</v>
          </cell>
          <cell r="AF305" t="e">
            <v>#N/A</v>
          </cell>
        </row>
        <row r="306">
          <cell r="A306" t="str">
            <v>42879611K2B</v>
          </cell>
          <cell r="B306">
            <v>4287961</v>
          </cell>
          <cell r="C306" t="str">
            <v>7D SWISS ROLL COCOA CO.(200G)10P/C</v>
          </cell>
          <cell r="D306" t="str">
            <v>1K2B</v>
          </cell>
          <cell r="E306" t="str">
            <v>Swiss Rolls - Covered</v>
          </cell>
          <cell r="F306">
            <v>200</v>
          </cell>
          <cell r="G306" t="str">
            <v>Grecia</v>
          </cell>
          <cell r="H306" t="str">
            <v>Cocoa</v>
          </cell>
          <cell r="I306" t="str">
            <v>Covered</v>
          </cell>
          <cell r="K306">
            <v>1</v>
          </cell>
          <cell r="L306">
            <v>10</v>
          </cell>
          <cell r="M306">
            <v>192</v>
          </cell>
          <cell r="N306">
            <v>2</v>
          </cell>
          <cell r="O306">
            <v>384</v>
          </cell>
          <cell r="P306">
            <v>386</v>
          </cell>
          <cell r="Q306">
            <v>191</v>
          </cell>
          <cell r="R306">
            <v>125</v>
          </cell>
          <cell r="S306">
            <v>12</v>
          </cell>
          <cell r="T306">
            <v>16</v>
          </cell>
          <cell r="U306">
            <v>2000</v>
          </cell>
          <cell r="V306">
            <v>2150</v>
          </cell>
          <cell r="W306">
            <v>8106</v>
          </cell>
          <cell r="X306">
            <v>1621.2</v>
          </cell>
          <cell r="Y306">
            <v>85</v>
          </cell>
          <cell r="Z306">
            <v>1378.02</v>
          </cell>
          <cell r="AA306">
            <v>3.5885937499999998</v>
          </cell>
          <cell r="AB306" t="str">
            <v>0001</v>
          </cell>
          <cell r="AC306">
            <v>2756.04</v>
          </cell>
          <cell r="AD306" t="str">
            <v>9646,14 per family</v>
          </cell>
          <cell r="AF306" t="e">
            <v>#N/A</v>
          </cell>
        </row>
        <row r="307">
          <cell r="A307" t="str">
            <v>42879621K2B</v>
          </cell>
          <cell r="B307">
            <v>4287962</v>
          </cell>
          <cell r="C307" t="str">
            <v>7D CAKE BAR COCOA CO.(32G)16P/D</v>
          </cell>
          <cell r="D307" t="str">
            <v>1K2B</v>
          </cell>
          <cell r="E307" t="str">
            <v>CB - Pasteurized - Covered</v>
          </cell>
          <cell r="F307">
            <v>32</v>
          </cell>
          <cell r="G307" t="str">
            <v>Grecia</v>
          </cell>
          <cell r="H307" t="str">
            <v>Cocoa</v>
          </cell>
          <cell r="I307" t="str">
            <v>Covered</v>
          </cell>
          <cell r="J307" t="str">
            <v>Display</v>
          </cell>
          <cell r="K307">
            <v>16</v>
          </cell>
          <cell r="L307">
            <v>9</v>
          </cell>
          <cell r="M307">
            <v>45</v>
          </cell>
          <cell r="N307">
            <v>4.6079999999999997</v>
          </cell>
          <cell r="O307">
            <v>207.35999999999999</v>
          </cell>
          <cell r="P307">
            <v>396</v>
          </cell>
          <cell r="Q307">
            <v>261</v>
          </cell>
          <cell r="R307">
            <v>380</v>
          </cell>
          <cell r="S307">
            <v>9</v>
          </cell>
          <cell r="T307">
            <v>5</v>
          </cell>
          <cell r="U307">
            <v>1900</v>
          </cell>
          <cell r="V307">
            <v>2050</v>
          </cell>
          <cell r="W307">
            <v>38340</v>
          </cell>
          <cell r="X307">
            <v>1226.8800000000001</v>
          </cell>
          <cell r="Y307">
            <v>85</v>
          </cell>
          <cell r="Z307">
            <v>1042.848</v>
          </cell>
          <cell r="AA307">
            <v>5.0291666666666668</v>
          </cell>
          <cell r="AB307" t="str">
            <v>0001</v>
          </cell>
          <cell r="AC307">
            <v>2085.6959999999999</v>
          </cell>
          <cell r="AD307" t="str">
            <v>14,599,9 per family</v>
          </cell>
          <cell r="AF307" t="e">
            <v>#N/A</v>
          </cell>
        </row>
        <row r="308">
          <cell r="A308" t="str">
            <v>43169281K2A</v>
          </cell>
          <cell r="B308">
            <v>4316928</v>
          </cell>
          <cell r="C308" t="str">
            <v>7D 16X32G COCOA CAKE BR COV 9CA</v>
          </cell>
          <cell r="D308" t="str">
            <v>1K2A</v>
          </cell>
          <cell r="E308" t="str">
            <v>CB - Pasteurized - Covered</v>
          </cell>
          <cell r="F308">
            <v>32</v>
          </cell>
          <cell r="G308" t="str">
            <v>Grecia</v>
          </cell>
          <cell r="H308" t="str">
            <v>Cocoa</v>
          </cell>
          <cell r="I308" t="str">
            <v>Covered</v>
          </cell>
          <cell r="J308" t="str">
            <v>Display</v>
          </cell>
          <cell r="K308">
            <v>16</v>
          </cell>
          <cell r="L308">
            <v>9</v>
          </cell>
          <cell r="M308">
            <v>36</v>
          </cell>
          <cell r="N308">
            <v>4.6079999999999997</v>
          </cell>
          <cell r="O308">
            <v>165.88799999999998</v>
          </cell>
          <cell r="P308">
            <v>396</v>
          </cell>
          <cell r="Q308">
            <v>261</v>
          </cell>
          <cell r="R308">
            <v>380</v>
          </cell>
          <cell r="S308">
            <v>9</v>
          </cell>
          <cell r="T308">
            <v>5</v>
          </cell>
          <cell r="U308">
            <v>1900</v>
          </cell>
          <cell r="V308">
            <v>2050</v>
          </cell>
          <cell r="W308">
            <v>36984</v>
          </cell>
          <cell r="X308">
            <v>1183.4880000000001</v>
          </cell>
          <cell r="Y308">
            <v>85</v>
          </cell>
          <cell r="Z308">
            <v>1005.9648000000001</v>
          </cell>
          <cell r="AA308">
            <v>6.0641203703703717</v>
          </cell>
          <cell r="AB308" t="str">
            <v>0001</v>
          </cell>
          <cell r="AC308">
            <v>2011.9296000000002</v>
          </cell>
          <cell r="AD308" t="str">
            <v>14,599,9 per family</v>
          </cell>
          <cell r="AF308" t="e">
            <v>#N/A</v>
          </cell>
        </row>
        <row r="309">
          <cell r="A309" t="str">
            <v>-42879631K2B</v>
          </cell>
          <cell r="B309">
            <v>-4287963</v>
          </cell>
          <cell r="C309" t="str">
            <v>7D SWISS ROLL CAPPUC.UN.(200G)10P/C</v>
          </cell>
          <cell r="D309" t="str">
            <v>1K2B</v>
          </cell>
          <cell r="E309" t="str">
            <v xml:space="preserve">Swiss Rolls - Décor </v>
          </cell>
          <cell r="F309">
            <v>200</v>
          </cell>
          <cell r="H309" t="str">
            <v>Cappucino</v>
          </cell>
          <cell r="K309">
            <v>1</v>
          </cell>
          <cell r="L309">
            <v>10</v>
          </cell>
          <cell r="M309">
            <v>192</v>
          </cell>
          <cell r="N309">
            <v>2</v>
          </cell>
          <cell r="O309">
            <v>384</v>
          </cell>
          <cell r="P309">
            <v>386</v>
          </cell>
          <cell r="Q309">
            <v>191</v>
          </cell>
          <cell r="R309">
            <v>125</v>
          </cell>
          <cell r="S309">
            <v>12</v>
          </cell>
          <cell r="T309">
            <v>16</v>
          </cell>
          <cell r="U309">
            <v>2000</v>
          </cell>
          <cell r="V309">
            <v>2150</v>
          </cell>
          <cell r="W309">
            <v>7188</v>
          </cell>
          <cell r="X309">
            <v>1437.6</v>
          </cell>
          <cell r="Y309">
            <v>85</v>
          </cell>
          <cell r="Z309">
            <v>1221.9599999999998</v>
          </cell>
          <cell r="AC309">
            <v>2443.9199999999996</v>
          </cell>
          <cell r="AD309" t="str">
            <v>8553,72 kg per family</v>
          </cell>
          <cell r="AF309">
            <v>4287963</v>
          </cell>
        </row>
        <row r="310">
          <cell r="A310" t="str">
            <v>42879641K2B</v>
          </cell>
          <cell r="B310">
            <v>4287964</v>
          </cell>
          <cell r="C310" t="str">
            <v>7D SWISS ROLL VANIL.UN.(200G)10P/C</v>
          </cell>
          <cell r="D310" t="str">
            <v>1K2B</v>
          </cell>
          <cell r="E310" t="str">
            <v xml:space="preserve">Swiss Rolls - Décor </v>
          </cell>
          <cell r="F310">
            <v>200</v>
          </cell>
          <cell r="G310" t="str">
            <v>Grecia</v>
          </cell>
          <cell r="H310" t="str">
            <v>Vanilla</v>
          </cell>
          <cell r="I310" t="str">
            <v>Decor</v>
          </cell>
          <cell r="K310">
            <v>1</v>
          </cell>
          <cell r="L310">
            <v>10</v>
          </cell>
          <cell r="M310">
            <v>192</v>
          </cell>
          <cell r="N310">
            <v>2</v>
          </cell>
          <cell r="O310">
            <v>384</v>
          </cell>
          <cell r="P310">
            <v>386</v>
          </cell>
          <cell r="Q310">
            <v>191</v>
          </cell>
          <cell r="R310">
            <v>125</v>
          </cell>
          <cell r="S310">
            <v>12</v>
          </cell>
          <cell r="T310">
            <v>16</v>
          </cell>
          <cell r="U310">
            <v>2000</v>
          </cell>
          <cell r="V310">
            <v>2150</v>
          </cell>
          <cell r="W310">
            <v>7188</v>
          </cell>
          <cell r="X310">
            <v>1437.6</v>
          </cell>
          <cell r="Y310">
            <v>85</v>
          </cell>
          <cell r="Z310">
            <v>1221.9599999999998</v>
          </cell>
          <cell r="AA310">
            <v>3.1821874999999995</v>
          </cell>
          <cell r="AB310" t="str">
            <v>0001</v>
          </cell>
          <cell r="AC310">
            <v>2443.9199999999996</v>
          </cell>
          <cell r="AD310" t="str">
            <v>8553,72 kg per family</v>
          </cell>
          <cell r="AF310" t="e">
            <v>#N/A</v>
          </cell>
        </row>
        <row r="311">
          <cell r="A311" t="str">
            <v>43182081K2B</v>
          </cell>
          <cell r="B311">
            <v>4318208</v>
          </cell>
          <cell r="C311" t="str">
            <v>7D SWISS ROLL VANIL.UN.(200G)10P/C</v>
          </cell>
          <cell r="D311" t="str">
            <v>1K2B</v>
          </cell>
          <cell r="E311" t="str">
            <v xml:space="preserve">Swiss Rolls - Décor </v>
          </cell>
          <cell r="F311">
            <v>200</v>
          </cell>
          <cell r="G311" t="str">
            <v>Grecia</v>
          </cell>
          <cell r="H311" t="str">
            <v>Vanilla</v>
          </cell>
          <cell r="I311" t="str">
            <v>Decor</v>
          </cell>
          <cell r="K311">
            <v>1</v>
          </cell>
          <cell r="L311">
            <v>10</v>
          </cell>
          <cell r="M311">
            <v>156</v>
          </cell>
          <cell r="N311">
            <v>2</v>
          </cell>
          <cell r="O311">
            <v>312</v>
          </cell>
          <cell r="P311">
            <v>386</v>
          </cell>
          <cell r="Q311">
            <v>191</v>
          </cell>
          <cell r="R311">
            <v>125</v>
          </cell>
          <cell r="S311">
            <v>12</v>
          </cell>
          <cell r="T311">
            <v>16</v>
          </cell>
          <cell r="U311">
            <v>2000</v>
          </cell>
          <cell r="V311">
            <v>2150</v>
          </cell>
          <cell r="W311">
            <v>7188</v>
          </cell>
          <cell r="X311">
            <v>1437.6</v>
          </cell>
          <cell r="Y311">
            <v>85</v>
          </cell>
          <cell r="Z311">
            <v>1221.9599999999998</v>
          </cell>
          <cell r="AA311">
            <v>3.9165384615384609</v>
          </cell>
          <cell r="AB311" t="str">
            <v>0001</v>
          </cell>
          <cell r="AC311">
            <v>2443.9199999999996</v>
          </cell>
          <cell r="AD311" t="str">
            <v>8553,72 kg per family</v>
          </cell>
          <cell r="AF311" t="e">
            <v>#N/A</v>
          </cell>
        </row>
        <row r="312">
          <cell r="A312" t="str">
            <v>42879651K2B</v>
          </cell>
          <cell r="B312">
            <v>4287965</v>
          </cell>
          <cell r="C312" t="str">
            <v>7D SWISS ROLL STRAWB.UN.(200G)10P/C</v>
          </cell>
          <cell r="D312" t="str">
            <v>1K2B</v>
          </cell>
          <cell r="E312" t="str">
            <v xml:space="preserve">Swiss Rolls - Décor </v>
          </cell>
          <cell r="F312">
            <v>200</v>
          </cell>
          <cell r="G312" t="str">
            <v>Grecia</v>
          </cell>
          <cell r="H312" t="str">
            <v>Strawberry</v>
          </cell>
          <cell r="I312" t="str">
            <v>Decor</v>
          </cell>
          <cell r="K312">
            <v>1</v>
          </cell>
          <cell r="L312">
            <v>10</v>
          </cell>
          <cell r="M312">
            <v>192</v>
          </cell>
          <cell r="N312">
            <v>2</v>
          </cell>
          <cell r="O312">
            <v>384</v>
          </cell>
          <cell r="P312">
            <v>386</v>
          </cell>
          <cell r="Q312">
            <v>191</v>
          </cell>
          <cell r="R312">
            <v>125</v>
          </cell>
          <cell r="S312">
            <v>12</v>
          </cell>
          <cell r="T312">
            <v>16</v>
          </cell>
          <cell r="U312">
            <v>2000</v>
          </cell>
          <cell r="V312">
            <v>2150</v>
          </cell>
          <cell r="W312">
            <v>7188</v>
          </cell>
          <cell r="X312">
            <v>1437.6</v>
          </cell>
          <cell r="Y312">
            <v>85</v>
          </cell>
          <cell r="Z312">
            <v>1221.9599999999998</v>
          </cell>
          <cell r="AA312">
            <v>3.1821874999999995</v>
          </cell>
          <cell r="AB312" t="str">
            <v>0001</v>
          </cell>
          <cell r="AC312">
            <v>2443.9199999999996</v>
          </cell>
          <cell r="AD312" t="str">
            <v>8553,72 kg per family</v>
          </cell>
          <cell r="AF312" t="e">
            <v>#N/A</v>
          </cell>
        </row>
        <row r="313">
          <cell r="A313" t="str">
            <v>43181711K2B</v>
          </cell>
          <cell r="B313">
            <v>4318171</v>
          </cell>
          <cell r="C313" t="str">
            <v>7D SWISS ROLL STRAWB.UN.(200G)10P/C</v>
          </cell>
          <cell r="D313" t="str">
            <v>1K2B</v>
          </cell>
          <cell r="E313" t="str">
            <v xml:space="preserve">Swiss Rolls - Décor </v>
          </cell>
          <cell r="F313">
            <v>200</v>
          </cell>
          <cell r="G313" t="str">
            <v>Grecia</v>
          </cell>
          <cell r="H313" t="str">
            <v>Strawberry</v>
          </cell>
          <cell r="I313" t="str">
            <v>Decor</v>
          </cell>
          <cell r="K313">
            <v>1</v>
          </cell>
          <cell r="L313">
            <v>10</v>
          </cell>
          <cell r="M313">
            <v>156</v>
          </cell>
          <cell r="N313">
            <v>2</v>
          </cell>
          <cell r="O313">
            <v>312</v>
          </cell>
          <cell r="P313">
            <v>386</v>
          </cell>
          <cell r="Q313">
            <v>191</v>
          </cell>
          <cell r="R313">
            <v>125</v>
          </cell>
          <cell r="S313">
            <v>12</v>
          </cell>
          <cell r="T313">
            <v>16</v>
          </cell>
          <cell r="U313">
            <v>2000</v>
          </cell>
          <cell r="V313">
            <v>2150</v>
          </cell>
          <cell r="W313">
            <v>7188</v>
          </cell>
          <cell r="X313">
            <v>1437.6</v>
          </cell>
          <cell r="Y313">
            <v>85</v>
          </cell>
          <cell r="Z313">
            <v>1221.9599999999998</v>
          </cell>
          <cell r="AA313">
            <v>3.9165384615384609</v>
          </cell>
          <cell r="AB313" t="str">
            <v>0001</v>
          </cell>
          <cell r="AC313">
            <v>2443.9199999999996</v>
          </cell>
          <cell r="AD313" t="str">
            <v>8553,72 kg per family</v>
          </cell>
          <cell r="AF313" t="e">
            <v>#N/A</v>
          </cell>
        </row>
        <row r="314">
          <cell r="A314" t="str">
            <v>-42879661K2B</v>
          </cell>
          <cell r="B314">
            <v>-4287966</v>
          </cell>
          <cell r="C314" t="str">
            <v>7D 200G STRAWB SW ROLL COV 10CA</v>
          </cell>
          <cell r="D314" t="str">
            <v>1K2B</v>
          </cell>
          <cell r="E314" t="str">
            <v>Swiss Rolls - Covered</v>
          </cell>
          <cell r="F314">
            <v>200</v>
          </cell>
          <cell r="H314" t="str">
            <v>Strawberry</v>
          </cell>
          <cell r="K314">
            <v>1</v>
          </cell>
          <cell r="L314">
            <v>10</v>
          </cell>
          <cell r="M314">
            <v>192</v>
          </cell>
          <cell r="N314">
            <v>2</v>
          </cell>
          <cell r="O314">
            <v>384</v>
          </cell>
          <cell r="P314">
            <v>386</v>
          </cell>
          <cell r="Q314">
            <v>191</v>
          </cell>
          <cell r="R314">
            <v>125</v>
          </cell>
          <cell r="S314">
            <v>12</v>
          </cell>
          <cell r="T314">
            <v>16</v>
          </cell>
          <cell r="U314">
            <v>2000</v>
          </cell>
          <cell r="V314">
            <v>2150</v>
          </cell>
          <cell r="W314">
            <v>8106</v>
          </cell>
          <cell r="X314">
            <v>1621.2</v>
          </cell>
          <cell r="Y314">
            <v>85</v>
          </cell>
          <cell r="Z314">
            <v>1378.02</v>
          </cell>
          <cell r="AC314">
            <v>2756.04</v>
          </cell>
          <cell r="AD314" t="str">
            <v>9646,14 per family</v>
          </cell>
          <cell r="AF314">
            <v>4287966</v>
          </cell>
        </row>
        <row r="315">
          <cell r="A315" t="str">
            <v>-42879801K2A</v>
          </cell>
          <cell r="B315">
            <v>-4287980</v>
          </cell>
          <cell r="C315" t="str">
            <v>7D MINI ROLL VANILLA (5X40G)12M/C</v>
          </cell>
          <cell r="D315" t="str">
            <v>1K2A</v>
          </cell>
          <cell r="E315" t="str">
            <v>7D MINI ROLL old recipe Décor</v>
          </cell>
          <cell r="F315">
            <v>40</v>
          </cell>
          <cell r="H315" t="str">
            <v>Vanilla</v>
          </cell>
          <cell r="K315">
            <v>5</v>
          </cell>
          <cell r="L315">
            <v>12</v>
          </cell>
          <cell r="M315">
            <v>90</v>
          </cell>
          <cell r="N315">
            <v>2.4</v>
          </cell>
          <cell r="O315">
            <v>216</v>
          </cell>
          <cell r="P315">
            <v>480</v>
          </cell>
          <cell r="Q315">
            <v>300</v>
          </cell>
          <cell r="R315">
            <v>147</v>
          </cell>
          <cell r="S315">
            <v>6</v>
          </cell>
          <cell r="T315">
            <v>15</v>
          </cell>
          <cell r="U315">
            <v>2205</v>
          </cell>
          <cell r="V315">
            <v>2355</v>
          </cell>
          <cell r="W315">
            <v>22860</v>
          </cell>
          <cell r="X315">
            <v>914.4</v>
          </cell>
          <cell r="Y315">
            <v>85</v>
          </cell>
          <cell r="Z315">
            <v>777.24</v>
          </cell>
          <cell r="AC315">
            <v>1554.48</v>
          </cell>
          <cell r="AE315" t="str">
            <v>On delist File no 90264</v>
          </cell>
          <cell r="AF315">
            <v>4287980</v>
          </cell>
        </row>
        <row r="316">
          <cell r="A316" t="str">
            <v>42879811K2A</v>
          </cell>
          <cell r="B316">
            <v>4287981</v>
          </cell>
          <cell r="C316" t="str">
            <v>7D MINI ROLL VANIL.(40G)16P/D</v>
          </cell>
          <cell r="D316" t="str">
            <v>1K2A</v>
          </cell>
          <cell r="E316" t="str">
            <v>7D MINI ROLL old recipe Décor</v>
          </cell>
          <cell r="F316">
            <v>40</v>
          </cell>
          <cell r="G316" t="str">
            <v>Grecia</v>
          </cell>
          <cell r="H316" t="str">
            <v>Vanilla</v>
          </cell>
          <cell r="I316" t="str">
            <v>Decor</v>
          </cell>
          <cell r="J316" t="str">
            <v>Display</v>
          </cell>
          <cell r="K316">
            <v>16</v>
          </cell>
          <cell r="L316">
            <v>6</v>
          </cell>
          <cell r="M316">
            <v>72</v>
          </cell>
          <cell r="N316">
            <v>3.84</v>
          </cell>
          <cell r="O316">
            <v>276.48</v>
          </cell>
          <cell r="P316">
            <v>300</v>
          </cell>
          <cell r="Q316">
            <v>261</v>
          </cell>
          <cell r="R316">
            <v>370</v>
          </cell>
          <cell r="S316">
            <v>12</v>
          </cell>
          <cell r="T316">
            <v>6</v>
          </cell>
          <cell r="U316">
            <v>2220</v>
          </cell>
          <cell r="V316">
            <v>2370</v>
          </cell>
          <cell r="W316">
            <v>22860</v>
          </cell>
          <cell r="X316">
            <v>914.4</v>
          </cell>
          <cell r="Y316">
            <v>85</v>
          </cell>
          <cell r="Z316">
            <v>777.24</v>
          </cell>
          <cell r="AA316">
            <v>2.8111979166666665</v>
          </cell>
          <cell r="AB316" t="str">
            <v>0001</v>
          </cell>
          <cell r="AC316">
            <v>1554.48</v>
          </cell>
          <cell r="AF316" t="e">
            <v>#N/A</v>
          </cell>
        </row>
        <row r="317">
          <cell r="A317" t="str">
            <v>-42879821K2A</v>
          </cell>
          <cell r="B317">
            <v>-4287982</v>
          </cell>
          <cell r="C317" t="str">
            <v>7D MINI ROLL COCOA (5X40G)12M/C</v>
          </cell>
          <cell r="D317" t="str">
            <v>1K2A</v>
          </cell>
          <cell r="E317" t="str">
            <v>7D MINI ROLL old recipe Décor</v>
          </cell>
          <cell r="F317">
            <v>40</v>
          </cell>
          <cell r="H317" t="str">
            <v>Cocoa</v>
          </cell>
          <cell r="K317">
            <v>5</v>
          </cell>
          <cell r="L317">
            <v>12</v>
          </cell>
          <cell r="M317">
            <v>90</v>
          </cell>
          <cell r="N317">
            <v>2.4</v>
          </cell>
          <cell r="O317">
            <v>216</v>
          </cell>
          <cell r="P317">
            <v>480</v>
          </cell>
          <cell r="Q317">
            <v>300</v>
          </cell>
          <cell r="R317">
            <v>147</v>
          </cell>
          <cell r="S317">
            <v>6</v>
          </cell>
          <cell r="T317">
            <v>15</v>
          </cell>
          <cell r="U317">
            <v>2205</v>
          </cell>
          <cell r="V317">
            <v>2355</v>
          </cell>
          <cell r="W317">
            <v>22860</v>
          </cell>
          <cell r="X317">
            <v>914.4</v>
          </cell>
          <cell r="Y317">
            <v>85</v>
          </cell>
          <cell r="Z317">
            <v>777.24</v>
          </cell>
          <cell r="AC317">
            <v>1554.48</v>
          </cell>
          <cell r="AE317" t="str">
            <v>On delist File no 90264</v>
          </cell>
          <cell r="AF317">
            <v>4287982</v>
          </cell>
        </row>
        <row r="318">
          <cell r="A318" t="str">
            <v>42879831K2A</v>
          </cell>
          <cell r="B318">
            <v>4287983</v>
          </cell>
          <cell r="C318" t="str">
            <v>7D MINI ROLL COCOA (40G)16P/D</v>
          </cell>
          <cell r="D318" t="str">
            <v>1K2A</v>
          </cell>
          <cell r="E318" t="str">
            <v>7D MINI ROLL old recipe Décor</v>
          </cell>
          <cell r="F318">
            <v>40</v>
          </cell>
          <cell r="G318" t="str">
            <v>Grecia</v>
          </cell>
          <cell r="H318" t="str">
            <v>Cocoa</v>
          </cell>
          <cell r="I318" t="str">
            <v>Decor</v>
          </cell>
          <cell r="J318" t="str">
            <v>Display</v>
          </cell>
          <cell r="K318">
            <v>16</v>
          </cell>
          <cell r="L318">
            <v>6</v>
          </cell>
          <cell r="M318">
            <v>72</v>
          </cell>
          <cell r="N318">
            <v>3.84</v>
          </cell>
          <cell r="O318">
            <v>276.48</v>
          </cell>
          <cell r="P318">
            <v>300</v>
          </cell>
          <cell r="Q318">
            <v>261</v>
          </cell>
          <cell r="R318">
            <v>370</v>
          </cell>
          <cell r="S318">
            <v>12</v>
          </cell>
          <cell r="T318">
            <v>6</v>
          </cell>
          <cell r="U318">
            <v>2220</v>
          </cell>
          <cell r="V318">
            <v>2370</v>
          </cell>
          <cell r="W318">
            <v>22860</v>
          </cell>
          <cell r="X318">
            <v>914.4</v>
          </cell>
          <cell r="Y318">
            <v>85</v>
          </cell>
          <cell r="Z318">
            <v>777.24</v>
          </cell>
          <cell r="AA318">
            <v>2.8111979166666665</v>
          </cell>
          <cell r="AB318" t="str">
            <v>0001</v>
          </cell>
          <cell r="AC318">
            <v>1554.48</v>
          </cell>
          <cell r="AF318" t="e">
            <v>#N/A</v>
          </cell>
        </row>
        <row r="319">
          <cell r="A319" t="str">
            <v>42880041K2B</v>
          </cell>
          <cell r="B319">
            <v>4288004</v>
          </cell>
          <cell r="C319" t="str">
            <v>7DAYS SWISS ROLLS COCOA (200G)10P/C</v>
          </cell>
          <cell r="D319" t="str">
            <v>1K2B</v>
          </cell>
          <cell r="E319" t="str">
            <v xml:space="preserve">Swiss Rolls - Décor </v>
          </cell>
          <cell r="F319">
            <v>200</v>
          </cell>
          <cell r="H319" t="str">
            <v>Cocoa</v>
          </cell>
          <cell r="I319" t="str">
            <v>Decor</v>
          </cell>
          <cell r="K319">
            <v>1</v>
          </cell>
          <cell r="L319">
            <v>10</v>
          </cell>
          <cell r="M319">
            <v>192</v>
          </cell>
          <cell r="N319">
            <v>2</v>
          </cell>
          <cell r="O319">
            <v>384</v>
          </cell>
          <cell r="P319">
            <v>386</v>
          </cell>
          <cell r="Q319">
            <v>191</v>
          </cell>
          <cell r="R319">
            <v>125</v>
          </cell>
          <cell r="S319">
            <v>12</v>
          </cell>
          <cell r="T319">
            <v>16</v>
          </cell>
          <cell r="U319">
            <v>2000</v>
          </cell>
          <cell r="V319">
            <v>2150</v>
          </cell>
          <cell r="W319">
            <v>7188</v>
          </cell>
          <cell r="X319">
            <v>1437.6</v>
          </cell>
          <cell r="Y319">
            <v>85</v>
          </cell>
          <cell r="Z319">
            <v>1221.9599999999998</v>
          </cell>
          <cell r="AA319">
            <v>3.1821874999999995</v>
          </cell>
          <cell r="AB319" t="str">
            <v>0001</v>
          </cell>
          <cell r="AC319">
            <v>2443.9199999999996</v>
          </cell>
          <cell r="AD319" t="str">
            <v>8553,72 kg per family</v>
          </cell>
          <cell r="AF319" t="e">
            <v>#N/A</v>
          </cell>
        </row>
        <row r="320">
          <cell r="A320" t="str">
            <v>42880051K2B</v>
          </cell>
          <cell r="B320">
            <v>4288005</v>
          </cell>
          <cell r="C320" t="str">
            <v xml:space="preserve"> 7D SWISS ROLLS STRAWBERRY (200G)10P/C</v>
          </cell>
          <cell r="D320" t="str">
            <v>1K2B</v>
          </cell>
          <cell r="E320" t="str">
            <v xml:space="preserve">Swiss Rolls - Décor </v>
          </cell>
          <cell r="F320">
            <v>200</v>
          </cell>
          <cell r="H320" t="str">
            <v>Strawberry</v>
          </cell>
          <cell r="I320" t="str">
            <v>Decor</v>
          </cell>
          <cell r="K320">
            <v>1</v>
          </cell>
          <cell r="L320">
            <v>10</v>
          </cell>
          <cell r="M320">
            <v>192</v>
          </cell>
          <cell r="N320">
            <v>2</v>
          </cell>
          <cell r="O320">
            <v>384</v>
          </cell>
          <cell r="P320">
            <v>386</v>
          </cell>
          <cell r="Q320">
            <v>191</v>
          </cell>
          <cell r="R320">
            <v>125</v>
          </cell>
          <cell r="S320">
            <v>12</v>
          </cell>
          <cell r="T320">
            <v>16</v>
          </cell>
          <cell r="U320">
            <v>2000</v>
          </cell>
          <cell r="V320">
            <v>2150</v>
          </cell>
          <cell r="W320">
            <v>7188</v>
          </cell>
          <cell r="X320">
            <v>1437.6</v>
          </cell>
          <cell r="Y320">
            <v>85</v>
          </cell>
          <cell r="Z320">
            <v>1221.9599999999998</v>
          </cell>
          <cell r="AA320">
            <v>3.1821874999999995</v>
          </cell>
          <cell r="AB320" t="str">
            <v>0001</v>
          </cell>
          <cell r="AC320">
            <v>2443.9199999999996</v>
          </cell>
          <cell r="AD320" t="str">
            <v>8553,72 kg per family</v>
          </cell>
          <cell r="AF320" t="e">
            <v>#N/A</v>
          </cell>
        </row>
        <row r="321">
          <cell r="A321" t="str">
            <v>42880601K2A</v>
          </cell>
          <cell r="B321">
            <v>4288060</v>
          </cell>
          <cell r="C321" t="str">
            <v>7DAYS CAKE BAR CHOCOLATE (8x60G) 12D/C</v>
          </cell>
          <cell r="D321" t="str">
            <v>1K2A</v>
          </cell>
          <cell r="E321" t="str">
            <v>CB - pasteurized - 60g</v>
          </cell>
          <cell r="F321">
            <v>60</v>
          </cell>
          <cell r="H321" t="str">
            <v>Cocoa</v>
          </cell>
          <cell r="I321" t="str">
            <v>Decor</v>
          </cell>
          <cell r="J321" t="str">
            <v>Display</v>
          </cell>
          <cell r="K321">
            <v>12</v>
          </cell>
          <cell r="L321">
            <v>8</v>
          </cell>
          <cell r="M321">
            <v>64</v>
          </cell>
          <cell r="N321">
            <v>5.76</v>
          </cell>
          <cell r="O321">
            <v>368.64</v>
          </cell>
          <cell r="P321">
            <v>471</v>
          </cell>
          <cell r="Q321">
            <v>300</v>
          </cell>
          <cell r="R321">
            <v>260</v>
          </cell>
          <cell r="S321">
            <v>8</v>
          </cell>
          <cell r="T321">
            <v>8</v>
          </cell>
          <cell r="U321">
            <v>2080</v>
          </cell>
          <cell r="V321">
            <v>2230</v>
          </cell>
          <cell r="W321">
            <v>11862</v>
          </cell>
          <cell r="X321">
            <v>711.72</v>
          </cell>
          <cell r="Y321">
            <v>85</v>
          </cell>
          <cell r="Z321">
            <v>604.96199999999999</v>
          </cell>
          <cell r="AA321">
            <v>1.641064453125</v>
          </cell>
          <cell r="AB321" t="str">
            <v>0001</v>
          </cell>
          <cell r="AC321">
            <v>1209.924</v>
          </cell>
          <cell r="AF321" t="e">
            <v>#N/A</v>
          </cell>
        </row>
        <row r="322">
          <cell r="A322" t="str">
            <v>42880621K2A</v>
          </cell>
          <cell r="B322">
            <v>4288062</v>
          </cell>
          <cell r="C322" t="str">
            <v>CHIPICAO COV. CAKE MINION2 (64G) 12P/D</v>
          </cell>
          <cell r="D322" t="str">
            <v>1K2A</v>
          </cell>
          <cell r="E322" t="str">
            <v xml:space="preserve">CB - Pasteurized </v>
          </cell>
          <cell r="F322">
            <v>64</v>
          </cell>
          <cell r="G322" t="str">
            <v>Romania</v>
          </cell>
          <cell r="I322" t="str">
            <v>Covered</v>
          </cell>
          <cell r="J322" t="str">
            <v>Display</v>
          </cell>
          <cell r="K322">
            <v>12</v>
          </cell>
          <cell r="L322">
            <v>6</v>
          </cell>
          <cell r="M322">
            <v>24</v>
          </cell>
          <cell r="N322">
            <v>4.6079999999999997</v>
          </cell>
          <cell r="O322">
            <v>110.59199999999998</v>
          </cell>
          <cell r="P322">
            <v>300</v>
          </cell>
          <cell r="Q322">
            <v>261</v>
          </cell>
          <cell r="R322">
            <v>375</v>
          </cell>
          <cell r="S322">
            <v>12</v>
          </cell>
          <cell r="T322">
            <v>2</v>
          </cell>
          <cell r="U322">
            <v>750</v>
          </cell>
          <cell r="V322">
            <v>900</v>
          </cell>
          <cell r="W322">
            <v>12840</v>
          </cell>
          <cell r="X322">
            <v>821.76</v>
          </cell>
          <cell r="Y322">
            <v>85</v>
          </cell>
          <cell r="Z322">
            <v>698.49600000000009</v>
          </cell>
          <cell r="AA322">
            <v>6.3159722222222241</v>
          </cell>
          <cell r="AB322" t="str">
            <v>0001</v>
          </cell>
          <cell r="AC322">
            <v>1396.9920000000002</v>
          </cell>
          <cell r="AF322" t="e">
            <v>#N/A</v>
          </cell>
        </row>
        <row r="323">
          <cell r="A323" t="str">
            <v>42880631K2A</v>
          </cell>
          <cell r="B323">
            <v>4288063</v>
          </cell>
          <cell r="C323" t="str">
            <v>CHIPICAO COV. CAKE MINION2 (64G) 12P/D</v>
          </cell>
          <cell r="D323" t="str">
            <v>1K2A</v>
          </cell>
          <cell r="E323" t="str">
            <v xml:space="preserve">CB - Pasteurized </v>
          </cell>
          <cell r="F323">
            <v>64</v>
          </cell>
          <cell r="I323" t="str">
            <v>Covered</v>
          </cell>
          <cell r="J323" t="str">
            <v>Display</v>
          </cell>
          <cell r="K323">
            <v>12</v>
          </cell>
          <cell r="L323">
            <v>6</v>
          </cell>
          <cell r="M323">
            <v>24</v>
          </cell>
          <cell r="N323">
            <v>4.6079999999999997</v>
          </cell>
          <cell r="O323">
            <v>110.59199999999998</v>
          </cell>
          <cell r="P323">
            <v>300</v>
          </cell>
          <cell r="Q323">
            <v>261</v>
          </cell>
          <cell r="R323">
            <v>375</v>
          </cell>
          <cell r="S323">
            <v>12</v>
          </cell>
          <cell r="T323">
            <v>2</v>
          </cell>
          <cell r="U323">
            <v>750</v>
          </cell>
          <cell r="V323">
            <v>900</v>
          </cell>
          <cell r="W323">
            <v>12840</v>
          </cell>
          <cell r="X323">
            <v>821.76</v>
          </cell>
          <cell r="Y323">
            <v>85</v>
          </cell>
          <cell r="Z323">
            <v>698.49600000000009</v>
          </cell>
          <cell r="AA323">
            <v>6.3159722222222241</v>
          </cell>
          <cell r="AB323" t="str">
            <v>0001</v>
          </cell>
          <cell r="AC323">
            <v>1396.9920000000002</v>
          </cell>
          <cell r="AF323" t="e">
            <v>#N/A</v>
          </cell>
        </row>
        <row r="324">
          <cell r="A324" t="str">
            <v>42880651K2A</v>
          </cell>
          <cell r="B324">
            <v>4288065</v>
          </cell>
          <cell r="C324" t="str">
            <v>CHIPICAO COV. CAKE MINION2 (64G) 12P/D</v>
          </cell>
          <cell r="D324" t="str">
            <v>1K2A</v>
          </cell>
          <cell r="E324" t="str">
            <v xml:space="preserve">CB - Pasteurized </v>
          </cell>
          <cell r="F324">
            <v>64</v>
          </cell>
          <cell r="G324" t="str">
            <v>Bulgaria</v>
          </cell>
          <cell r="I324" t="str">
            <v>Covered</v>
          </cell>
          <cell r="J324" t="str">
            <v>Display</v>
          </cell>
          <cell r="K324">
            <v>12</v>
          </cell>
          <cell r="L324">
            <v>6</v>
          </cell>
          <cell r="M324">
            <v>24</v>
          </cell>
          <cell r="N324">
            <v>4.6079999999999997</v>
          </cell>
          <cell r="O324">
            <v>110.59199999999998</v>
          </cell>
          <cell r="P324">
            <v>300</v>
          </cell>
          <cell r="Q324">
            <v>261</v>
          </cell>
          <cell r="R324">
            <v>375</v>
          </cell>
          <cell r="S324">
            <v>12</v>
          </cell>
          <cell r="T324">
            <v>2</v>
          </cell>
          <cell r="U324">
            <v>750</v>
          </cell>
          <cell r="V324">
            <v>900</v>
          </cell>
          <cell r="W324">
            <v>12840</v>
          </cell>
          <cell r="X324">
            <v>821.76</v>
          </cell>
          <cell r="Y324">
            <v>85</v>
          </cell>
          <cell r="Z324">
            <v>698.49600000000009</v>
          </cell>
          <cell r="AA324">
            <v>6.3159722222222241</v>
          </cell>
          <cell r="AB324" t="str">
            <v>0001</v>
          </cell>
          <cell r="AC324">
            <v>1396.9920000000002</v>
          </cell>
          <cell r="AF324" t="e">
            <v>#N/A</v>
          </cell>
        </row>
        <row r="325">
          <cell r="A325" t="str">
            <v>42880651K2A</v>
          </cell>
          <cell r="B325">
            <v>4288065</v>
          </cell>
          <cell r="C325" t="str">
            <v>CHIPICAO COV. CAKE MINION2 (64G) 12P/D</v>
          </cell>
          <cell r="D325" t="str">
            <v>1K2A</v>
          </cell>
          <cell r="E325" t="str">
            <v xml:space="preserve">CB - Pasteurized </v>
          </cell>
          <cell r="F325">
            <v>64</v>
          </cell>
          <cell r="G325" t="str">
            <v>Bulgaria</v>
          </cell>
          <cell r="I325" t="str">
            <v>Covered</v>
          </cell>
          <cell r="J325" t="str">
            <v>Display</v>
          </cell>
          <cell r="K325">
            <v>12</v>
          </cell>
          <cell r="L325">
            <v>6</v>
          </cell>
          <cell r="M325">
            <v>24</v>
          </cell>
          <cell r="N325">
            <v>4.6079999999999997</v>
          </cell>
          <cell r="O325">
            <v>110.59199999999998</v>
          </cell>
          <cell r="P325">
            <v>300</v>
          </cell>
          <cell r="Q325">
            <v>261</v>
          </cell>
          <cell r="R325">
            <v>375</v>
          </cell>
          <cell r="S325">
            <v>12</v>
          </cell>
          <cell r="T325">
            <v>2</v>
          </cell>
          <cell r="U325">
            <v>750</v>
          </cell>
          <cell r="V325">
            <v>900</v>
          </cell>
          <cell r="W325">
            <v>12840</v>
          </cell>
          <cell r="X325">
            <v>821.76</v>
          </cell>
          <cell r="Y325">
            <v>85</v>
          </cell>
          <cell r="Z325">
            <v>698.49600000000009</v>
          </cell>
          <cell r="AA325">
            <v>6.3159722222222241</v>
          </cell>
          <cell r="AB325" t="str">
            <v>0001</v>
          </cell>
          <cell r="AC325">
            <v>1396.9920000000002</v>
          </cell>
          <cell r="AF325" t="e">
            <v>#N/A</v>
          </cell>
        </row>
        <row r="326">
          <cell r="A326" t="str">
            <v>42880661K2A</v>
          </cell>
          <cell r="B326">
            <v>4288066</v>
          </cell>
          <cell r="C326" t="str">
            <v>CHIPIC 12X64G VANIL CAKE BR COV 6CA</v>
          </cell>
          <cell r="D326" t="str">
            <v>1K2A</v>
          </cell>
          <cell r="E326" t="str">
            <v xml:space="preserve">CB - Pasteurized </v>
          </cell>
          <cell r="F326">
            <v>64</v>
          </cell>
          <cell r="G326" t="str">
            <v>Cehia</v>
          </cell>
          <cell r="H326" t="str">
            <v>Vanilla</v>
          </cell>
          <cell r="I326" t="str">
            <v>Covered</v>
          </cell>
          <cell r="J326" t="str">
            <v>Display</v>
          </cell>
          <cell r="K326">
            <v>12</v>
          </cell>
          <cell r="L326">
            <v>6</v>
          </cell>
          <cell r="M326">
            <v>24</v>
          </cell>
          <cell r="N326">
            <v>4.6079999999999997</v>
          </cell>
          <cell r="O326">
            <v>110.59199999999998</v>
          </cell>
          <cell r="P326">
            <v>300</v>
          </cell>
          <cell r="Q326">
            <v>261</v>
          </cell>
          <cell r="R326">
            <v>375</v>
          </cell>
          <cell r="S326">
            <v>12</v>
          </cell>
          <cell r="T326">
            <v>2</v>
          </cell>
          <cell r="U326">
            <v>750</v>
          </cell>
          <cell r="V326">
            <v>900</v>
          </cell>
          <cell r="W326">
            <v>12840</v>
          </cell>
          <cell r="X326">
            <v>821.76</v>
          </cell>
          <cell r="Y326">
            <v>85</v>
          </cell>
          <cell r="Z326">
            <v>698.49600000000009</v>
          </cell>
          <cell r="AA326">
            <v>6.3159722222222241</v>
          </cell>
          <cell r="AB326" t="str">
            <v>0001</v>
          </cell>
          <cell r="AC326">
            <v>1396.9920000000002</v>
          </cell>
          <cell r="AF326" t="e">
            <v>#N/A</v>
          </cell>
        </row>
        <row r="327">
          <cell r="A327" t="str">
            <v>42880721K2A</v>
          </cell>
          <cell r="B327">
            <v>4288072</v>
          </cell>
          <cell r="C327" t="str">
            <v>CHIPICAO COV. CAKE MINION2 (64G) 12P/D</v>
          </cell>
          <cell r="D327" t="str">
            <v>1K2A</v>
          </cell>
          <cell r="E327" t="str">
            <v xml:space="preserve">CB - Pasteurized </v>
          </cell>
          <cell r="F327">
            <v>64</v>
          </cell>
          <cell r="I327" t="str">
            <v>Covered</v>
          </cell>
          <cell r="J327" t="str">
            <v>Display</v>
          </cell>
          <cell r="K327">
            <v>12</v>
          </cell>
          <cell r="L327">
            <v>6</v>
          </cell>
          <cell r="M327">
            <v>24</v>
          </cell>
          <cell r="N327">
            <v>4.6079999999999997</v>
          </cell>
          <cell r="O327">
            <v>110.59199999999998</v>
          </cell>
          <cell r="P327">
            <v>300</v>
          </cell>
          <cell r="Q327">
            <v>261</v>
          </cell>
          <cell r="R327">
            <v>375</v>
          </cell>
          <cell r="S327">
            <v>12</v>
          </cell>
          <cell r="T327">
            <v>2</v>
          </cell>
          <cell r="U327">
            <v>750</v>
          </cell>
          <cell r="V327">
            <v>900</v>
          </cell>
          <cell r="W327">
            <v>12840</v>
          </cell>
          <cell r="X327">
            <v>821.76</v>
          </cell>
          <cell r="Y327">
            <v>85</v>
          </cell>
          <cell r="Z327">
            <v>698.49600000000009</v>
          </cell>
          <cell r="AA327">
            <v>6.3159722222222241</v>
          </cell>
          <cell r="AB327" t="str">
            <v>0001</v>
          </cell>
          <cell r="AC327">
            <v>1396.9920000000002</v>
          </cell>
          <cell r="AF327" t="e">
            <v>#N/A</v>
          </cell>
        </row>
        <row r="328">
          <cell r="A328" t="str">
            <v>-42880771K2B</v>
          </cell>
          <cell r="B328">
            <v>-4288077</v>
          </cell>
          <cell r="C328" t="str">
            <v>7D CAKE BAR STRAWB. UN.(5x32G)10M/C</v>
          </cell>
          <cell r="D328" t="str">
            <v>1K2B</v>
          </cell>
          <cell r="E328" t="str">
            <v>CB - Pasteurized - Décor</v>
          </cell>
          <cell r="F328">
            <v>32</v>
          </cell>
          <cell r="H328" t="str">
            <v>Strawberry</v>
          </cell>
          <cell r="K328">
            <v>5</v>
          </cell>
          <cell r="L328">
            <v>10</v>
          </cell>
          <cell r="M328">
            <v>144</v>
          </cell>
          <cell r="N328">
            <v>1.6</v>
          </cell>
          <cell r="O328">
            <v>230.4</v>
          </cell>
          <cell r="P328">
            <v>300</v>
          </cell>
          <cell r="Q328">
            <v>260</v>
          </cell>
          <cell r="R328">
            <v>180</v>
          </cell>
          <cell r="S328">
            <v>12</v>
          </cell>
          <cell r="T328">
            <v>12</v>
          </cell>
          <cell r="U328">
            <v>2160</v>
          </cell>
          <cell r="V328">
            <v>2310</v>
          </cell>
          <cell r="W328">
            <v>34980</v>
          </cell>
          <cell r="X328">
            <v>1119.3599999999999</v>
          </cell>
          <cell r="Y328">
            <v>85</v>
          </cell>
          <cell r="Z328">
            <v>951.4559999999999</v>
          </cell>
          <cell r="AC328">
            <v>1902.9119999999998</v>
          </cell>
          <cell r="AD328" t="str">
            <v>13,320.37 kg - per family</v>
          </cell>
          <cell r="AF328">
            <v>4288077</v>
          </cell>
        </row>
        <row r="329">
          <cell r="A329" t="str">
            <v>42880781K2B</v>
          </cell>
          <cell r="B329">
            <v>4288078</v>
          </cell>
          <cell r="C329" t="str">
            <v>7D CAKE BAR STRAWB. UN.(32G)16P/D</v>
          </cell>
          <cell r="D329" t="str">
            <v>1K2B</v>
          </cell>
          <cell r="E329" t="str">
            <v>CB - Pasteurized - Décor</v>
          </cell>
          <cell r="F329">
            <v>32</v>
          </cell>
          <cell r="G329" t="str">
            <v>Grecia</v>
          </cell>
          <cell r="H329" t="str">
            <v>Strawberry</v>
          </cell>
          <cell r="I329" t="str">
            <v>Decor</v>
          </cell>
          <cell r="J329" t="str">
            <v>Display</v>
          </cell>
          <cell r="K329">
            <v>16</v>
          </cell>
          <cell r="L329">
            <v>9</v>
          </cell>
          <cell r="M329">
            <v>45</v>
          </cell>
          <cell r="N329">
            <v>4.6079999999999997</v>
          </cell>
          <cell r="O329">
            <v>207.35999999999999</v>
          </cell>
          <cell r="P329">
            <v>396</v>
          </cell>
          <cell r="Q329">
            <v>261</v>
          </cell>
          <cell r="R329">
            <v>380</v>
          </cell>
          <cell r="S329">
            <v>9</v>
          </cell>
          <cell r="T329">
            <v>5</v>
          </cell>
          <cell r="U329">
            <v>1900</v>
          </cell>
          <cell r="V329">
            <v>2050</v>
          </cell>
          <cell r="W329">
            <v>34980</v>
          </cell>
          <cell r="X329">
            <v>1119.3599999999999</v>
          </cell>
          <cell r="Y329">
            <v>85</v>
          </cell>
          <cell r="Z329">
            <v>951.4559999999999</v>
          </cell>
          <cell r="AA329">
            <v>4.5884259259259261</v>
          </cell>
          <cell r="AB329" t="str">
            <v>0001</v>
          </cell>
          <cell r="AC329">
            <v>1902.9119999999998</v>
          </cell>
          <cell r="AD329" t="str">
            <v>13,320.37 kg - per family</v>
          </cell>
          <cell r="AF329" t="e">
            <v>#N/A</v>
          </cell>
        </row>
        <row r="330">
          <cell r="A330" t="str">
            <v>42880811K2B</v>
          </cell>
          <cell r="B330">
            <v>4288081</v>
          </cell>
          <cell r="C330" t="str">
            <v>7D CAKE BAR VANILLA UN.(5X32G)10M/C</v>
          </cell>
          <cell r="D330" t="str">
            <v>1K2B</v>
          </cell>
          <cell r="E330" t="str">
            <v>CB - Pasteurized - Décor</v>
          </cell>
          <cell r="F330">
            <v>32</v>
          </cell>
          <cell r="G330" t="str">
            <v>Grecia</v>
          </cell>
          <cell r="H330" t="str">
            <v>Vanilla</v>
          </cell>
          <cell r="I330" t="str">
            <v>Decor</v>
          </cell>
          <cell r="J330" t="str">
            <v>Multipack</v>
          </cell>
          <cell r="K330">
            <v>5</v>
          </cell>
          <cell r="L330">
            <v>10</v>
          </cell>
          <cell r="M330">
            <v>144</v>
          </cell>
          <cell r="N330">
            <v>1.6</v>
          </cell>
          <cell r="O330">
            <v>230.4</v>
          </cell>
          <cell r="P330">
            <v>300</v>
          </cell>
          <cell r="Q330">
            <v>260</v>
          </cell>
          <cell r="R330">
            <v>180</v>
          </cell>
          <cell r="S330">
            <v>12</v>
          </cell>
          <cell r="T330">
            <v>12</v>
          </cell>
          <cell r="U330">
            <v>2160</v>
          </cell>
          <cell r="V330">
            <v>2310</v>
          </cell>
          <cell r="W330">
            <v>34980</v>
          </cell>
          <cell r="X330">
            <v>1119.3599999999999</v>
          </cell>
          <cell r="Y330">
            <v>85</v>
          </cell>
          <cell r="Z330">
            <v>951.4559999999999</v>
          </cell>
          <cell r="AA330">
            <v>4.1295833333333327</v>
          </cell>
          <cell r="AB330" t="str">
            <v>0002</v>
          </cell>
          <cell r="AC330">
            <v>1902.9119999999998</v>
          </cell>
          <cell r="AD330" t="str">
            <v>13,320.37 kg - per family</v>
          </cell>
          <cell r="AF330" t="e">
            <v>#N/A</v>
          </cell>
        </row>
        <row r="331">
          <cell r="A331" t="str">
            <v>43165591K2A</v>
          </cell>
          <cell r="B331">
            <v>4316559</v>
          </cell>
          <cell r="C331" t="str">
            <v>7D CAKE BAR VANILLA UN.(5X30G)10M/C</v>
          </cell>
          <cell r="D331" t="str">
            <v>1K2A</v>
          </cell>
          <cell r="E331" t="str">
            <v>CB - Pasteurized - Décor</v>
          </cell>
          <cell r="F331">
            <v>30</v>
          </cell>
          <cell r="H331" t="str">
            <v>Vanilla</v>
          </cell>
          <cell r="I331" t="str">
            <v>Decor</v>
          </cell>
          <cell r="J331" t="str">
            <v>Multipack</v>
          </cell>
          <cell r="K331">
            <v>5</v>
          </cell>
          <cell r="L331">
            <v>10</v>
          </cell>
          <cell r="M331">
            <v>108</v>
          </cell>
          <cell r="N331">
            <v>1.6</v>
          </cell>
          <cell r="O331">
            <v>172.8</v>
          </cell>
          <cell r="P331">
            <v>300</v>
          </cell>
          <cell r="Q331">
            <v>260</v>
          </cell>
          <cell r="R331">
            <v>180</v>
          </cell>
          <cell r="S331">
            <v>12</v>
          </cell>
          <cell r="T331">
            <v>12</v>
          </cell>
          <cell r="U331">
            <v>2160</v>
          </cell>
          <cell r="V331">
            <v>2310</v>
          </cell>
          <cell r="W331">
            <v>33750</v>
          </cell>
          <cell r="X331">
            <v>1012.5</v>
          </cell>
          <cell r="Y331">
            <v>85</v>
          </cell>
          <cell r="Z331">
            <v>860.625</v>
          </cell>
          <cell r="AA331">
            <v>4.98046875</v>
          </cell>
          <cell r="AB331" t="str">
            <v>0001</v>
          </cell>
          <cell r="AC331">
            <v>1721.25</v>
          </cell>
          <cell r="AD331" t="str">
            <v>13,320.37 kg - per family</v>
          </cell>
          <cell r="AF331" t="e">
            <v>#N/A</v>
          </cell>
        </row>
        <row r="332">
          <cell r="A332" t="str">
            <v>42880821K2B</v>
          </cell>
          <cell r="B332">
            <v>4288082</v>
          </cell>
          <cell r="C332" t="str">
            <v>7D CAKE BAR VANILLA CO.(5X32G)10M/C</v>
          </cell>
          <cell r="D332" t="str">
            <v>1K2B</v>
          </cell>
          <cell r="E332" t="str">
            <v>CB - Pasteurized - Covered</v>
          </cell>
          <cell r="F332">
            <v>32</v>
          </cell>
          <cell r="G332" t="str">
            <v>Grecia</v>
          </cell>
          <cell r="H332" t="str">
            <v>Vanilla</v>
          </cell>
          <cell r="I332" t="str">
            <v>Covered</v>
          </cell>
          <cell r="J332" t="str">
            <v>Multipack</v>
          </cell>
          <cell r="K332">
            <v>5</v>
          </cell>
          <cell r="L332">
            <v>10</v>
          </cell>
          <cell r="M332">
            <v>144</v>
          </cell>
          <cell r="N332">
            <v>1.6</v>
          </cell>
          <cell r="O332">
            <v>230.4</v>
          </cell>
          <cell r="P332">
            <v>300</v>
          </cell>
          <cell r="Q332">
            <v>260</v>
          </cell>
          <cell r="R332">
            <v>180</v>
          </cell>
          <cell r="S332">
            <v>12</v>
          </cell>
          <cell r="T332">
            <v>12</v>
          </cell>
          <cell r="U332">
            <v>2160</v>
          </cell>
          <cell r="V332">
            <v>2310</v>
          </cell>
          <cell r="W332">
            <v>38340</v>
          </cell>
          <cell r="X332">
            <v>1226.8800000000001</v>
          </cell>
          <cell r="Y332">
            <v>85</v>
          </cell>
          <cell r="Z332">
            <v>1042.848</v>
          </cell>
          <cell r="AA332">
            <v>4.5262500000000001</v>
          </cell>
          <cell r="AB332" t="str">
            <v>0001</v>
          </cell>
          <cell r="AC332">
            <v>2085.6959999999999</v>
          </cell>
          <cell r="AD332" t="str">
            <v>14,599,9 per family</v>
          </cell>
          <cell r="AF332" t="e">
            <v>#N/A</v>
          </cell>
        </row>
        <row r="333">
          <cell r="A333" t="str">
            <v>42880831K2B</v>
          </cell>
          <cell r="B333">
            <v>4288083</v>
          </cell>
          <cell r="C333" t="str">
            <v>7D CAKE BAR VANILLA(32G)16P/D</v>
          </cell>
          <cell r="D333" t="str">
            <v>1K2B</v>
          </cell>
          <cell r="E333" t="str">
            <v>CB - Pasteurized - Décor</v>
          </cell>
          <cell r="F333">
            <v>32</v>
          </cell>
          <cell r="G333" t="str">
            <v>Grecia</v>
          </cell>
          <cell r="H333" t="str">
            <v>Vanilla</v>
          </cell>
          <cell r="I333" t="str">
            <v>Decor</v>
          </cell>
          <cell r="J333" t="str">
            <v>Display</v>
          </cell>
          <cell r="K333">
            <v>16</v>
          </cell>
          <cell r="L333">
            <v>9</v>
          </cell>
          <cell r="M333">
            <v>45</v>
          </cell>
          <cell r="N333">
            <v>4.6079999999999997</v>
          </cell>
          <cell r="O333">
            <v>207.35999999999999</v>
          </cell>
          <cell r="P333">
            <v>396</v>
          </cell>
          <cell r="Q333">
            <v>261</v>
          </cell>
          <cell r="R333">
            <v>380</v>
          </cell>
          <cell r="S333">
            <v>9</v>
          </cell>
          <cell r="T333">
            <v>5</v>
          </cell>
          <cell r="U333">
            <v>1900</v>
          </cell>
          <cell r="V333">
            <v>2050</v>
          </cell>
          <cell r="W333">
            <v>34980</v>
          </cell>
          <cell r="X333">
            <v>1119.3599999999999</v>
          </cell>
          <cell r="Y333">
            <v>85</v>
          </cell>
          <cell r="Z333">
            <v>951.4559999999999</v>
          </cell>
          <cell r="AA333">
            <v>4.5884259259259261</v>
          </cell>
          <cell r="AB333" t="str">
            <v>0002</v>
          </cell>
          <cell r="AC333">
            <v>1902.9119999999998</v>
          </cell>
          <cell r="AD333" t="str">
            <v>13,320.37 kg - per family</v>
          </cell>
          <cell r="AF333" t="e">
            <v>#N/A</v>
          </cell>
        </row>
        <row r="334">
          <cell r="A334" t="str">
            <v>43181721K2A</v>
          </cell>
          <cell r="B334">
            <v>4318172</v>
          </cell>
          <cell r="C334" t="str">
            <v>7D 16X30G VANIL CAKE BR 9CA</v>
          </cell>
          <cell r="D334" t="str">
            <v>1K2A</v>
          </cell>
          <cell r="E334" t="str">
            <v>CB - Pasteurized - Décor</v>
          </cell>
          <cell r="F334">
            <v>30</v>
          </cell>
          <cell r="H334" t="str">
            <v>Vanilla</v>
          </cell>
          <cell r="I334" t="str">
            <v>Decor</v>
          </cell>
          <cell r="J334" t="str">
            <v>Display</v>
          </cell>
          <cell r="K334">
            <v>16</v>
          </cell>
          <cell r="L334">
            <v>9</v>
          </cell>
          <cell r="M334">
            <v>36</v>
          </cell>
          <cell r="N334">
            <v>4.6079999999999997</v>
          </cell>
          <cell r="O334">
            <v>165.88799999999998</v>
          </cell>
          <cell r="P334">
            <v>396</v>
          </cell>
          <cell r="Q334">
            <v>261</v>
          </cell>
          <cell r="R334">
            <v>380</v>
          </cell>
          <cell r="S334">
            <v>9</v>
          </cell>
          <cell r="T334">
            <v>5</v>
          </cell>
          <cell r="U334">
            <v>1900</v>
          </cell>
          <cell r="V334">
            <v>2050</v>
          </cell>
          <cell r="W334">
            <v>33750</v>
          </cell>
          <cell r="X334">
            <v>1012.5</v>
          </cell>
          <cell r="Y334">
            <v>85</v>
          </cell>
          <cell r="Z334">
            <v>860.625</v>
          </cell>
          <cell r="AA334">
            <v>5.18798828125</v>
          </cell>
          <cell r="AB334" t="str">
            <v>0001</v>
          </cell>
          <cell r="AC334">
            <v>1721.25</v>
          </cell>
          <cell r="AD334" t="str">
            <v>13,320.37 kg - per family</v>
          </cell>
          <cell r="AF334" t="e">
            <v>#N/A</v>
          </cell>
        </row>
        <row r="335">
          <cell r="A335" t="str">
            <v>42880841K2B</v>
          </cell>
          <cell r="B335">
            <v>4288084</v>
          </cell>
          <cell r="C335" t="str">
            <v>7D 16X32G VANIL CAKE BR COV 9CA</v>
          </cell>
          <cell r="D335" t="str">
            <v>1K2B</v>
          </cell>
          <cell r="E335" t="str">
            <v>CB - Pasteurized - Covered</v>
          </cell>
          <cell r="F335">
            <v>32</v>
          </cell>
          <cell r="G335" t="str">
            <v>Grecia</v>
          </cell>
          <cell r="H335" t="str">
            <v>Vanilla</v>
          </cell>
          <cell r="I335" t="str">
            <v>Covered</v>
          </cell>
          <cell r="J335" t="str">
            <v>Display</v>
          </cell>
          <cell r="K335">
            <v>16</v>
          </cell>
          <cell r="L335">
            <v>9</v>
          </cell>
          <cell r="M335">
            <v>45</v>
          </cell>
          <cell r="N335">
            <v>4.6079999999999997</v>
          </cell>
          <cell r="O335">
            <v>207.35999999999999</v>
          </cell>
          <cell r="P335">
            <v>396</v>
          </cell>
          <cell r="Q335">
            <v>261</v>
          </cell>
          <cell r="R335">
            <v>380</v>
          </cell>
          <cell r="S335">
            <v>9</v>
          </cell>
          <cell r="T335">
            <v>5</v>
          </cell>
          <cell r="U335">
            <v>1900</v>
          </cell>
          <cell r="V335">
            <v>2050</v>
          </cell>
          <cell r="W335">
            <v>38340</v>
          </cell>
          <cell r="X335">
            <v>1226.8800000000001</v>
          </cell>
          <cell r="Y335">
            <v>85</v>
          </cell>
          <cell r="Z335">
            <v>1042.848</v>
          </cell>
          <cell r="AA335">
            <v>5.0291666666666668</v>
          </cell>
          <cell r="AB335" t="str">
            <v>0001</v>
          </cell>
          <cell r="AC335">
            <v>2085.6959999999999</v>
          </cell>
          <cell r="AD335" t="str">
            <v>14,599,9 per family</v>
          </cell>
          <cell r="AF335" t="e">
            <v>#N/A</v>
          </cell>
        </row>
        <row r="336">
          <cell r="A336" t="str">
            <v>43185231K2A</v>
          </cell>
          <cell r="B336">
            <v>4318523</v>
          </cell>
          <cell r="C336" t="str">
            <v>7D 16X32G VANIL CAKE BR COV 9CA</v>
          </cell>
          <cell r="D336" t="str">
            <v>1K2A</v>
          </cell>
          <cell r="E336" t="str">
            <v>CB - Pasteurized - Covered</v>
          </cell>
          <cell r="F336">
            <v>32</v>
          </cell>
          <cell r="H336" t="str">
            <v>Vanilla</v>
          </cell>
          <cell r="I336" t="str">
            <v>Covered</v>
          </cell>
          <cell r="J336" t="str">
            <v>Display</v>
          </cell>
          <cell r="K336">
            <v>16</v>
          </cell>
          <cell r="L336">
            <v>9</v>
          </cell>
          <cell r="M336">
            <v>36</v>
          </cell>
          <cell r="N336">
            <v>4.6079999999999997</v>
          </cell>
          <cell r="O336">
            <v>165.88799999999998</v>
          </cell>
          <cell r="P336">
            <v>396</v>
          </cell>
          <cell r="Q336">
            <v>261</v>
          </cell>
          <cell r="R336">
            <v>380</v>
          </cell>
          <cell r="S336">
            <v>9</v>
          </cell>
          <cell r="T336">
            <v>5</v>
          </cell>
          <cell r="U336">
            <v>1900</v>
          </cell>
          <cell r="V336">
            <v>2050</v>
          </cell>
          <cell r="W336">
            <v>36984</v>
          </cell>
          <cell r="X336">
            <v>1183.4880000000001</v>
          </cell>
          <cell r="Y336">
            <v>85</v>
          </cell>
          <cell r="Z336">
            <v>1005.9648000000001</v>
          </cell>
          <cell r="AA336">
            <v>6.0641203703703717</v>
          </cell>
          <cell r="AB336" t="str">
            <v>0001</v>
          </cell>
          <cell r="AC336">
            <v>2011.9296000000002</v>
          </cell>
          <cell r="AD336" t="str">
            <v>14,599,9 per family</v>
          </cell>
          <cell r="AF336" t="e">
            <v>#N/A</v>
          </cell>
        </row>
        <row r="337">
          <cell r="A337" t="str">
            <v>43181331K2A</v>
          </cell>
          <cell r="B337">
            <v>4318133</v>
          </cell>
          <cell r="C337" t="str">
            <v>7D 16X32G COCOA CAKE BR COV 9CA</v>
          </cell>
          <cell r="D337" t="str">
            <v>1K2A</v>
          </cell>
          <cell r="E337" t="str">
            <v>CB - Pasteurized - Covered</v>
          </cell>
          <cell r="F337">
            <v>32</v>
          </cell>
          <cell r="H337" t="str">
            <v>Cocoa</v>
          </cell>
          <cell r="I337" t="str">
            <v>Covered</v>
          </cell>
          <cell r="J337" t="str">
            <v>Display</v>
          </cell>
          <cell r="K337">
            <v>16</v>
          </cell>
          <cell r="L337">
            <v>9</v>
          </cell>
          <cell r="M337">
            <v>36</v>
          </cell>
          <cell r="N337">
            <v>4.6079999999999997</v>
          </cell>
          <cell r="O337">
            <v>165.88799999999998</v>
          </cell>
          <cell r="P337">
            <v>396</v>
          </cell>
          <cell r="Q337">
            <v>261</v>
          </cell>
          <cell r="R337">
            <v>380</v>
          </cell>
          <cell r="S337">
            <v>9</v>
          </cell>
          <cell r="T337">
            <v>5</v>
          </cell>
          <cell r="U337">
            <v>1900</v>
          </cell>
          <cell r="V337">
            <v>2050</v>
          </cell>
          <cell r="W337">
            <v>36984</v>
          </cell>
          <cell r="X337">
            <v>1183.4880000000001</v>
          </cell>
          <cell r="Y337">
            <v>85</v>
          </cell>
          <cell r="Z337">
            <v>1005.9648000000001</v>
          </cell>
          <cell r="AA337">
            <v>6.0641203703703717</v>
          </cell>
          <cell r="AB337" t="str">
            <v>0001</v>
          </cell>
          <cell r="AC337">
            <v>2011.9296000000002</v>
          </cell>
          <cell r="AD337" t="str">
            <v>14,599,9 per family</v>
          </cell>
          <cell r="AF337" t="e">
            <v>#N/A</v>
          </cell>
        </row>
        <row r="338">
          <cell r="A338" t="str">
            <v>43165341K2A</v>
          </cell>
          <cell r="B338">
            <v>4316534</v>
          </cell>
          <cell r="C338" t="str">
            <v xml:space="preserve"> 7D 5X32G COCOA CAKE BR COV 10CA</v>
          </cell>
          <cell r="D338" t="str">
            <v>1K2A</v>
          </cell>
          <cell r="E338" t="str">
            <v>CB - Pasteurized - Covered</v>
          </cell>
          <cell r="F338">
            <v>32</v>
          </cell>
          <cell r="H338" t="str">
            <v>Cocoa</v>
          </cell>
          <cell r="I338" t="str">
            <v>Covered</v>
          </cell>
          <cell r="J338" t="str">
            <v>Multipack</v>
          </cell>
          <cell r="K338">
            <v>5</v>
          </cell>
          <cell r="L338">
            <v>10</v>
          </cell>
          <cell r="M338">
            <v>108</v>
          </cell>
          <cell r="N338">
            <v>1.6</v>
          </cell>
          <cell r="O338">
            <v>172.8</v>
          </cell>
          <cell r="P338">
            <v>396</v>
          </cell>
          <cell r="Q338">
            <v>261</v>
          </cell>
          <cell r="R338">
            <v>380</v>
          </cell>
          <cell r="S338">
            <v>9</v>
          </cell>
          <cell r="T338">
            <v>5</v>
          </cell>
          <cell r="U338">
            <v>1900</v>
          </cell>
          <cell r="V338">
            <v>2050</v>
          </cell>
          <cell r="W338">
            <v>36984</v>
          </cell>
          <cell r="X338">
            <v>1183.4880000000001</v>
          </cell>
          <cell r="Y338">
            <v>85</v>
          </cell>
          <cell r="Z338">
            <v>1005.9648000000001</v>
          </cell>
          <cell r="AA338">
            <v>5.8215555555555563</v>
          </cell>
          <cell r="AB338" t="str">
            <v>0001</v>
          </cell>
          <cell r="AC338">
            <v>2011.9296000000002</v>
          </cell>
          <cell r="AD338" t="str">
            <v>14,599,9 per family</v>
          </cell>
          <cell r="AF338" t="e">
            <v>#N/A</v>
          </cell>
        </row>
        <row r="339">
          <cell r="A339" t="str">
            <v>42880881K2B</v>
          </cell>
          <cell r="B339">
            <v>4288088</v>
          </cell>
          <cell r="C339" t="str">
            <v>7D CAKE BAR COCOA UN.(5X32G)10M/C</v>
          </cell>
          <cell r="D339" t="str">
            <v>1K2B</v>
          </cell>
          <cell r="E339" t="str">
            <v>CB - Pasteurized - Décor</v>
          </cell>
          <cell r="F339">
            <v>32</v>
          </cell>
          <cell r="G339" t="str">
            <v>Grecia</v>
          </cell>
          <cell r="H339" t="str">
            <v>Cocoa</v>
          </cell>
          <cell r="I339" t="str">
            <v>Decor</v>
          </cell>
          <cell r="J339" t="str">
            <v>Multipack</v>
          </cell>
          <cell r="K339">
            <v>5</v>
          </cell>
          <cell r="L339">
            <v>10</v>
          </cell>
          <cell r="M339">
            <v>144</v>
          </cell>
          <cell r="N339">
            <v>1.6</v>
          </cell>
          <cell r="O339">
            <v>230.4</v>
          </cell>
          <cell r="P339">
            <v>300</v>
          </cell>
          <cell r="Q339">
            <v>260</v>
          </cell>
          <cell r="R339">
            <v>180</v>
          </cell>
          <cell r="S339">
            <v>12</v>
          </cell>
          <cell r="T339">
            <v>12</v>
          </cell>
          <cell r="U339">
            <v>2160</v>
          </cell>
          <cell r="V339">
            <v>2310</v>
          </cell>
          <cell r="W339">
            <v>34980</v>
          </cell>
          <cell r="X339">
            <v>1119.3599999999999</v>
          </cell>
          <cell r="Y339">
            <v>85</v>
          </cell>
          <cell r="Z339">
            <v>951.4559999999999</v>
          </cell>
          <cell r="AA339">
            <v>4.1295833333333327</v>
          </cell>
          <cell r="AB339" t="str">
            <v>0002</v>
          </cell>
          <cell r="AC339">
            <v>1902.9119999999998</v>
          </cell>
          <cell r="AD339" t="str">
            <v>13,320.37 kg - per family</v>
          </cell>
          <cell r="AF339" t="e">
            <v>#N/A</v>
          </cell>
        </row>
        <row r="340">
          <cell r="A340" t="str">
            <v>43165481K2A</v>
          </cell>
          <cell r="B340">
            <v>4316548</v>
          </cell>
          <cell r="C340" t="str">
            <v>7D 5X30G COCOA CAKE BR UNC 10CA</v>
          </cell>
          <cell r="D340" t="str">
            <v>1K2A</v>
          </cell>
          <cell r="E340" t="str">
            <v>CB - Pasteurized - Décor</v>
          </cell>
          <cell r="F340">
            <v>30</v>
          </cell>
          <cell r="G340" t="str">
            <v>Grecia</v>
          </cell>
          <cell r="H340" t="str">
            <v>Cocoa</v>
          </cell>
          <cell r="I340" t="str">
            <v>Decor</v>
          </cell>
          <cell r="J340" t="str">
            <v>Multipack</v>
          </cell>
          <cell r="K340">
            <v>5</v>
          </cell>
          <cell r="L340">
            <v>10</v>
          </cell>
          <cell r="M340">
            <v>108</v>
          </cell>
          <cell r="N340">
            <v>1.6</v>
          </cell>
          <cell r="O340">
            <v>172.8</v>
          </cell>
          <cell r="P340">
            <v>300</v>
          </cell>
          <cell r="Q340">
            <v>260</v>
          </cell>
          <cell r="R340">
            <v>180</v>
          </cell>
          <cell r="S340">
            <v>12</v>
          </cell>
          <cell r="T340">
            <v>12</v>
          </cell>
          <cell r="U340">
            <v>2160</v>
          </cell>
          <cell r="V340">
            <v>2310</v>
          </cell>
          <cell r="W340">
            <v>33750</v>
          </cell>
          <cell r="X340">
            <v>1012.5</v>
          </cell>
          <cell r="Y340">
            <v>85</v>
          </cell>
          <cell r="Z340">
            <v>860.625</v>
          </cell>
          <cell r="AA340">
            <v>4.98046875</v>
          </cell>
          <cell r="AB340" t="str">
            <v>0001</v>
          </cell>
          <cell r="AC340">
            <v>1721.25</v>
          </cell>
          <cell r="AD340" t="str">
            <v>13,320.37 kg - per family</v>
          </cell>
          <cell r="AF340" t="e">
            <v>#N/A</v>
          </cell>
        </row>
        <row r="341">
          <cell r="A341" t="str">
            <v>42880891K2B</v>
          </cell>
          <cell r="B341">
            <v>4288089</v>
          </cell>
          <cell r="C341" t="str">
            <v>7D CAKE BAR COCOA CO.(5X32G)10M/C</v>
          </cell>
          <cell r="D341" t="str">
            <v>1K2B</v>
          </cell>
          <cell r="E341" t="str">
            <v>CB - Pasteurized - Covered</v>
          </cell>
          <cell r="F341">
            <v>32</v>
          </cell>
          <cell r="G341" t="str">
            <v>GR</v>
          </cell>
          <cell r="H341" t="str">
            <v>Cocoa</v>
          </cell>
          <cell r="I341" t="str">
            <v>Covered</v>
          </cell>
          <cell r="K341">
            <v>5</v>
          </cell>
          <cell r="L341">
            <v>10</v>
          </cell>
          <cell r="M341">
            <v>144</v>
          </cell>
          <cell r="N341">
            <v>1.6</v>
          </cell>
          <cell r="O341">
            <v>230.4</v>
          </cell>
          <cell r="P341">
            <v>300</v>
          </cell>
          <cell r="Q341">
            <v>260</v>
          </cell>
          <cell r="R341">
            <v>180</v>
          </cell>
          <cell r="S341">
            <v>12</v>
          </cell>
          <cell r="T341">
            <v>12</v>
          </cell>
          <cell r="U341">
            <v>2160</v>
          </cell>
          <cell r="V341">
            <v>2310</v>
          </cell>
          <cell r="W341">
            <v>38340</v>
          </cell>
          <cell r="X341">
            <v>1226.8800000000001</v>
          </cell>
          <cell r="Y341">
            <v>85</v>
          </cell>
          <cell r="Z341">
            <v>1042.848</v>
          </cell>
          <cell r="AA341">
            <v>4.5262500000000001</v>
          </cell>
          <cell r="AB341" t="str">
            <v>0001</v>
          </cell>
          <cell r="AC341">
            <v>2085.6959999999999</v>
          </cell>
          <cell r="AD341" t="str">
            <v>14,599,9 per family</v>
          </cell>
          <cell r="AE341" t="str">
            <v>on delist file 90264</v>
          </cell>
          <cell r="AF341">
            <v>4288089</v>
          </cell>
        </row>
        <row r="342">
          <cell r="A342" t="str">
            <v>42880901K2B</v>
          </cell>
          <cell r="B342">
            <v>4288090</v>
          </cell>
          <cell r="C342" t="str">
            <v>7D CAKE BAR COCOA UN.(32G)16P/D</v>
          </cell>
          <cell r="D342" t="str">
            <v>1K2B</v>
          </cell>
          <cell r="E342" t="str">
            <v>CB - Pasteurized - Décor</v>
          </cell>
          <cell r="F342">
            <v>32</v>
          </cell>
          <cell r="G342" t="str">
            <v>Grecia</v>
          </cell>
          <cell r="H342" t="str">
            <v>Cocoa</v>
          </cell>
          <cell r="I342" t="str">
            <v>Decor</v>
          </cell>
          <cell r="J342" t="str">
            <v>Display</v>
          </cell>
          <cell r="K342">
            <v>16</v>
          </cell>
          <cell r="L342">
            <v>9</v>
          </cell>
          <cell r="M342">
            <v>45</v>
          </cell>
          <cell r="N342">
            <v>4.6079999999999997</v>
          </cell>
          <cell r="O342">
            <v>207.35999999999999</v>
          </cell>
          <cell r="P342">
            <v>396</v>
          </cell>
          <cell r="Q342">
            <v>261</v>
          </cell>
          <cell r="R342">
            <v>380</v>
          </cell>
          <cell r="S342">
            <v>9</v>
          </cell>
          <cell r="T342">
            <v>5</v>
          </cell>
          <cell r="U342">
            <v>1900</v>
          </cell>
          <cell r="V342">
            <v>2050</v>
          </cell>
          <cell r="W342">
            <v>34980</v>
          </cell>
          <cell r="X342">
            <v>1119.3599999999999</v>
          </cell>
          <cell r="Y342">
            <v>85</v>
          </cell>
          <cell r="Z342">
            <v>951.4559999999999</v>
          </cell>
          <cell r="AA342">
            <v>4.5884259259259261</v>
          </cell>
          <cell r="AB342" t="str">
            <v>0001</v>
          </cell>
          <cell r="AC342">
            <v>1902.9119999999998</v>
          </cell>
          <cell r="AD342" t="str">
            <v>13,320.37 kg - per family</v>
          </cell>
          <cell r="AF342" t="e">
            <v>#N/A</v>
          </cell>
        </row>
        <row r="343">
          <cell r="A343" t="str">
            <v>43164861K2A</v>
          </cell>
          <cell r="B343">
            <v>4316486</v>
          </cell>
          <cell r="C343" t="str">
            <v>7D 16X30G COCOA CAKE BR UNC 9CA</v>
          </cell>
          <cell r="D343" t="str">
            <v>1K2A</v>
          </cell>
          <cell r="E343" t="str">
            <v>CB - Pasteurized - Décor</v>
          </cell>
          <cell r="F343">
            <v>30</v>
          </cell>
          <cell r="G343" t="str">
            <v>Grecia</v>
          </cell>
          <cell r="H343" t="str">
            <v>Cocoa</v>
          </cell>
          <cell r="I343" t="str">
            <v>Decor</v>
          </cell>
          <cell r="J343" t="str">
            <v>Display</v>
          </cell>
          <cell r="K343">
            <v>16</v>
          </cell>
          <cell r="L343">
            <v>9</v>
          </cell>
          <cell r="M343">
            <v>36</v>
          </cell>
          <cell r="N343">
            <v>4.6079999999999997</v>
          </cell>
          <cell r="O343">
            <v>165.88799999999998</v>
          </cell>
          <cell r="P343">
            <v>396</v>
          </cell>
          <cell r="Q343">
            <v>261</v>
          </cell>
          <cell r="R343">
            <v>380</v>
          </cell>
          <cell r="S343">
            <v>9</v>
          </cell>
          <cell r="T343">
            <v>5</v>
          </cell>
          <cell r="U343">
            <v>1900</v>
          </cell>
          <cell r="V343">
            <v>2050</v>
          </cell>
          <cell r="W343">
            <v>33750</v>
          </cell>
          <cell r="X343">
            <v>1012.5</v>
          </cell>
          <cell r="Y343">
            <v>85</v>
          </cell>
          <cell r="Z343">
            <v>860.625</v>
          </cell>
          <cell r="AA343">
            <v>5.18798828125</v>
          </cell>
          <cell r="AB343" t="str">
            <v>0001</v>
          </cell>
          <cell r="AC343">
            <v>1721.25</v>
          </cell>
          <cell r="AD343" t="str">
            <v>13,320.37 kg - per family</v>
          </cell>
          <cell r="AF343" t="e">
            <v>#N/A</v>
          </cell>
        </row>
        <row r="344">
          <cell r="A344" t="str">
            <v>42880931K2A</v>
          </cell>
          <cell r="B344">
            <v>4288093</v>
          </cell>
          <cell r="C344" t="str">
            <v>7DAYS CAKE BAR MIXED BERRY (8x60G)12D/</v>
          </cell>
          <cell r="D344" t="str">
            <v>1K2A</v>
          </cell>
          <cell r="E344" t="str">
            <v>CB - pasteurized - 60g</v>
          </cell>
          <cell r="F344">
            <v>60</v>
          </cell>
          <cell r="H344" t="str">
            <v>Forest Fruits</v>
          </cell>
          <cell r="I344" t="str">
            <v>Decor</v>
          </cell>
          <cell r="J344" t="str">
            <v>Display</v>
          </cell>
          <cell r="K344">
            <v>12</v>
          </cell>
          <cell r="L344">
            <v>8</v>
          </cell>
          <cell r="M344">
            <v>64</v>
          </cell>
          <cell r="N344">
            <v>5.76</v>
          </cell>
          <cell r="O344">
            <v>368.64</v>
          </cell>
          <cell r="P344">
            <v>471</v>
          </cell>
          <cell r="Q344">
            <v>300</v>
          </cell>
          <cell r="R344">
            <v>260</v>
          </cell>
          <cell r="S344">
            <v>8</v>
          </cell>
          <cell r="T344">
            <v>8</v>
          </cell>
          <cell r="U344">
            <v>2080</v>
          </cell>
          <cell r="V344">
            <v>2230</v>
          </cell>
          <cell r="W344">
            <v>11862</v>
          </cell>
          <cell r="X344">
            <v>711.72</v>
          </cell>
          <cell r="Y344">
            <v>85</v>
          </cell>
          <cell r="Z344">
            <v>604.96199999999999</v>
          </cell>
          <cell r="AA344">
            <v>1.641064453125</v>
          </cell>
          <cell r="AB344" t="str">
            <v>0001</v>
          </cell>
          <cell r="AC344">
            <v>1209.924</v>
          </cell>
          <cell r="AF344" t="e">
            <v>#N/A</v>
          </cell>
        </row>
        <row r="345">
          <cell r="A345" t="str">
            <v>-42881562W02</v>
          </cell>
          <cell r="B345">
            <v>-4288156</v>
          </cell>
          <cell r="C345" t="str">
            <v>FIN 12X25G HZLNT STICK 4+1F 12CA</v>
          </cell>
          <cell r="D345" t="str">
            <v>2W02</v>
          </cell>
          <cell r="E345" t="str">
            <v>12x25g</v>
          </cell>
          <cell r="F345">
            <v>25</v>
          </cell>
          <cell r="K345">
            <v>12</v>
          </cell>
          <cell r="L345">
            <v>12</v>
          </cell>
          <cell r="M345">
            <v>42</v>
          </cell>
          <cell r="N345">
            <v>3.6</v>
          </cell>
          <cell r="O345">
            <v>151.20000000000002</v>
          </cell>
          <cell r="P345">
            <v>490</v>
          </cell>
          <cell r="Q345">
            <v>300</v>
          </cell>
          <cell r="R345">
            <v>220</v>
          </cell>
          <cell r="S345">
            <v>6</v>
          </cell>
          <cell r="T345">
            <v>7</v>
          </cell>
          <cell r="U345">
            <v>1540</v>
          </cell>
          <cell r="V345">
            <v>1690</v>
          </cell>
          <cell r="W345">
            <v>4620</v>
          </cell>
          <cell r="X345">
            <v>115.5</v>
          </cell>
          <cell r="Y345">
            <v>83</v>
          </cell>
          <cell r="Z345">
            <v>95.864999999999995</v>
          </cell>
          <cell r="AC345">
            <v>766.92</v>
          </cell>
          <cell r="AD345" t="str">
            <v>per family of sticks</v>
          </cell>
          <cell r="AF345">
            <v>4288156</v>
          </cell>
        </row>
        <row r="346">
          <cell r="A346" t="str">
            <v>42881592R02</v>
          </cell>
          <cell r="B346">
            <v>4288159</v>
          </cell>
          <cell r="C346" t="str">
            <v>FIN 24X19G HZLN&amp;VAN SPRD PORT 24CA</v>
          </cell>
          <cell r="D346" t="str">
            <v>2R02</v>
          </cell>
          <cell r="E346" t="str">
            <v>24x19g</v>
          </cell>
          <cell r="F346">
            <v>19</v>
          </cell>
          <cell r="G346" t="str">
            <v>Moldova</v>
          </cell>
          <cell r="K346">
            <v>24</v>
          </cell>
          <cell r="L346">
            <v>24</v>
          </cell>
          <cell r="M346">
            <v>40</v>
          </cell>
          <cell r="N346">
            <v>10.944000000000001</v>
          </cell>
          <cell r="O346">
            <v>437.76000000000005</v>
          </cell>
          <cell r="P346">
            <v>386</v>
          </cell>
          <cell r="Q346">
            <v>286</v>
          </cell>
          <cell r="R346">
            <v>305</v>
          </cell>
          <cell r="S346">
            <v>8</v>
          </cell>
          <cell r="T346">
            <v>5</v>
          </cell>
          <cell r="U346">
            <v>1525</v>
          </cell>
          <cell r="V346">
            <v>1675</v>
          </cell>
          <cell r="W346">
            <v>7200</v>
          </cell>
          <cell r="X346">
            <v>136.80000000000001</v>
          </cell>
          <cell r="Y346">
            <v>95</v>
          </cell>
          <cell r="Z346">
            <v>129.96</v>
          </cell>
          <cell r="AA346">
            <v>0.296875</v>
          </cell>
          <cell r="AB346" t="str">
            <v>0001</v>
          </cell>
          <cell r="AC346">
            <v>1039.68</v>
          </cell>
          <cell r="AD346" t="str">
            <v>per family of Fineti</v>
          </cell>
          <cell r="AF346" t="e">
            <v>#N/A</v>
          </cell>
        </row>
        <row r="347">
          <cell r="A347" t="str">
            <v>42881622D01</v>
          </cell>
          <cell r="B347">
            <v>4288162</v>
          </cell>
          <cell r="C347" t="str">
            <v>FIN 8X45G HZLNT DIPS 9CA</v>
          </cell>
          <cell r="D347" t="str">
            <v>2D01</v>
          </cell>
          <cell r="E347" t="str">
            <v>8x45g Dips PROMO</v>
          </cell>
          <cell r="F347">
            <v>45</v>
          </cell>
          <cell r="G347" t="str">
            <v>Moldova</v>
          </cell>
          <cell r="K347">
            <v>8</v>
          </cell>
          <cell r="L347">
            <v>9</v>
          </cell>
          <cell r="M347">
            <v>24</v>
          </cell>
          <cell r="N347">
            <v>3.24</v>
          </cell>
          <cell r="O347">
            <v>77.760000000000005</v>
          </cell>
          <cell r="P347">
            <v>452</v>
          </cell>
          <cell r="Q347">
            <v>296</v>
          </cell>
          <cell r="R347">
            <v>430</v>
          </cell>
          <cell r="S347">
            <v>6</v>
          </cell>
          <cell r="T347">
            <v>4</v>
          </cell>
          <cell r="U347">
            <v>1720</v>
          </cell>
          <cell r="V347">
            <v>1870</v>
          </cell>
          <cell r="W347">
            <v>2760</v>
          </cell>
          <cell r="X347">
            <v>124.2</v>
          </cell>
          <cell r="Y347">
            <v>93</v>
          </cell>
          <cell r="Z347">
            <v>115.506</v>
          </cell>
          <cell r="AA347">
            <v>1.4854166666666666</v>
          </cell>
          <cell r="AB347" t="str">
            <v>0001</v>
          </cell>
          <cell r="AC347">
            <v>924.048</v>
          </cell>
          <cell r="AD347" t="str">
            <v>per family of Dips</v>
          </cell>
          <cell r="AF347" t="e">
            <v>#N/A</v>
          </cell>
        </row>
        <row r="348">
          <cell r="A348" t="str">
            <v>42881632W01</v>
          </cell>
          <cell r="B348">
            <v>4288163</v>
          </cell>
          <cell r="C348" t="str">
            <v>FIN 8X45G HZLNT MINI STICK 9CA</v>
          </cell>
          <cell r="D348" t="str">
            <v>2W01</v>
          </cell>
          <cell r="E348" t="str">
            <v>8x45g MS PROMO</v>
          </cell>
          <cell r="F348">
            <v>45</v>
          </cell>
          <cell r="G348" t="str">
            <v>Moldova</v>
          </cell>
          <cell r="K348">
            <v>8</v>
          </cell>
          <cell r="L348">
            <v>9</v>
          </cell>
          <cell r="M348">
            <v>24</v>
          </cell>
          <cell r="N348">
            <v>3.24</v>
          </cell>
          <cell r="O348">
            <v>77.760000000000005</v>
          </cell>
          <cell r="P348">
            <v>452</v>
          </cell>
          <cell r="Q348">
            <v>296</v>
          </cell>
          <cell r="R348">
            <v>430</v>
          </cell>
          <cell r="S348">
            <v>6</v>
          </cell>
          <cell r="T348">
            <v>4</v>
          </cell>
          <cell r="U348">
            <v>1720</v>
          </cell>
          <cell r="V348">
            <v>1870</v>
          </cell>
          <cell r="W348">
            <v>1800</v>
          </cell>
          <cell r="X348">
            <v>81</v>
          </cell>
          <cell r="Y348">
            <v>89</v>
          </cell>
          <cell r="Z348">
            <v>90</v>
          </cell>
          <cell r="AA348">
            <v>1.1574074074074072</v>
          </cell>
          <cell r="AB348" t="str">
            <v>0001</v>
          </cell>
          <cell r="AC348">
            <v>720</v>
          </cell>
          <cell r="AD348" t="str">
            <v>per family of sticks</v>
          </cell>
          <cell r="AF348" t="e">
            <v>#N/A</v>
          </cell>
        </row>
        <row r="349">
          <cell r="A349" t="str">
            <v>42881642W01</v>
          </cell>
          <cell r="B349">
            <v>4288164</v>
          </cell>
          <cell r="C349" t="str">
            <v>FIN 8X45G HZLNT MINI STICK 9CA</v>
          </cell>
          <cell r="D349" t="str">
            <v>2W01</v>
          </cell>
          <cell r="E349" t="str">
            <v>8x45g MS PROMO</v>
          </cell>
          <cell r="F349">
            <v>45</v>
          </cell>
          <cell r="G349" t="str">
            <v>Serbia/Montenegro</v>
          </cell>
          <cell r="K349">
            <v>8</v>
          </cell>
          <cell r="L349">
            <v>9</v>
          </cell>
          <cell r="M349">
            <v>24</v>
          </cell>
          <cell r="N349">
            <v>3.24</v>
          </cell>
          <cell r="O349">
            <v>77.760000000000005</v>
          </cell>
          <cell r="P349">
            <v>452</v>
          </cell>
          <cell r="Q349">
            <v>296</v>
          </cell>
          <cell r="R349">
            <v>430</v>
          </cell>
          <cell r="S349">
            <v>6</v>
          </cell>
          <cell r="T349">
            <v>4</v>
          </cell>
          <cell r="U349">
            <v>1720</v>
          </cell>
          <cell r="V349">
            <v>1870</v>
          </cell>
          <cell r="W349">
            <v>1800</v>
          </cell>
          <cell r="X349">
            <v>81</v>
          </cell>
          <cell r="Y349">
            <v>89</v>
          </cell>
          <cell r="Z349">
            <v>90</v>
          </cell>
          <cell r="AA349">
            <v>1.1574074074074072</v>
          </cell>
          <cell r="AB349" t="str">
            <v>0001</v>
          </cell>
          <cell r="AC349">
            <v>720</v>
          </cell>
          <cell r="AD349" t="str">
            <v>per family of sticks</v>
          </cell>
          <cell r="AF349" t="e">
            <v>#N/A</v>
          </cell>
        </row>
        <row r="350">
          <cell r="A350" t="str">
            <v>42881652j01</v>
          </cell>
          <cell r="B350">
            <v>4288165</v>
          </cell>
          <cell r="C350" t="str">
            <v>FIN 400G HZLNT SPRD POT 8CA</v>
          </cell>
          <cell r="D350" t="str">
            <v>2j01</v>
          </cell>
          <cell r="E350" t="str">
            <v>8x400M</v>
          </cell>
          <cell r="F350">
            <v>400</v>
          </cell>
          <cell r="G350" t="str">
            <v>North Macedonia</v>
          </cell>
          <cell r="K350">
            <v>1</v>
          </cell>
          <cell r="L350">
            <v>8</v>
          </cell>
          <cell r="M350">
            <v>144</v>
          </cell>
          <cell r="N350">
            <v>3.2</v>
          </cell>
          <cell r="O350">
            <v>460.8</v>
          </cell>
          <cell r="P350">
            <v>390</v>
          </cell>
          <cell r="Q350">
            <v>199</v>
          </cell>
          <cell r="R350">
            <v>124</v>
          </cell>
          <cell r="S350">
            <v>12</v>
          </cell>
          <cell r="T350">
            <v>12</v>
          </cell>
          <cell r="U350">
            <v>1488</v>
          </cell>
          <cell r="V350">
            <v>1638</v>
          </cell>
          <cell r="W350">
            <v>1500</v>
          </cell>
          <cell r="X350">
            <v>600</v>
          </cell>
          <cell r="Y350">
            <v>90</v>
          </cell>
          <cell r="Z350">
            <v>540</v>
          </cell>
          <cell r="AA350">
            <v>1.171875</v>
          </cell>
          <cell r="AB350" t="str">
            <v>0001</v>
          </cell>
          <cell r="AC350">
            <v>8640</v>
          </cell>
          <cell r="AF350" t="e">
            <v>#N/A</v>
          </cell>
        </row>
        <row r="351">
          <cell r="A351" t="str">
            <v>42881662j01</v>
          </cell>
          <cell r="B351">
            <v>4288166</v>
          </cell>
          <cell r="C351" t="str">
            <v>FIN 200G HZLNT SPRD POT 12CA</v>
          </cell>
          <cell r="D351" t="str">
            <v>2j01</v>
          </cell>
          <cell r="E351" t="str">
            <v>12x200M</v>
          </cell>
          <cell r="F351">
            <v>200</v>
          </cell>
          <cell r="G351" t="str">
            <v>Kosovo/Albania</v>
          </cell>
          <cell r="K351">
            <v>1</v>
          </cell>
          <cell r="L351">
            <v>12</v>
          </cell>
          <cell r="M351">
            <v>144</v>
          </cell>
          <cell r="N351">
            <v>2.4</v>
          </cell>
          <cell r="O351">
            <v>345.59999999999997</v>
          </cell>
          <cell r="P351">
            <v>302</v>
          </cell>
          <cell r="Q351">
            <v>205</v>
          </cell>
          <cell r="R351">
            <v>170</v>
          </cell>
          <cell r="S351">
            <v>16</v>
          </cell>
          <cell r="T351">
            <v>9</v>
          </cell>
          <cell r="U351">
            <v>1530</v>
          </cell>
          <cell r="V351">
            <v>1680</v>
          </cell>
          <cell r="W351">
            <v>1500</v>
          </cell>
          <cell r="X351">
            <v>300</v>
          </cell>
          <cell r="Y351">
            <v>90</v>
          </cell>
          <cell r="Z351">
            <v>270</v>
          </cell>
          <cell r="AA351">
            <v>0.78125</v>
          </cell>
          <cell r="AB351" t="str">
            <v>0001</v>
          </cell>
          <cell r="AC351">
            <v>4320</v>
          </cell>
          <cell r="AF351" t="e">
            <v>#N/A</v>
          </cell>
        </row>
        <row r="352">
          <cell r="A352" t="str">
            <v>42881672D01</v>
          </cell>
          <cell r="B352">
            <v>4288167</v>
          </cell>
          <cell r="C352" t="str">
            <v>FIN 8X45G HZLNT DIPS 9CA</v>
          </cell>
          <cell r="D352" t="str">
            <v>2D01</v>
          </cell>
          <cell r="E352" t="str">
            <v>8x45g Dips PROMO</v>
          </cell>
          <cell r="F352">
            <v>45</v>
          </cell>
          <cell r="G352" t="str">
            <v>Bosnia</v>
          </cell>
          <cell r="K352">
            <v>8</v>
          </cell>
          <cell r="L352">
            <v>9</v>
          </cell>
          <cell r="M352">
            <v>24</v>
          </cell>
          <cell r="N352">
            <v>3.24</v>
          </cell>
          <cell r="O352">
            <v>77.760000000000005</v>
          </cell>
          <cell r="P352">
            <v>452</v>
          </cell>
          <cell r="Q352">
            <v>296</v>
          </cell>
          <cell r="R352">
            <v>430</v>
          </cell>
          <cell r="S352">
            <v>6</v>
          </cell>
          <cell r="T352">
            <v>4</v>
          </cell>
          <cell r="U352">
            <v>1720</v>
          </cell>
          <cell r="V352">
            <v>1870</v>
          </cell>
          <cell r="W352">
            <v>2760</v>
          </cell>
          <cell r="X352">
            <v>124.2</v>
          </cell>
          <cell r="Y352">
            <v>93</v>
          </cell>
          <cell r="Z352">
            <v>115.506</v>
          </cell>
          <cell r="AA352">
            <v>1.4854166666666666</v>
          </cell>
          <cell r="AB352" t="str">
            <v>0001</v>
          </cell>
          <cell r="AC352">
            <v>924.048</v>
          </cell>
          <cell r="AD352" t="str">
            <v>per family of Dips</v>
          </cell>
          <cell r="AF352" t="e">
            <v>#N/A</v>
          </cell>
        </row>
        <row r="353">
          <cell r="A353" t="str">
            <v>42881682D01</v>
          </cell>
          <cell r="B353">
            <v>4288168</v>
          </cell>
          <cell r="C353" t="str">
            <v>FIN 8X45G HZLNT DIPS 9CA</v>
          </cell>
          <cell r="D353" t="str">
            <v>2D01</v>
          </cell>
          <cell r="E353" t="str">
            <v>8x45g Dips PROMO</v>
          </cell>
          <cell r="F353">
            <v>45</v>
          </cell>
          <cell r="G353" t="str">
            <v>Serbia/Montenegro</v>
          </cell>
          <cell r="K353">
            <v>8</v>
          </cell>
          <cell r="L353">
            <v>9</v>
          </cell>
          <cell r="M353">
            <v>24</v>
          </cell>
          <cell r="N353">
            <v>3.24</v>
          </cell>
          <cell r="O353">
            <v>77.760000000000005</v>
          </cell>
          <cell r="P353">
            <v>452</v>
          </cell>
          <cell r="Q353">
            <v>296</v>
          </cell>
          <cell r="R353">
            <v>430</v>
          </cell>
          <cell r="S353">
            <v>6</v>
          </cell>
          <cell r="T353">
            <v>4</v>
          </cell>
          <cell r="U353">
            <v>1720</v>
          </cell>
          <cell r="V353">
            <v>1870</v>
          </cell>
          <cell r="W353">
            <v>2760</v>
          </cell>
          <cell r="X353">
            <v>124.2</v>
          </cell>
          <cell r="Y353">
            <v>93</v>
          </cell>
          <cell r="Z353">
            <v>115.506</v>
          </cell>
          <cell r="AA353">
            <v>1.4854166666666666</v>
          </cell>
          <cell r="AB353" t="str">
            <v>0001</v>
          </cell>
          <cell r="AC353">
            <v>924.048</v>
          </cell>
          <cell r="AD353" t="str">
            <v>per family of Dips</v>
          </cell>
          <cell r="AF353" t="e">
            <v>#N/A</v>
          </cell>
        </row>
        <row r="354">
          <cell r="A354" t="str">
            <v>42881692W01</v>
          </cell>
          <cell r="B354">
            <v>4288169</v>
          </cell>
          <cell r="C354" t="str">
            <v>FIN 8X45G HZLNT MINI STICK 9CA</v>
          </cell>
          <cell r="D354" t="str">
            <v>2W01</v>
          </cell>
          <cell r="E354" t="str">
            <v>8x45g MS PROMO</v>
          </cell>
          <cell r="F354">
            <v>45</v>
          </cell>
          <cell r="G354" t="str">
            <v>North Macedonia</v>
          </cell>
          <cell r="K354">
            <v>8</v>
          </cell>
          <cell r="L354">
            <v>9</v>
          </cell>
          <cell r="M354">
            <v>24</v>
          </cell>
          <cell r="N354">
            <v>3.24</v>
          </cell>
          <cell r="O354">
            <v>77.760000000000005</v>
          </cell>
          <cell r="P354">
            <v>452</v>
          </cell>
          <cell r="Q354">
            <v>296</v>
          </cell>
          <cell r="R354">
            <v>430</v>
          </cell>
          <cell r="S354">
            <v>6</v>
          </cell>
          <cell r="T354">
            <v>4</v>
          </cell>
          <cell r="U354">
            <v>1720</v>
          </cell>
          <cell r="V354">
            <v>1870</v>
          </cell>
          <cell r="W354">
            <v>1800</v>
          </cell>
          <cell r="X354">
            <v>81</v>
          </cell>
          <cell r="Y354">
            <v>89</v>
          </cell>
          <cell r="Z354">
            <v>90</v>
          </cell>
          <cell r="AA354">
            <v>1.1574074074074072</v>
          </cell>
          <cell r="AB354" t="str">
            <v>0001</v>
          </cell>
          <cell r="AC354">
            <v>720</v>
          </cell>
          <cell r="AD354" t="str">
            <v>per family of sticks</v>
          </cell>
          <cell r="AF354" t="e">
            <v>#N/A</v>
          </cell>
        </row>
        <row r="355">
          <cell r="A355" t="str">
            <v>42881702W01</v>
          </cell>
          <cell r="B355">
            <v>4288170</v>
          </cell>
          <cell r="C355" t="str">
            <v>FIN 8X45G HZLNT MINI STICK 9CA</v>
          </cell>
          <cell r="D355" t="str">
            <v>2W01</v>
          </cell>
          <cell r="E355" t="str">
            <v>8x45g MS PROMO</v>
          </cell>
          <cell r="F355">
            <v>45</v>
          </cell>
          <cell r="G355" t="str">
            <v>Kosovo/Albania</v>
          </cell>
          <cell r="K355">
            <v>8</v>
          </cell>
          <cell r="L355">
            <v>9</v>
          </cell>
          <cell r="M355">
            <v>24</v>
          </cell>
          <cell r="N355">
            <v>3.24</v>
          </cell>
          <cell r="O355">
            <v>77.760000000000005</v>
          </cell>
          <cell r="P355">
            <v>452</v>
          </cell>
          <cell r="Q355">
            <v>296</v>
          </cell>
          <cell r="R355">
            <v>430</v>
          </cell>
          <cell r="S355">
            <v>6</v>
          </cell>
          <cell r="T355">
            <v>4</v>
          </cell>
          <cell r="U355">
            <v>1720</v>
          </cell>
          <cell r="V355">
            <v>1870</v>
          </cell>
          <cell r="W355">
            <v>1800</v>
          </cell>
          <cell r="X355">
            <v>81</v>
          </cell>
          <cell r="Y355">
            <v>89</v>
          </cell>
          <cell r="Z355">
            <v>90</v>
          </cell>
          <cell r="AA355">
            <v>1.1574074074074072</v>
          </cell>
          <cell r="AB355" t="str">
            <v>0001</v>
          </cell>
          <cell r="AC355">
            <v>720</v>
          </cell>
          <cell r="AD355" t="str">
            <v>per family of sticks</v>
          </cell>
          <cell r="AF355" t="e">
            <v>#N/A</v>
          </cell>
        </row>
        <row r="356">
          <cell r="A356" t="str">
            <v>42881712j01</v>
          </cell>
          <cell r="B356">
            <v>4288171</v>
          </cell>
          <cell r="C356" t="str">
            <v>FIN 200G HZLNT SPRD POT 12CA</v>
          </cell>
          <cell r="D356" t="str">
            <v>2j01</v>
          </cell>
          <cell r="E356" t="str">
            <v>12x200M</v>
          </cell>
          <cell r="F356">
            <v>200</v>
          </cell>
          <cell r="G356" t="str">
            <v>Serbia/Montenegro</v>
          </cell>
          <cell r="K356">
            <v>1</v>
          </cell>
          <cell r="L356">
            <v>12</v>
          </cell>
          <cell r="M356">
            <v>144</v>
          </cell>
          <cell r="N356">
            <v>2.4</v>
          </cell>
          <cell r="O356">
            <v>345.59999999999997</v>
          </cell>
          <cell r="P356">
            <v>302</v>
          </cell>
          <cell r="Q356">
            <v>205</v>
          </cell>
          <cell r="R356">
            <v>170</v>
          </cell>
          <cell r="S356">
            <v>16</v>
          </cell>
          <cell r="T356">
            <v>9</v>
          </cell>
          <cell r="U356">
            <v>1530</v>
          </cell>
          <cell r="V356">
            <v>1680</v>
          </cell>
          <cell r="W356">
            <v>1500</v>
          </cell>
          <cell r="X356">
            <v>300</v>
          </cell>
          <cell r="Y356">
            <v>90</v>
          </cell>
          <cell r="Z356">
            <v>270</v>
          </cell>
          <cell r="AA356">
            <v>0.78125</v>
          </cell>
          <cell r="AB356" t="str">
            <v>0001</v>
          </cell>
          <cell r="AC356">
            <v>4320</v>
          </cell>
          <cell r="AF356" t="e">
            <v>#N/A</v>
          </cell>
        </row>
        <row r="357">
          <cell r="A357" t="str">
            <v>42881722j01</v>
          </cell>
          <cell r="B357">
            <v>4288172</v>
          </cell>
          <cell r="C357" t="str">
            <v>FIN 400G HZLNT SPRD POT 8CA</v>
          </cell>
          <cell r="D357" t="str">
            <v>2j01</v>
          </cell>
          <cell r="E357" t="str">
            <v>8x400M</v>
          </cell>
          <cell r="F357">
            <v>400</v>
          </cell>
          <cell r="G357" t="str">
            <v>Kosovo/Albania</v>
          </cell>
          <cell r="K357">
            <v>1</v>
          </cell>
          <cell r="L357">
            <v>8</v>
          </cell>
          <cell r="M357">
            <v>144</v>
          </cell>
          <cell r="N357">
            <v>3.2</v>
          </cell>
          <cell r="O357">
            <v>460.8</v>
          </cell>
          <cell r="P357">
            <v>390</v>
          </cell>
          <cell r="Q357">
            <v>199</v>
          </cell>
          <cell r="R357">
            <v>124</v>
          </cell>
          <cell r="S357">
            <v>12</v>
          </cell>
          <cell r="T357">
            <v>12</v>
          </cell>
          <cell r="U357">
            <v>1488</v>
          </cell>
          <cell r="V357">
            <v>1638</v>
          </cell>
          <cell r="W357">
            <v>1500</v>
          </cell>
          <cell r="X357">
            <v>600</v>
          </cell>
          <cell r="Y357">
            <v>90</v>
          </cell>
          <cell r="Z357">
            <v>540</v>
          </cell>
          <cell r="AA357">
            <v>1.171875</v>
          </cell>
          <cell r="AB357" t="str">
            <v>0001</v>
          </cell>
          <cell r="AC357">
            <v>8640</v>
          </cell>
          <cell r="AF357" t="e">
            <v>#N/A</v>
          </cell>
        </row>
        <row r="358">
          <cell r="A358" t="str">
            <v>42881732j03</v>
          </cell>
          <cell r="B358">
            <v>4288173</v>
          </cell>
          <cell r="C358" t="str">
            <v>FIN 1KG HZLNT SPRD POT 6CA</v>
          </cell>
          <cell r="D358" t="str">
            <v>2j03</v>
          </cell>
          <cell r="E358" t="str">
            <v>1M</v>
          </cell>
          <cell r="F358">
            <v>1000</v>
          </cell>
          <cell r="G358" t="str">
            <v>Kosovo/Albania</v>
          </cell>
          <cell r="K358">
            <v>1</v>
          </cell>
          <cell r="L358">
            <v>6</v>
          </cell>
          <cell r="M358">
            <v>90</v>
          </cell>
          <cell r="N358">
            <v>6</v>
          </cell>
          <cell r="O358">
            <v>540</v>
          </cell>
          <cell r="P358">
            <v>400</v>
          </cell>
          <cell r="Q358">
            <v>270</v>
          </cell>
          <cell r="R358">
            <v>148</v>
          </cell>
          <cell r="S358">
            <v>9</v>
          </cell>
          <cell r="T358">
            <v>10</v>
          </cell>
          <cell r="U358">
            <v>1480</v>
          </cell>
          <cell r="V358">
            <v>1630</v>
          </cell>
          <cell r="W358">
            <v>720</v>
          </cell>
          <cell r="X358">
            <v>720</v>
          </cell>
          <cell r="Y358">
            <v>90</v>
          </cell>
          <cell r="Z358">
            <v>648</v>
          </cell>
          <cell r="AA358">
            <v>1.2</v>
          </cell>
          <cell r="AB358" t="str">
            <v>0001</v>
          </cell>
          <cell r="AC358">
            <v>5184</v>
          </cell>
          <cell r="AD358" t="str">
            <v>per family of Fineti</v>
          </cell>
          <cell r="AF358" t="e">
            <v>#N/A</v>
          </cell>
        </row>
        <row r="359">
          <cell r="A359" t="str">
            <v>42881742j03</v>
          </cell>
          <cell r="B359">
            <v>4288174</v>
          </cell>
          <cell r="C359" t="str">
            <v>FIN 1KG HZLNT SPRD POT 6CA</v>
          </cell>
          <cell r="D359" t="str">
            <v>2j03</v>
          </cell>
          <cell r="E359" t="str">
            <v>1M</v>
          </cell>
          <cell r="F359">
            <v>1000</v>
          </cell>
          <cell r="G359" t="str">
            <v>North Macedonia</v>
          </cell>
          <cell r="K359">
            <v>1</v>
          </cell>
          <cell r="L359">
            <v>6</v>
          </cell>
          <cell r="M359">
            <v>90</v>
          </cell>
          <cell r="N359">
            <v>6</v>
          </cell>
          <cell r="O359">
            <v>540</v>
          </cell>
          <cell r="P359">
            <v>400</v>
          </cell>
          <cell r="Q359">
            <v>270</v>
          </cell>
          <cell r="R359">
            <v>148</v>
          </cell>
          <cell r="S359">
            <v>9</v>
          </cell>
          <cell r="T359">
            <v>10</v>
          </cell>
          <cell r="U359">
            <v>1480</v>
          </cell>
          <cell r="V359">
            <v>1630</v>
          </cell>
          <cell r="W359">
            <v>720</v>
          </cell>
          <cell r="X359">
            <v>720</v>
          </cell>
          <cell r="Y359">
            <v>90</v>
          </cell>
          <cell r="Z359">
            <v>648</v>
          </cell>
          <cell r="AA359">
            <v>1.2</v>
          </cell>
          <cell r="AB359" t="str">
            <v>0001</v>
          </cell>
          <cell r="AC359">
            <v>5184</v>
          </cell>
          <cell r="AD359" t="str">
            <v>per family of Fineti</v>
          </cell>
          <cell r="AF359" t="e">
            <v>#N/A</v>
          </cell>
        </row>
        <row r="360">
          <cell r="A360" t="str">
            <v>42881752j01</v>
          </cell>
          <cell r="B360">
            <v>4288175</v>
          </cell>
          <cell r="C360" t="str">
            <v>FIN 400G HZLNT SPRD POT 8CA</v>
          </cell>
          <cell r="D360" t="str">
            <v>2j01</v>
          </cell>
          <cell r="E360" t="str">
            <v>8x400M</v>
          </cell>
          <cell r="F360">
            <v>400</v>
          </cell>
          <cell r="G360" t="str">
            <v>Serbia/Montenegro</v>
          </cell>
          <cell r="K360">
            <v>1</v>
          </cell>
          <cell r="L360">
            <v>8</v>
          </cell>
          <cell r="M360">
            <v>144</v>
          </cell>
          <cell r="N360">
            <v>3.2</v>
          </cell>
          <cell r="O360">
            <v>460.8</v>
          </cell>
          <cell r="P360">
            <v>390</v>
          </cell>
          <cell r="Q360">
            <v>199</v>
          </cell>
          <cell r="R360">
            <v>124</v>
          </cell>
          <cell r="S360">
            <v>12</v>
          </cell>
          <cell r="T360">
            <v>12</v>
          </cell>
          <cell r="U360">
            <v>1488</v>
          </cell>
          <cell r="V360">
            <v>1638</v>
          </cell>
          <cell r="W360">
            <v>1500</v>
          </cell>
          <cell r="X360">
            <v>600</v>
          </cell>
          <cell r="Y360">
            <v>90</v>
          </cell>
          <cell r="Z360">
            <v>540</v>
          </cell>
          <cell r="AA360">
            <v>1.171875</v>
          </cell>
          <cell r="AB360" t="str">
            <v>0002</v>
          </cell>
          <cell r="AC360">
            <v>8640</v>
          </cell>
          <cell r="AF360" t="e">
            <v>#N/A</v>
          </cell>
        </row>
        <row r="361">
          <cell r="A361" t="str">
            <v>42881762j01</v>
          </cell>
          <cell r="B361">
            <v>4288176</v>
          </cell>
          <cell r="C361" t="str">
            <v>FIN 200G HZLNT SPRD POT 12CA</v>
          </cell>
          <cell r="D361" t="str">
            <v>2j01</v>
          </cell>
          <cell r="E361" t="str">
            <v>12x200M</v>
          </cell>
          <cell r="F361">
            <v>200</v>
          </cell>
          <cell r="G361" t="str">
            <v>North Macedonia</v>
          </cell>
          <cell r="K361">
            <v>1</v>
          </cell>
          <cell r="L361">
            <v>12</v>
          </cell>
          <cell r="M361">
            <v>144</v>
          </cell>
          <cell r="N361">
            <v>2.4</v>
          </cell>
          <cell r="O361">
            <v>345.59999999999997</v>
          </cell>
          <cell r="P361">
            <v>302</v>
          </cell>
          <cell r="Q361">
            <v>205</v>
          </cell>
          <cell r="R361">
            <v>170</v>
          </cell>
          <cell r="S361">
            <v>16</v>
          </cell>
          <cell r="T361">
            <v>9</v>
          </cell>
          <cell r="U361">
            <v>1530</v>
          </cell>
          <cell r="V361">
            <v>1680</v>
          </cell>
          <cell r="W361">
            <v>1500</v>
          </cell>
          <cell r="X361">
            <v>300</v>
          </cell>
          <cell r="Y361">
            <v>90</v>
          </cell>
          <cell r="Z361">
            <v>270</v>
          </cell>
          <cell r="AA361">
            <v>0.78125</v>
          </cell>
          <cell r="AB361" t="str">
            <v>0001</v>
          </cell>
          <cell r="AC361">
            <v>4320</v>
          </cell>
          <cell r="AF361" t="e">
            <v>#N/A</v>
          </cell>
        </row>
        <row r="362">
          <cell r="A362" t="str">
            <v>42881772D01</v>
          </cell>
          <cell r="B362">
            <v>4288177</v>
          </cell>
          <cell r="C362" t="str">
            <v>FIN 8X45G HZLNT DIPS 9CA</v>
          </cell>
          <cell r="D362" t="str">
            <v>2D01</v>
          </cell>
          <cell r="E362" t="str">
            <v>8x45g Dips PROMO</v>
          </cell>
          <cell r="F362">
            <v>45</v>
          </cell>
          <cell r="G362" t="str">
            <v>North Macedonia</v>
          </cell>
          <cell r="K362">
            <v>8</v>
          </cell>
          <cell r="L362">
            <v>9</v>
          </cell>
          <cell r="M362">
            <v>24</v>
          </cell>
          <cell r="N362">
            <v>3.24</v>
          </cell>
          <cell r="O362">
            <v>77.760000000000005</v>
          </cell>
          <cell r="P362">
            <v>452</v>
          </cell>
          <cell r="Q362">
            <v>296</v>
          </cell>
          <cell r="R362">
            <v>430</v>
          </cell>
          <cell r="S362">
            <v>6</v>
          </cell>
          <cell r="T362">
            <v>4</v>
          </cell>
          <cell r="U362">
            <v>1720</v>
          </cell>
          <cell r="V362">
            <v>1870</v>
          </cell>
          <cell r="W362">
            <v>2760</v>
          </cell>
          <cell r="X362">
            <v>124.2</v>
          </cell>
          <cell r="Y362">
            <v>93</v>
          </cell>
          <cell r="Z362">
            <v>115.506</v>
          </cell>
          <cell r="AA362">
            <v>1.4854166666666666</v>
          </cell>
          <cell r="AB362" t="str">
            <v>0001</v>
          </cell>
          <cell r="AC362">
            <v>924.048</v>
          </cell>
          <cell r="AD362" t="str">
            <v>per family of Dips</v>
          </cell>
          <cell r="AF362" t="e">
            <v>#N/A</v>
          </cell>
        </row>
        <row r="363">
          <cell r="A363" t="str">
            <v>42881782D01</v>
          </cell>
          <cell r="B363">
            <v>4288178</v>
          </cell>
          <cell r="C363" t="str">
            <v>FIN 8X45G HZLNT DIPS 9CA</v>
          </cell>
          <cell r="D363" t="str">
            <v>2D01</v>
          </cell>
          <cell r="E363" t="str">
            <v>8x45g Dips PROMO</v>
          </cell>
          <cell r="F363">
            <v>45</v>
          </cell>
          <cell r="G363" t="str">
            <v>Kosovo/Albania</v>
          </cell>
          <cell r="K363">
            <v>8</v>
          </cell>
          <cell r="L363">
            <v>9</v>
          </cell>
          <cell r="M363">
            <v>24</v>
          </cell>
          <cell r="N363">
            <v>3.24</v>
          </cell>
          <cell r="O363">
            <v>77.760000000000005</v>
          </cell>
          <cell r="P363">
            <v>452</v>
          </cell>
          <cell r="Q363">
            <v>296</v>
          </cell>
          <cell r="R363">
            <v>430</v>
          </cell>
          <cell r="S363">
            <v>6</v>
          </cell>
          <cell r="T363">
            <v>4</v>
          </cell>
          <cell r="U363">
            <v>1720</v>
          </cell>
          <cell r="V363">
            <v>1870</v>
          </cell>
          <cell r="W363">
            <v>2760</v>
          </cell>
          <cell r="X363">
            <v>124.2</v>
          </cell>
          <cell r="Y363">
            <v>93</v>
          </cell>
          <cell r="Z363">
            <v>115.506</v>
          </cell>
          <cell r="AA363">
            <v>1.4854166666666666</v>
          </cell>
          <cell r="AB363" t="str">
            <v>0001</v>
          </cell>
          <cell r="AC363">
            <v>924.048</v>
          </cell>
          <cell r="AD363" t="str">
            <v>per family of Dips</v>
          </cell>
          <cell r="AF363" t="e">
            <v>#N/A</v>
          </cell>
        </row>
        <row r="364">
          <cell r="A364" t="str">
            <v>-42881792j01</v>
          </cell>
          <cell r="B364">
            <v>-4288179</v>
          </cell>
          <cell r="C364" t="str">
            <v>FIN 200G HZLN&amp;VAN SPRD POT 12CA</v>
          </cell>
          <cell r="D364" t="str">
            <v>2j01</v>
          </cell>
          <cell r="E364" t="str">
            <v>12x200D</v>
          </cell>
          <cell r="F364">
            <v>200</v>
          </cell>
          <cell r="K364">
            <v>1</v>
          </cell>
          <cell r="L364">
            <v>12</v>
          </cell>
          <cell r="M364">
            <v>144</v>
          </cell>
          <cell r="N364">
            <v>2.4</v>
          </cell>
          <cell r="O364">
            <v>345.59999999999997</v>
          </cell>
          <cell r="P364">
            <v>302</v>
          </cell>
          <cell r="Q364">
            <v>205</v>
          </cell>
          <cell r="R364">
            <v>170</v>
          </cell>
          <cell r="S364">
            <v>16</v>
          </cell>
          <cell r="T364">
            <v>9</v>
          </cell>
          <cell r="U364">
            <v>1530</v>
          </cell>
          <cell r="V364">
            <v>1680</v>
          </cell>
          <cell r="W364">
            <v>1500</v>
          </cell>
          <cell r="X364">
            <v>600</v>
          </cell>
          <cell r="Y364">
            <v>90</v>
          </cell>
          <cell r="Z364">
            <v>540</v>
          </cell>
          <cell r="AC364">
            <v>8640</v>
          </cell>
          <cell r="AF364">
            <v>4288179</v>
          </cell>
        </row>
        <row r="365">
          <cell r="A365" t="str">
            <v>42881802j01</v>
          </cell>
          <cell r="B365">
            <v>4288180</v>
          </cell>
          <cell r="C365" t="str">
            <v>FIN 400G HZLN&amp;VAN SPRD POT 8CA</v>
          </cell>
          <cell r="D365" t="str">
            <v>2j01</v>
          </cell>
          <cell r="E365" t="str">
            <v>8x400D</v>
          </cell>
          <cell r="F365">
            <v>400</v>
          </cell>
          <cell r="G365" t="str">
            <v>Kosovo/Albania</v>
          </cell>
          <cell r="K365">
            <v>1</v>
          </cell>
          <cell r="L365">
            <v>8</v>
          </cell>
          <cell r="M365">
            <v>144</v>
          </cell>
          <cell r="N365">
            <v>3.2</v>
          </cell>
          <cell r="O365">
            <v>460.8</v>
          </cell>
          <cell r="P365">
            <v>390</v>
          </cell>
          <cell r="Q365">
            <v>199</v>
          </cell>
          <cell r="R365">
            <v>124</v>
          </cell>
          <cell r="S365">
            <v>12</v>
          </cell>
          <cell r="T365">
            <v>12</v>
          </cell>
          <cell r="U365">
            <v>1488</v>
          </cell>
          <cell r="V365">
            <v>1638</v>
          </cell>
          <cell r="W365">
            <v>1500</v>
          </cell>
          <cell r="X365">
            <v>600</v>
          </cell>
          <cell r="Y365">
            <v>90</v>
          </cell>
          <cell r="Z365">
            <v>540</v>
          </cell>
          <cell r="AA365">
            <v>1.171875</v>
          </cell>
          <cell r="AB365" t="str">
            <v>0001</v>
          </cell>
          <cell r="AC365">
            <v>8640</v>
          </cell>
          <cell r="AF365" t="e">
            <v>#N/A</v>
          </cell>
        </row>
        <row r="366">
          <cell r="A366" t="str">
            <v>-42881812j01</v>
          </cell>
          <cell r="B366">
            <v>-4288181</v>
          </cell>
          <cell r="C366" t="str">
            <v>FIN 200G HZLN&amp;VAN SPRD POT 12CA</v>
          </cell>
          <cell r="D366" t="str">
            <v>2j01</v>
          </cell>
          <cell r="E366" t="str">
            <v>12x200D</v>
          </cell>
          <cell r="F366">
            <v>200</v>
          </cell>
          <cell r="K366">
            <v>1</v>
          </cell>
          <cell r="L366">
            <v>12</v>
          </cell>
          <cell r="M366">
            <v>144</v>
          </cell>
          <cell r="N366">
            <v>2.4</v>
          </cell>
          <cell r="O366">
            <v>345.59999999999997</v>
          </cell>
          <cell r="P366">
            <v>302</v>
          </cell>
          <cell r="Q366">
            <v>205</v>
          </cell>
          <cell r="R366">
            <v>170</v>
          </cell>
          <cell r="S366">
            <v>16</v>
          </cell>
          <cell r="T366">
            <v>9</v>
          </cell>
          <cell r="U366">
            <v>1530</v>
          </cell>
          <cell r="V366">
            <v>1680</v>
          </cell>
          <cell r="W366">
            <v>1500</v>
          </cell>
          <cell r="X366">
            <v>600</v>
          </cell>
          <cell r="Y366">
            <v>90</v>
          </cell>
          <cell r="Z366">
            <v>540</v>
          </cell>
          <cell r="AC366">
            <v>8640</v>
          </cell>
          <cell r="AF366">
            <v>4288181</v>
          </cell>
        </row>
        <row r="367">
          <cell r="A367" t="str">
            <v>42881822j01</v>
          </cell>
          <cell r="B367">
            <v>4288182</v>
          </cell>
          <cell r="C367" t="str">
            <v>FIN 400G HZLN&amp;VAN SPRD POT 8CA</v>
          </cell>
          <cell r="D367" t="str">
            <v>2j01</v>
          </cell>
          <cell r="E367" t="str">
            <v>8x400D</v>
          </cell>
          <cell r="F367">
            <v>400</v>
          </cell>
          <cell r="G367" t="str">
            <v>North Macedonia</v>
          </cell>
          <cell r="K367">
            <v>1</v>
          </cell>
          <cell r="L367">
            <v>8</v>
          </cell>
          <cell r="M367">
            <v>144</v>
          </cell>
          <cell r="N367">
            <v>3.2</v>
          </cell>
          <cell r="O367">
            <v>460.8</v>
          </cell>
          <cell r="P367">
            <v>390</v>
          </cell>
          <cell r="Q367">
            <v>199</v>
          </cell>
          <cell r="R367">
            <v>124</v>
          </cell>
          <cell r="S367">
            <v>12</v>
          </cell>
          <cell r="T367">
            <v>12</v>
          </cell>
          <cell r="U367">
            <v>1488</v>
          </cell>
          <cell r="V367">
            <v>1638</v>
          </cell>
          <cell r="W367">
            <v>1500</v>
          </cell>
          <cell r="X367">
            <v>600</v>
          </cell>
          <cell r="Y367">
            <v>90</v>
          </cell>
          <cell r="Z367">
            <v>540</v>
          </cell>
          <cell r="AA367">
            <v>1.171875</v>
          </cell>
          <cell r="AB367" t="str">
            <v>0001</v>
          </cell>
          <cell r="AC367">
            <v>8640</v>
          </cell>
          <cell r="AF367" t="e">
            <v>#N/A</v>
          </cell>
        </row>
        <row r="368">
          <cell r="A368" t="str">
            <v>42881832j01</v>
          </cell>
          <cell r="B368">
            <v>4288183</v>
          </cell>
          <cell r="C368" t="str">
            <v>FIN 400G HZLN&amp;VAN SPRD POT 8CA</v>
          </cell>
          <cell r="D368" t="str">
            <v>2j01</v>
          </cell>
          <cell r="E368" t="str">
            <v>8x400D</v>
          </cell>
          <cell r="F368">
            <v>400</v>
          </cell>
          <cell r="K368">
            <v>1</v>
          </cell>
          <cell r="L368">
            <v>8</v>
          </cell>
          <cell r="M368">
            <v>144</v>
          </cell>
          <cell r="N368">
            <v>3.2</v>
          </cell>
          <cell r="O368">
            <v>460.8</v>
          </cell>
          <cell r="P368">
            <v>390</v>
          </cell>
          <cell r="Q368">
            <v>199</v>
          </cell>
          <cell r="R368">
            <v>124</v>
          </cell>
          <cell r="S368">
            <v>12</v>
          </cell>
          <cell r="T368">
            <v>12</v>
          </cell>
          <cell r="U368">
            <v>1488</v>
          </cell>
          <cell r="V368">
            <v>1638</v>
          </cell>
          <cell r="W368">
            <v>1500</v>
          </cell>
          <cell r="X368">
            <v>600</v>
          </cell>
          <cell r="Y368">
            <v>90</v>
          </cell>
          <cell r="Z368">
            <v>540</v>
          </cell>
          <cell r="AA368">
            <v>1.171875</v>
          </cell>
          <cell r="AB368" t="str">
            <v>0001</v>
          </cell>
          <cell r="AC368">
            <v>8640</v>
          </cell>
          <cell r="AF368" t="e">
            <v>#N/A</v>
          </cell>
        </row>
        <row r="369">
          <cell r="A369" t="str">
            <v>-42881842j03</v>
          </cell>
          <cell r="B369">
            <v>-4288184</v>
          </cell>
          <cell r="C369" t="str">
            <v>FIN 1KG HZLN&amp;VAN SPRD POT 6CA</v>
          </cell>
          <cell r="D369" t="str">
            <v>2j03</v>
          </cell>
          <cell r="E369" t="str">
            <v>1D</v>
          </cell>
          <cell r="F369">
            <v>1000</v>
          </cell>
          <cell r="K369">
            <v>1</v>
          </cell>
          <cell r="L369">
            <v>6</v>
          </cell>
          <cell r="M369">
            <v>90</v>
          </cell>
          <cell r="N369">
            <v>6</v>
          </cell>
          <cell r="O369">
            <v>540</v>
          </cell>
          <cell r="P369">
            <v>400</v>
          </cell>
          <cell r="Q369">
            <v>270</v>
          </cell>
          <cell r="R369">
            <v>148</v>
          </cell>
          <cell r="S369">
            <v>9</v>
          </cell>
          <cell r="T369">
            <v>10</v>
          </cell>
          <cell r="U369">
            <v>1480</v>
          </cell>
          <cell r="V369">
            <v>1630</v>
          </cell>
          <cell r="W369">
            <v>720</v>
          </cell>
          <cell r="X369">
            <v>720</v>
          </cell>
          <cell r="Y369">
            <v>90</v>
          </cell>
          <cell r="Z369">
            <v>648</v>
          </cell>
          <cell r="AC369">
            <v>5184</v>
          </cell>
          <cell r="AD369" t="str">
            <v>per family of Fineti</v>
          </cell>
          <cell r="AF369">
            <v>4288184</v>
          </cell>
        </row>
        <row r="370">
          <cell r="A370" t="str">
            <v>42881912W01</v>
          </cell>
          <cell r="B370">
            <v>4288191</v>
          </cell>
          <cell r="C370" t="str">
            <v>FIN 8X45G HZLNT MINI STICK 9CA</v>
          </cell>
          <cell r="D370" t="str">
            <v>2W01</v>
          </cell>
          <cell r="E370" t="str">
            <v>8x45g MS PROMO</v>
          </cell>
          <cell r="F370">
            <v>45</v>
          </cell>
          <cell r="G370" t="str">
            <v>Bosnia</v>
          </cell>
          <cell r="K370">
            <v>8</v>
          </cell>
          <cell r="L370">
            <v>9</v>
          </cell>
          <cell r="M370">
            <v>24</v>
          </cell>
          <cell r="N370">
            <v>3.24</v>
          </cell>
          <cell r="O370">
            <v>77.760000000000005</v>
          </cell>
          <cell r="P370">
            <v>452</v>
          </cell>
          <cell r="Q370">
            <v>296</v>
          </cell>
          <cell r="R370">
            <v>430</v>
          </cell>
          <cell r="S370">
            <v>6</v>
          </cell>
          <cell r="T370">
            <v>4</v>
          </cell>
          <cell r="U370">
            <v>1720</v>
          </cell>
          <cell r="V370">
            <v>1870</v>
          </cell>
          <cell r="W370">
            <v>1800</v>
          </cell>
          <cell r="X370">
            <v>81</v>
          </cell>
          <cell r="Y370">
            <v>89</v>
          </cell>
          <cell r="Z370">
            <v>90</v>
          </cell>
          <cell r="AA370">
            <v>1.1574074074074072</v>
          </cell>
          <cell r="AB370" t="str">
            <v>0001</v>
          </cell>
          <cell r="AC370">
            <v>720</v>
          </cell>
          <cell r="AD370" t="str">
            <v>per family of sticks</v>
          </cell>
          <cell r="AF370" t="e">
            <v>#N/A</v>
          </cell>
        </row>
        <row r="371">
          <cell r="A371" t="str">
            <v>-42881922j03</v>
          </cell>
          <cell r="B371">
            <v>-4288192</v>
          </cell>
          <cell r="C371" t="str">
            <v>FIN 1KG HZLN&amp;VAN SPRD POT 6CA</v>
          </cell>
          <cell r="D371" t="str">
            <v>2j03</v>
          </cell>
          <cell r="E371" t="str">
            <v>1D</v>
          </cell>
          <cell r="F371">
            <v>1000</v>
          </cell>
          <cell r="K371">
            <v>1</v>
          </cell>
          <cell r="L371">
            <v>6</v>
          </cell>
          <cell r="M371">
            <v>90</v>
          </cell>
          <cell r="N371">
            <v>6</v>
          </cell>
          <cell r="O371">
            <v>540</v>
          </cell>
          <cell r="P371">
            <v>400</v>
          </cell>
          <cell r="Q371">
            <v>270</v>
          </cell>
          <cell r="R371">
            <v>148</v>
          </cell>
          <cell r="S371">
            <v>9</v>
          </cell>
          <cell r="T371">
            <v>10</v>
          </cell>
          <cell r="U371">
            <v>1480</v>
          </cell>
          <cell r="V371">
            <v>1630</v>
          </cell>
          <cell r="W371">
            <v>720</v>
          </cell>
          <cell r="X371">
            <v>720</v>
          </cell>
          <cell r="Y371">
            <v>90</v>
          </cell>
          <cell r="Z371">
            <v>648</v>
          </cell>
          <cell r="AC371">
            <v>5184</v>
          </cell>
          <cell r="AD371" t="str">
            <v>per family of Fineti</v>
          </cell>
          <cell r="AF371">
            <v>4288192</v>
          </cell>
        </row>
        <row r="372">
          <cell r="A372" t="str">
            <v>-42881932j01</v>
          </cell>
          <cell r="B372">
            <v>-4288193</v>
          </cell>
          <cell r="C372" t="str">
            <v>FIN 200G HZLN&amp;VAN SPRD POT 12CA</v>
          </cell>
          <cell r="D372" t="str">
            <v>2j01</v>
          </cell>
          <cell r="E372" t="str">
            <v>12x200D</v>
          </cell>
          <cell r="F372">
            <v>200</v>
          </cell>
          <cell r="K372">
            <v>1</v>
          </cell>
          <cell r="L372">
            <v>12</v>
          </cell>
          <cell r="M372">
            <v>144</v>
          </cell>
          <cell r="N372">
            <v>2.4</v>
          </cell>
          <cell r="O372">
            <v>345.59999999999997</v>
          </cell>
          <cell r="P372">
            <v>302</v>
          </cell>
          <cell r="Q372">
            <v>205</v>
          </cell>
          <cell r="R372">
            <v>170</v>
          </cell>
          <cell r="S372">
            <v>16</v>
          </cell>
          <cell r="T372">
            <v>9</v>
          </cell>
          <cell r="U372">
            <v>1530</v>
          </cell>
          <cell r="V372">
            <v>1680</v>
          </cell>
          <cell r="W372">
            <v>1500</v>
          </cell>
          <cell r="X372">
            <v>600</v>
          </cell>
          <cell r="Y372">
            <v>90</v>
          </cell>
          <cell r="Z372">
            <v>540</v>
          </cell>
          <cell r="AC372">
            <v>8640</v>
          </cell>
          <cell r="AF372">
            <v>4288193</v>
          </cell>
        </row>
        <row r="373">
          <cell r="A373" t="str">
            <v>42882342C01</v>
          </cell>
          <cell r="B373">
            <v>4288234</v>
          </cell>
          <cell r="C373" t="str">
            <v>MOLTO 80G HZLNT CROIS 20CA</v>
          </cell>
          <cell r="D373" t="str">
            <v>2C01</v>
          </cell>
          <cell r="E373" t="str">
            <v>Tray 70/80/85g</v>
          </cell>
          <cell r="F373">
            <v>80</v>
          </cell>
          <cell r="H373" t="str">
            <v>Hazelnut</v>
          </cell>
          <cell r="K373">
            <v>1</v>
          </cell>
          <cell r="L373">
            <v>20</v>
          </cell>
          <cell r="M373">
            <v>96</v>
          </cell>
          <cell r="N373">
            <v>1.6</v>
          </cell>
          <cell r="O373">
            <v>153.60000000000002</v>
          </cell>
          <cell r="P373">
            <v>396</v>
          </cell>
          <cell r="Q373">
            <v>296</v>
          </cell>
          <cell r="R373">
            <v>180</v>
          </cell>
          <cell r="S373">
            <v>8</v>
          </cell>
          <cell r="T373">
            <v>12</v>
          </cell>
          <cell r="U373">
            <v>2160</v>
          </cell>
          <cell r="V373">
            <v>2310</v>
          </cell>
          <cell r="W373">
            <v>12042</v>
          </cell>
          <cell r="X373">
            <v>963.36</v>
          </cell>
          <cell r="Y373">
            <v>93.5</v>
          </cell>
          <cell r="Z373">
            <v>900.74160000000006</v>
          </cell>
          <cell r="AA373">
            <v>5.8642031249999995</v>
          </cell>
          <cell r="AB373" t="str">
            <v>0001</v>
          </cell>
          <cell r="AC373">
            <v>7205.9328000000005</v>
          </cell>
          <cell r="AD373" t="str">
            <v>per family Max/Double</v>
          </cell>
          <cell r="AF373" t="e">
            <v>#N/A</v>
          </cell>
        </row>
        <row r="374">
          <cell r="A374" t="str">
            <v>42882601C01</v>
          </cell>
          <cell r="B374">
            <v>4288260</v>
          </cell>
          <cell r="C374" t="str">
            <v>7D 65G COCOA CROIS 30CA</v>
          </cell>
          <cell r="D374" t="str">
            <v>1C01</v>
          </cell>
          <cell r="E374" t="str">
            <v>Tray 60/65g</v>
          </cell>
          <cell r="F374">
            <v>65</v>
          </cell>
          <cell r="H374" t="str">
            <v>Cocoa</v>
          </cell>
          <cell r="K374">
            <v>1</v>
          </cell>
          <cell r="L374">
            <v>30</v>
          </cell>
          <cell r="M374">
            <v>80</v>
          </cell>
          <cell r="N374">
            <v>1.95</v>
          </cell>
          <cell r="O374">
            <v>156</v>
          </cell>
          <cell r="P374">
            <v>391</v>
          </cell>
          <cell r="Q374">
            <v>291</v>
          </cell>
          <cell r="R374">
            <v>220</v>
          </cell>
          <cell r="S374">
            <v>8</v>
          </cell>
          <cell r="T374">
            <v>10</v>
          </cell>
          <cell r="U374">
            <v>2200</v>
          </cell>
          <cell r="V374">
            <v>2350</v>
          </cell>
          <cell r="W374">
            <v>25410</v>
          </cell>
          <cell r="X374">
            <v>1651.65</v>
          </cell>
          <cell r="Y374">
            <v>93</v>
          </cell>
          <cell r="Z374">
            <v>1536.0345000000002</v>
          </cell>
          <cell r="AA374">
            <v>9.8463750000000019</v>
          </cell>
          <cell r="AB374" t="str">
            <v>0001</v>
          </cell>
          <cell r="AC374">
            <v>110594.48400000003</v>
          </cell>
          <cell r="AD374" t="str">
            <v>per family of midi</v>
          </cell>
          <cell r="AF374" t="e">
            <v>#N/A</v>
          </cell>
        </row>
        <row r="375">
          <cell r="A375" t="str">
            <v>42882601C03</v>
          </cell>
          <cell r="B375">
            <v>4288260</v>
          </cell>
          <cell r="C375" t="str">
            <v>7D 65G COCOA CROIS 30CA</v>
          </cell>
          <cell r="D375" t="str">
            <v>1C03</v>
          </cell>
          <cell r="E375" t="str">
            <v>Tray 60/65g</v>
          </cell>
          <cell r="F375">
            <v>65</v>
          </cell>
          <cell r="H375" t="str">
            <v>Cocoa</v>
          </cell>
          <cell r="K375">
            <v>1</v>
          </cell>
          <cell r="L375">
            <v>30</v>
          </cell>
          <cell r="M375">
            <v>32</v>
          </cell>
          <cell r="N375">
            <v>1.95</v>
          </cell>
          <cell r="O375">
            <v>62.4</v>
          </cell>
          <cell r="P375">
            <v>391</v>
          </cell>
          <cell r="Q375">
            <v>291</v>
          </cell>
          <cell r="R375">
            <v>220</v>
          </cell>
          <cell r="S375">
            <v>8</v>
          </cell>
          <cell r="T375">
            <v>4</v>
          </cell>
          <cell r="U375">
            <v>880</v>
          </cell>
          <cell r="V375">
            <v>1030</v>
          </cell>
          <cell r="W375">
            <v>13764</v>
          </cell>
          <cell r="X375">
            <v>894.66</v>
          </cell>
          <cell r="Y375">
            <v>92.5</v>
          </cell>
          <cell r="Z375">
            <v>827.56050000000005</v>
          </cell>
          <cell r="AA375">
            <v>13.262187500000001</v>
          </cell>
          <cell r="AB375" t="str">
            <v>0002</v>
          </cell>
          <cell r="AC375">
            <v>19861.452000000001</v>
          </cell>
          <cell r="AD375" t="str">
            <v>per midi family</v>
          </cell>
          <cell r="AF375" t="e">
            <v>#N/A</v>
          </cell>
        </row>
        <row r="376">
          <cell r="A376" t="str">
            <v>42882611C01</v>
          </cell>
          <cell r="B376">
            <v>4288261</v>
          </cell>
          <cell r="C376" t="str">
            <v>7D 85G COCOA CROIS 20CA</v>
          </cell>
          <cell r="D376" t="str">
            <v>1C01</v>
          </cell>
          <cell r="E376" t="str">
            <v>Tray 70/80/85g</v>
          </cell>
          <cell r="F376">
            <v>85</v>
          </cell>
          <cell r="H376" t="str">
            <v>Cocoa</v>
          </cell>
          <cell r="K376">
            <v>1</v>
          </cell>
          <cell r="L376">
            <v>20</v>
          </cell>
          <cell r="M376">
            <v>40</v>
          </cell>
          <cell r="N376">
            <v>1.7</v>
          </cell>
          <cell r="O376">
            <v>68</v>
          </cell>
          <cell r="P376">
            <v>396</v>
          </cell>
          <cell r="Q376">
            <v>296</v>
          </cell>
          <cell r="R376">
            <v>180</v>
          </cell>
          <cell r="S376">
            <v>8</v>
          </cell>
          <cell r="T376">
            <v>5</v>
          </cell>
          <cell r="U376">
            <v>900</v>
          </cell>
          <cell r="V376">
            <v>1050</v>
          </cell>
          <cell r="W376">
            <v>19200</v>
          </cell>
          <cell r="X376">
            <v>1632</v>
          </cell>
          <cell r="Y376">
            <v>93</v>
          </cell>
          <cell r="Z376">
            <v>1517.76</v>
          </cell>
          <cell r="AC376">
            <v>36426.239999999998</v>
          </cell>
          <cell r="AD376" t="str">
            <v>per family of Max/double</v>
          </cell>
          <cell r="AF376" t="e">
            <v>#N/A</v>
          </cell>
        </row>
        <row r="377">
          <cell r="A377" t="str">
            <v>42882612C01</v>
          </cell>
          <cell r="B377">
            <v>4288261</v>
          </cell>
          <cell r="C377" t="str">
            <v>7D 85G COCOA CROIS 20CA</v>
          </cell>
          <cell r="D377" t="str">
            <v>2C01</v>
          </cell>
          <cell r="E377" t="str">
            <v>Tray 70/80/85g</v>
          </cell>
          <cell r="F377">
            <v>85</v>
          </cell>
          <cell r="H377" t="str">
            <v>Cocoa</v>
          </cell>
          <cell r="K377">
            <v>1</v>
          </cell>
          <cell r="L377">
            <v>20</v>
          </cell>
          <cell r="M377">
            <v>40</v>
          </cell>
          <cell r="N377">
            <v>1.7</v>
          </cell>
          <cell r="O377">
            <v>68</v>
          </cell>
          <cell r="P377">
            <v>396</v>
          </cell>
          <cell r="Q377">
            <v>296</v>
          </cell>
          <cell r="R377">
            <v>180</v>
          </cell>
          <cell r="S377">
            <v>8</v>
          </cell>
          <cell r="T377">
            <v>5</v>
          </cell>
          <cell r="U377">
            <v>900</v>
          </cell>
          <cell r="V377">
            <v>1050</v>
          </cell>
          <cell r="W377">
            <v>12042</v>
          </cell>
          <cell r="X377">
            <v>1023.57</v>
          </cell>
          <cell r="Y377">
            <v>93.5</v>
          </cell>
          <cell r="Z377">
            <v>957.03795000000002</v>
          </cell>
          <cell r="AA377">
            <v>14.074087500000001</v>
          </cell>
          <cell r="AB377" t="str">
            <v>0002</v>
          </cell>
          <cell r="AC377">
            <v>7656.3036000000002</v>
          </cell>
          <cell r="AD377" t="str">
            <v>per family of Max/double</v>
          </cell>
          <cell r="AF377" t="e">
            <v>#N/A</v>
          </cell>
        </row>
        <row r="378">
          <cell r="A378" t="str">
            <v>42882622C01</v>
          </cell>
          <cell r="B378">
            <v>4288262</v>
          </cell>
          <cell r="C378" t="str">
            <v>7D 110G COCOA CROIS 18CA</v>
          </cell>
          <cell r="D378" t="str">
            <v>2C01</v>
          </cell>
          <cell r="E378" t="str">
            <v>Tray 110g</v>
          </cell>
          <cell r="F378">
            <v>110</v>
          </cell>
          <cell r="H378" t="str">
            <v>Cocoa</v>
          </cell>
          <cell r="K378">
            <v>1</v>
          </cell>
          <cell r="L378">
            <v>18</v>
          </cell>
          <cell r="M378">
            <v>27</v>
          </cell>
          <cell r="N378">
            <v>1.98</v>
          </cell>
          <cell r="O378">
            <v>53.46</v>
          </cell>
          <cell r="P378">
            <v>396</v>
          </cell>
          <cell r="Q378">
            <v>261</v>
          </cell>
          <cell r="R378">
            <v>275</v>
          </cell>
          <cell r="S378">
            <v>9</v>
          </cell>
          <cell r="T378">
            <v>3</v>
          </cell>
          <cell r="U378">
            <v>825</v>
          </cell>
          <cell r="V378">
            <v>975</v>
          </cell>
          <cell r="W378">
            <v>7704</v>
          </cell>
          <cell r="X378">
            <v>847.44</v>
          </cell>
          <cell r="Y378">
            <v>93.5</v>
          </cell>
          <cell r="Z378">
            <v>792.35640000000001</v>
          </cell>
          <cell r="AA378">
            <v>14.821481481481483</v>
          </cell>
          <cell r="AB378" t="str">
            <v>0001</v>
          </cell>
          <cell r="AC378">
            <v>6338.8512000000001</v>
          </cell>
          <cell r="AD378" t="str">
            <v>per family Tray 110g</v>
          </cell>
          <cell r="AE378" t="str">
            <v>to be delist</v>
          </cell>
          <cell r="AF378" t="e">
            <v>#N/A</v>
          </cell>
        </row>
        <row r="379">
          <cell r="A379" t="str">
            <v>42882661C03</v>
          </cell>
          <cell r="B379">
            <v>4288266</v>
          </cell>
          <cell r="C379" t="str">
            <v>7D 60G VANIL CROIS CHOC 20CA</v>
          </cell>
          <cell r="D379" t="str">
            <v>1C03</v>
          </cell>
          <cell r="E379" t="str">
            <v>Choco</v>
          </cell>
          <cell r="F379">
            <v>60</v>
          </cell>
          <cell r="G379" t="str">
            <v>Albania</v>
          </cell>
          <cell r="H379" t="str">
            <v>Vanilla</v>
          </cell>
          <cell r="K379">
            <v>1</v>
          </cell>
          <cell r="L379">
            <v>20</v>
          </cell>
          <cell r="M379">
            <v>108</v>
          </cell>
          <cell r="N379">
            <v>1.2</v>
          </cell>
          <cell r="O379">
            <v>129.6</v>
          </cell>
          <cell r="P379">
            <v>398</v>
          </cell>
          <cell r="Q379">
            <v>264</v>
          </cell>
          <cell r="R379">
            <v>180</v>
          </cell>
          <cell r="S379">
            <v>9</v>
          </cell>
          <cell r="T379">
            <v>12</v>
          </cell>
          <cell r="U379">
            <v>2160</v>
          </cell>
          <cell r="V379">
            <v>2310</v>
          </cell>
          <cell r="W379">
            <v>14628</v>
          </cell>
          <cell r="X379">
            <v>877.68</v>
          </cell>
          <cell r="Y379">
            <v>92.5</v>
          </cell>
          <cell r="Z379">
            <v>811.85399999999993</v>
          </cell>
          <cell r="AA379">
            <v>6.2643055555555556</v>
          </cell>
          <cell r="AB379" t="str">
            <v>0001</v>
          </cell>
          <cell r="AC379">
            <v>6494.8319999999994</v>
          </cell>
          <cell r="AD379" t="str">
            <v>per family if is combined with midi else 18.747,24 per choco family</v>
          </cell>
          <cell r="AF379" t="e">
            <v>#N/A</v>
          </cell>
        </row>
        <row r="380">
          <cell r="A380" t="str">
            <v>42882682C01</v>
          </cell>
          <cell r="B380">
            <v>4288268</v>
          </cell>
          <cell r="C380" t="str">
            <v>MAITRE J.P. CR.HAZEL. (85G)30P/C-RSPO SG</v>
          </cell>
          <cell r="D380" t="str">
            <v>2C01</v>
          </cell>
          <cell r="E380" t="str">
            <v>Tray 70/80/85g</v>
          </cell>
          <cell r="F380">
            <v>85</v>
          </cell>
          <cell r="H380" t="str">
            <v>Hazelnut</v>
          </cell>
          <cell r="K380">
            <v>1</v>
          </cell>
          <cell r="L380">
            <v>30</v>
          </cell>
          <cell r="M380">
            <v>64</v>
          </cell>
          <cell r="N380">
            <v>2.5499999999999998</v>
          </cell>
          <cell r="O380">
            <v>163.19999999999999</v>
          </cell>
          <cell r="P380">
            <v>398</v>
          </cell>
          <cell r="Q380">
            <v>298</v>
          </cell>
          <cell r="R380">
            <v>245</v>
          </cell>
          <cell r="S380">
            <v>8</v>
          </cell>
          <cell r="T380">
            <v>8</v>
          </cell>
          <cell r="U380">
            <v>1960</v>
          </cell>
          <cell r="V380">
            <v>2110</v>
          </cell>
          <cell r="W380">
            <v>12042</v>
          </cell>
          <cell r="X380">
            <v>1023.57</v>
          </cell>
          <cell r="Y380">
            <v>93.5</v>
          </cell>
          <cell r="Z380">
            <v>957.03795000000002</v>
          </cell>
          <cell r="AA380">
            <v>5.8642031250000004</v>
          </cell>
          <cell r="AB380" t="str">
            <v>0001</v>
          </cell>
          <cell r="AC380">
            <v>7656.3036000000002</v>
          </cell>
          <cell r="AD380" t="str">
            <v>per family of MJP</v>
          </cell>
          <cell r="AF380" t="e">
            <v>#N/A</v>
          </cell>
        </row>
        <row r="381">
          <cell r="A381" t="str">
            <v>42882681C01</v>
          </cell>
          <cell r="B381">
            <v>4288268</v>
          </cell>
          <cell r="C381" t="str">
            <v>MAITRE J.P. CR.HAZEL. (85G)30P/C-RSPO SG</v>
          </cell>
          <cell r="D381" t="str">
            <v>1C01</v>
          </cell>
          <cell r="E381" t="str">
            <v>Tray 70/80/85g</v>
          </cell>
          <cell r="F381">
            <v>85</v>
          </cell>
          <cell r="H381" t="str">
            <v>Hazelnut SG</v>
          </cell>
          <cell r="K381">
            <v>1</v>
          </cell>
          <cell r="L381">
            <v>30</v>
          </cell>
          <cell r="M381">
            <v>64</v>
          </cell>
          <cell r="N381">
            <v>2.5499999999999998</v>
          </cell>
          <cell r="O381">
            <v>163.19999999999999</v>
          </cell>
          <cell r="P381">
            <v>398</v>
          </cell>
          <cell r="Q381">
            <v>298</v>
          </cell>
          <cell r="R381">
            <v>245</v>
          </cell>
          <cell r="S381">
            <v>8</v>
          </cell>
          <cell r="T381">
            <v>8</v>
          </cell>
          <cell r="U381">
            <v>1960</v>
          </cell>
          <cell r="V381">
            <v>2110</v>
          </cell>
          <cell r="W381">
            <v>19200</v>
          </cell>
          <cell r="X381">
            <v>1632</v>
          </cell>
          <cell r="Y381">
            <v>93</v>
          </cell>
          <cell r="Z381">
            <v>1517.76</v>
          </cell>
          <cell r="AA381">
            <v>9.3000000000000007</v>
          </cell>
          <cell r="AB381" t="str">
            <v>0002</v>
          </cell>
          <cell r="AC381">
            <v>36426.239999999998</v>
          </cell>
          <cell r="AD381" t="str">
            <v>per family of MJP</v>
          </cell>
          <cell r="AF381" t="e">
            <v>#N/A</v>
          </cell>
        </row>
        <row r="382">
          <cell r="A382" t="str">
            <v>42882762C01</v>
          </cell>
          <cell r="B382">
            <v>4288276</v>
          </cell>
          <cell r="C382" t="str">
            <v>7D 80G HZLNT CROIS 20CA</v>
          </cell>
          <cell r="D382" t="str">
            <v>2C01</v>
          </cell>
          <cell r="E382" t="str">
            <v>Tray 70/80/85g</v>
          </cell>
          <cell r="F382">
            <v>80</v>
          </cell>
          <cell r="H382" t="str">
            <v>Hazelnut</v>
          </cell>
          <cell r="K382">
            <v>1</v>
          </cell>
          <cell r="L382">
            <v>20</v>
          </cell>
          <cell r="M382">
            <v>40</v>
          </cell>
          <cell r="N382">
            <v>1.6</v>
          </cell>
          <cell r="O382">
            <v>64</v>
          </cell>
          <cell r="P382">
            <v>396</v>
          </cell>
          <cell r="Q382">
            <v>296</v>
          </cell>
          <cell r="R382">
            <v>180</v>
          </cell>
          <cell r="S382">
            <v>8</v>
          </cell>
          <cell r="T382">
            <v>5</v>
          </cell>
          <cell r="U382">
            <v>900</v>
          </cell>
          <cell r="V382">
            <v>1050</v>
          </cell>
          <cell r="W382">
            <v>12042</v>
          </cell>
          <cell r="X382">
            <v>963.36</v>
          </cell>
          <cell r="Y382">
            <v>93.5</v>
          </cell>
          <cell r="Z382">
            <v>900.74160000000006</v>
          </cell>
          <cell r="AA382">
            <v>14.074087499999999</v>
          </cell>
          <cell r="AB382" t="str">
            <v>0001</v>
          </cell>
          <cell r="AC382">
            <v>7205.9328000000005</v>
          </cell>
          <cell r="AD382" t="str">
            <v>per family Max/Double</v>
          </cell>
          <cell r="AF382" t="e">
            <v>#N/A</v>
          </cell>
        </row>
        <row r="383">
          <cell r="A383" t="str">
            <v>42882791C01</v>
          </cell>
          <cell r="B383">
            <v>4288279</v>
          </cell>
          <cell r="C383" t="str">
            <v>7D 80G COCOA&amp;CONUT CROIS 20CA</v>
          </cell>
          <cell r="D383" t="str">
            <v>1C01</v>
          </cell>
          <cell r="E383" t="str">
            <v>Tray 70/80/85g</v>
          </cell>
          <cell r="F383">
            <v>80</v>
          </cell>
          <cell r="G383" t="str">
            <v>MD</v>
          </cell>
          <cell r="H383" t="str">
            <v>Cocoa-Coconut</v>
          </cell>
          <cell r="K383">
            <v>1</v>
          </cell>
          <cell r="L383">
            <v>20</v>
          </cell>
          <cell r="M383">
            <v>40</v>
          </cell>
          <cell r="N383">
            <v>1.6</v>
          </cell>
          <cell r="O383">
            <v>64</v>
          </cell>
          <cell r="P383">
            <v>393</v>
          </cell>
          <cell r="Q383">
            <v>295</v>
          </cell>
          <cell r="R383">
            <v>180</v>
          </cell>
          <cell r="S383">
            <v>8</v>
          </cell>
          <cell r="T383">
            <v>5</v>
          </cell>
          <cell r="U383">
            <v>900</v>
          </cell>
          <cell r="V383">
            <v>1050</v>
          </cell>
          <cell r="W383">
            <v>19200</v>
          </cell>
          <cell r="X383">
            <v>1536</v>
          </cell>
          <cell r="Y383">
            <v>93</v>
          </cell>
          <cell r="Z383">
            <v>1428.48</v>
          </cell>
          <cell r="AA383">
            <v>22.32</v>
          </cell>
          <cell r="AB383" t="str">
            <v>0001</v>
          </cell>
          <cell r="AC383">
            <v>8570</v>
          </cell>
          <cell r="AD383" t="str">
            <v>per family of Coconut</v>
          </cell>
          <cell r="AE383" t="str">
            <v>to be delist</v>
          </cell>
          <cell r="AF383" t="e">
            <v>#N/A</v>
          </cell>
        </row>
        <row r="384">
          <cell r="A384" t="str">
            <v>42882802C01</v>
          </cell>
          <cell r="B384">
            <v>4288280</v>
          </cell>
          <cell r="C384" t="str">
            <v>7D 110G COCOA&amp;VAN CROIS 18CA</v>
          </cell>
          <cell r="D384" t="str">
            <v>2C01</v>
          </cell>
          <cell r="E384" t="str">
            <v>Tray 110g</v>
          </cell>
          <cell r="F384">
            <v>110</v>
          </cell>
          <cell r="H384" t="str">
            <v>Cocoa-Vanilla</v>
          </cell>
          <cell r="K384">
            <v>1</v>
          </cell>
          <cell r="L384">
            <v>18</v>
          </cell>
          <cell r="M384">
            <v>27</v>
          </cell>
          <cell r="N384">
            <v>1.98</v>
          </cell>
          <cell r="O384">
            <v>53.46</v>
          </cell>
          <cell r="P384">
            <v>396</v>
          </cell>
          <cell r="Q384">
            <v>261</v>
          </cell>
          <cell r="R384">
            <v>275</v>
          </cell>
          <cell r="S384">
            <v>9</v>
          </cell>
          <cell r="T384">
            <v>3</v>
          </cell>
          <cell r="U384">
            <v>825</v>
          </cell>
          <cell r="V384">
            <v>975</v>
          </cell>
          <cell r="W384">
            <v>7704</v>
          </cell>
          <cell r="X384">
            <v>847.44</v>
          </cell>
          <cell r="Y384">
            <v>93.5</v>
          </cell>
          <cell r="Z384">
            <v>792.35640000000001</v>
          </cell>
          <cell r="AA384">
            <v>14.821481481481483</v>
          </cell>
          <cell r="AB384" t="str">
            <v>0001</v>
          </cell>
          <cell r="AC384">
            <v>6338.8512000000001</v>
          </cell>
          <cell r="AD384" t="str">
            <v>per family Tray 110g</v>
          </cell>
          <cell r="AE384" t="str">
            <v>to be delist</v>
          </cell>
          <cell r="AF384" t="e">
            <v>#N/A</v>
          </cell>
        </row>
        <row r="385">
          <cell r="A385" t="str">
            <v>42882812C01</v>
          </cell>
          <cell r="B385">
            <v>4288281</v>
          </cell>
          <cell r="C385" t="str">
            <v>7D 70G CHOC DROPS CROIS 20CA</v>
          </cell>
          <cell r="D385" t="str">
            <v>2C01</v>
          </cell>
          <cell r="E385" t="str">
            <v>Tray 70/80/85g</v>
          </cell>
          <cell r="F385">
            <v>70</v>
          </cell>
          <cell r="H385" t="str">
            <v>Drops</v>
          </cell>
          <cell r="K385">
            <v>1</v>
          </cell>
          <cell r="L385">
            <v>20</v>
          </cell>
          <cell r="M385">
            <v>96</v>
          </cell>
          <cell r="N385">
            <v>1.4</v>
          </cell>
          <cell r="O385">
            <v>134.39999999999998</v>
          </cell>
          <cell r="P385">
            <v>396</v>
          </cell>
          <cell r="Q385">
            <v>296</v>
          </cell>
          <cell r="R385">
            <v>180</v>
          </cell>
          <cell r="S385">
            <v>8</v>
          </cell>
          <cell r="T385">
            <v>12</v>
          </cell>
          <cell r="U385">
            <v>2160</v>
          </cell>
          <cell r="V385">
            <v>2310</v>
          </cell>
          <cell r="W385">
            <v>12042</v>
          </cell>
          <cell r="X385">
            <v>842.94</v>
          </cell>
          <cell r="Y385">
            <v>93.5</v>
          </cell>
          <cell r="Z385">
            <v>788.14890000000003</v>
          </cell>
          <cell r="AA385">
            <v>5.8642031250000004</v>
          </cell>
          <cell r="AB385" t="str">
            <v>0001</v>
          </cell>
          <cell r="AC385">
            <v>6305.1912000000002</v>
          </cell>
          <cell r="AD385" t="str">
            <v>per family Choco Drops</v>
          </cell>
          <cell r="AF385" t="e">
            <v>#N/A</v>
          </cell>
        </row>
        <row r="386">
          <cell r="A386" t="str">
            <v>42882821C03</v>
          </cell>
          <cell r="B386">
            <v>4288282</v>
          </cell>
          <cell r="C386" t="str">
            <v>7D 60G COCOA CROIS CHOC 20CA</v>
          </cell>
          <cell r="D386" t="str">
            <v>1C03</v>
          </cell>
          <cell r="E386" t="str">
            <v>Choco</v>
          </cell>
          <cell r="F386">
            <v>60</v>
          </cell>
          <cell r="G386" t="str">
            <v>Cipru</v>
          </cell>
          <cell r="H386" t="str">
            <v>Cocoa</v>
          </cell>
          <cell r="K386">
            <v>1</v>
          </cell>
          <cell r="L386">
            <v>20</v>
          </cell>
          <cell r="M386">
            <v>108</v>
          </cell>
          <cell r="N386">
            <v>1.2</v>
          </cell>
          <cell r="O386">
            <v>129.6</v>
          </cell>
          <cell r="P386">
            <v>398</v>
          </cell>
          <cell r="Q386">
            <v>264</v>
          </cell>
          <cell r="R386">
            <v>180</v>
          </cell>
          <cell r="S386">
            <v>9</v>
          </cell>
          <cell r="T386">
            <v>12</v>
          </cell>
          <cell r="U386">
            <v>2160</v>
          </cell>
          <cell r="V386">
            <v>2310</v>
          </cell>
          <cell r="W386">
            <v>14628</v>
          </cell>
          <cell r="X386">
            <v>877.68</v>
          </cell>
          <cell r="Y386">
            <v>92.5</v>
          </cell>
          <cell r="Z386">
            <v>811.85399999999993</v>
          </cell>
          <cell r="AA386">
            <v>6.2643055555555556</v>
          </cell>
          <cell r="AB386" t="str">
            <v>0001</v>
          </cell>
          <cell r="AC386">
            <v>6494.8319999999994</v>
          </cell>
          <cell r="AD386" t="str">
            <v>per family if is combined with midi else 18.747,24 per choco family</v>
          </cell>
          <cell r="AF386" t="e">
            <v>#N/A</v>
          </cell>
        </row>
        <row r="387">
          <cell r="A387" t="str">
            <v>42882841C03</v>
          </cell>
          <cell r="B387">
            <v>4288284</v>
          </cell>
          <cell r="C387" t="str">
            <v>7D 60G VANIL CROIS CHOC 20CA</v>
          </cell>
          <cell r="D387" t="str">
            <v>1C03</v>
          </cell>
          <cell r="E387" t="str">
            <v>Choco</v>
          </cell>
          <cell r="F387">
            <v>60</v>
          </cell>
          <cell r="G387" t="str">
            <v>Cipru</v>
          </cell>
          <cell r="H387" t="str">
            <v>Vanilla</v>
          </cell>
          <cell r="K387">
            <v>1</v>
          </cell>
          <cell r="L387">
            <v>20</v>
          </cell>
          <cell r="M387">
            <v>108</v>
          </cell>
          <cell r="N387">
            <v>1.2</v>
          </cell>
          <cell r="O387">
            <v>129.6</v>
          </cell>
          <cell r="P387">
            <v>398</v>
          </cell>
          <cell r="Q387">
            <v>264</v>
          </cell>
          <cell r="R387">
            <v>180</v>
          </cell>
          <cell r="S387">
            <v>9</v>
          </cell>
          <cell r="T387">
            <v>12</v>
          </cell>
          <cell r="U387">
            <v>2160</v>
          </cell>
          <cell r="V387">
            <v>2310</v>
          </cell>
          <cell r="W387">
            <v>14628</v>
          </cell>
          <cell r="X387">
            <v>877.68</v>
          </cell>
          <cell r="Y387">
            <v>92.5</v>
          </cell>
          <cell r="Z387">
            <v>811.85399999999993</v>
          </cell>
          <cell r="AA387">
            <v>6.2643055555555556</v>
          </cell>
          <cell r="AB387" t="str">
            <v>0001</v>
          </cell>
          <cell r="AC387">
            <v>6494.8319999999994</v>
          </cell>
          <cell r="AD387" t="str">
            <v>per family if is combined with midi else 18.747,24 per choco family</v>
          </cell>
          <cell r="AF387" t="e">
            <v>#N/A</v>
          </cell>
        </row>
        <row r="388">
          <cell r="A388" t="str">
            <v>42883041C01</v>
          </cell>
          <cell r="B388">
            <v>4288304</v>
          </cell>
          <cell r="C388" t="str">
            <v>7D 80G VAN&amp;SR CHRY CROIS 20CA</v>
          </cell>
          <cell r="D388" t="str">
            <v>1C01</v>
          </cell>
          <cell r="E388" t="str">
            <v>Tray 70/80/85g</v>
          </cell>
          <cell r="F388">
            <v>80</v>
          </cell>
          <cell r="H388" t="str">
            <v>Vanilla-Cherry</v>
          </cell>
          <cell r="K388">
            <v>1</v>
          </cell>
          <cell r="L388">
            <v>20</v>
          </cell>
          <cell r="M388">
            <v>96</v>
          </cell>
          <cell r="N388">
            <v>1.6</v>
          </cell>
          <cell r="O388">
            <v>153.60000000000002</v>
          </cell>
          <cell r="P388">
            <v>393</v>
          </cell>
          <cell r="Q388">
            <v>295</v>
          </cell>
          <cell r="R388">
            <v>180</v>
          </cell>
          <cell r="S388">
            <v>8</v>
          </cell>
          <cell r="T388">
            <v>12</v>
          </cell>
          <cell r="U388">
            <v>2160</v>
          </cell>
          <cell r="V388">
            <v>2310</v>
          </cell>
          <cell r="W388">
            <v>19200</v>
          </cell>
          <cell r="X388">
            <v>1536</v>
          </cell>
          <cell r="Y388">
            <v>93</v>
          </cell>
          <cell r="Z388">
            <v>1428.48</v>
          </cell>
          <cell r="AA388">
            <v>9.2999999999999989</v>
          </cell>
          <cell r="AB388" t="str">
            <v>0001</v>
          </cell>
          <cell r="AC388">
            <v>34283.520000000004</v>
          </cell>
          <cell r="AD388" t="str">
            <v>per family of Max/double</v>
          </cell>
          <cell r="AE388" t="str">
            <v>to be delist</v>
          </cell>
          <cell r="AF388" t="e">
            <v>#N/A</v>
          </cell>
        </row>
        <row r="389">
          <cell r="A389" t="str">
            <v>42883051C01</v>
          </cell>
          <cell r="B389">
            <v>4288305</v>
          </cell>
          <cell r="C389" t="str">
            <v>7D 80G VAN&amp;SR CHRY CROIS 20CA</v>
          </cell>
          <cell r="D389" t="str">
            <v>1C01</v>
          </cell>
          <cell r="E389" t="str">
            <v>Tray 70/80/85g</v>
          </cell>
          <cell r="F389">
            <v>80</v>
          </cell>
          <cell r="G389" t="str">
            <v>MD</v>
          </cell>
          <cell r="H389" t="str">
            <v>Vanilla-Cherry</v>
          </cell>
          <cell r="K389">
            <v>1</v>
          </cell>
          <cell r="L389">
            <v>20</v>
          </cell>
          <cell r="M389">
            <v>40</v>
          </cell>
          <cell r="N389">
            <v>1.6</v>
          </cell>
          <cell r="O389">
            <v>64</v>
          </cell>
          <cell r="P389">
            <v>393</v>
          </cell>
          <cell r="Q389">
            <v>295</v>
          </cell>
          <cell r="R389">
            <v>180</v>
          </cell>
          <cell r="S389">
            <v>8</v>
          </cell>
          <cell r="T389">
            <v>5</v>
          </cell>
          <cell r="U389">
            <v>900</v>
          </cell>
          <cell r="V389">
            <v>1050</v>
          </cell>
          <cell r="W389">
            <v>19200</v>
          </cell>
          <cell r="X389">
            <v>1536</v>
          </cell>
          <cell r="Y389">
            <v>93</v>
          </cell>
          <cell r="Z389">
            <v>1428.48</v>
          </cell>
          <cell r="AA389">
            <v>22.32</v>
          </cell>
          <cell r="AB389" t="str">
            <v>0001</v>
          </cell>
          <cell r="AC389">
            <v>34283.520000000004</v>
          </cell>
          <cell r="AD389" t="str">
            <v>per family of Max/double</v>
          </cell>
          <cell r="AE389" t="str">
            <v>to be delist</v>
          </cell>
          <cell r="AF389" t="e">
            <v>#N/A</v>
          </cell>
        </row>
        <row r="390">
          <cell r="A390" t="str">
            <v>42883061C01</v>
          </cell>
          <cell r="B390">
            <v>4288306</v>
          </cell>
          <cell r="C390" t="str">
            <v>7D 80G VAN&amp;STRAWB CROIS 20CA</v>
          </cell>
          <cell r="D390" t="str">
            <v>1C01</v>
          </cell>
          <cell r="E390" t="str">
            <v>Tray 70/80/85g</v>
          </cell>
          <cell r="F390">
            <v>80</v>
          </cell>
          <cell r="G390" t="str">
            <v>MD</v>
          </cell>
          <cell r="H390" t="str">
            <v>Vanilla-Strawberry</v>
          </cell>
          <cell r="K390">
            <v>1</v>
          </cell>
          <cell r="L390">
            <v>20</v>
          </cell>
          <cell r="M390">
            <v>40</v>
          </cell>
          <cell r="N390">
            <v>1.6</v>
          </cell>
          <cell r="O390">
            <v>64</v>
          </cell>
          <cell r="P390">
            <v>393</v>
          </cell>
          <cell r="Q390">
            <v>295</v>
          </cell>
          <cell r="R390">
            <v>180</v>
          </cell>
          <cell r="S390">
            <v>8</v>
          </cell>
          <cell r="T390">
            <v>5</v>
          </cell>
          <cell r="U390">
            <v>900</v>
          </cell>
          <cell r="V390">
            <v>1050</v>
          </cell>
          <cell r="W390">
            <v>19200</v>
          </cell>
          <cell r="X390">
            <v>1536</v>
          </cell>
          <cell r="Y390">
            <v>93</v>
          </cell>
          <cell r="Z390">
            <v>1428.48</v>
          </cell>
          <cell r="AA390">
            <v>22.32</v>
          </cell>
          <cell r="AB390" t="str">
            <v>0001</v>
          </cell>
          <cell r="AC390">
            <v>34283.520000000004</v>
          </cell>
          <cell r="AD390" t="str">
            <v>per family of Max/double</v>
          </cell>
          <cell r="AE390" t="str">
            <v>to be delist</v>
          </cell>
          <cell r="AF390" t="e">
            <v>#N/A</v>
          </cell>
        </row>
        <row r="391">
          <cell r="A391" t="str">
            <v>42883071C01</v>
          </cell>
          <cell r="B391">
            <v>4288307</v>
          </cell>
          <cell r="C391" t="str">
            <v>7D 80G COCOA&amp;VAN CROIS 20CA</v>
          </cell>
          <cell r="D391" t="str">
            <v>1C01</v>
          </cell>
          <cell r="E391" t="str">
            <v>Tray 70/80/85g</v>
          </cell>
          <cell r="F391">
            <v>80</v>
          </cell>
          <cell r="G391" t="str">
            <v>MD</v>
          </cell>
          <cell r="H391" t="str">
            <v>Cocoa-Vanilla</v>
          </cell>
          <cell r="K391">
            <v>1</v>
          </cell>
          <cell r="L391">
            <v>20</v>
          </cell>
          <cell r="M391">
            <v>40</v>
          </cell>
          <cell r="N391">
            <v>1.6</v>
          </cell>
          <cell r="O391">
            <v>64</v>
          </cell>
          <cell r="P391">
            <v>393</v>
          </cell>
          <cell r="Q391">
            <v>295</v>
          </cell>
          <cell r="R391">
            <v>180</v>
          </cell>
          <cell r="S391">
            <v>8</v>
          </cell>
          <cell r="T391">
            <v>5</v>
          </cell>
          <cell r="U391">
            <v>900</v>
          </cell>
          <cell r="V391">
            <v>1050</v>
          </cell>
          <cell r="W391">
            <v>19200</v>
          </cell>
          <cell r="X391">
            <v>1536</v>
          </cell>
          <cell r="Y391">
            <v>93</v>
          </cell>
          <cell r="Z391">
            <v>1428.48</v>
          </cell>
          <cell r="AA391">
            <v>22.32</v>
          </cell>
          <cell r="AB391" t="str">
            <v>0001</v>
          </cell>
          <cell r="AC391">
            <v>34283.520000000004</v>
          </cell>
          <cell r="AD391" t="str">
            <v>per family of Max/double</v>
          </cell>
          <cell r="AE391" t="str">
            <v>to be delist</v>
          </cell>
          <cell r="AF391" t="e">
            <v>#N/A</v>
          </cell>
        </row>
        <row r="392">
          <cell r="A392" t="str">
            <v>42883101C03</v>
          </cell>
          <cell r="B392">
            <v>4288310</v>
          </cell>
          <cell r="C392" t="str">
            <v>7D 80G APPL&amp;CIN STRDL 20CA</v>
          </cell>
          <cell r="D392" t="str">
            <v>1C03</v>
          </cell>
          <cell r="E392" t="str">
            <v>Borseto</v>
          </cell>
          <cell r="F392">
            <v>80</v>
          </cell>
          <cell r="G392" t="str">
            <v>Albania</v>
          </cell>
          <cell r="H392" t="str">
            <v>Apple-Cin</v>
          </cell>
          <cell r="K392">
            <v>1</v>
          </cell>
          <cell r="L392">
            <v>20</v>
          </cell>
          <cell r="M392">
            <v>112</v>
          </cell>
          <cell r="N392">
            <v>1.6</v>
          </cell>
          <cell r="O392">
            <v>179.20000000000002</v>
          </cell>
          <cell r="P392">
            <v>391</v>
          </cell>
          <cell r="Q392">
            <v>296</v>
          </cell>
          <cell r="R392">
            <v>157</v>
          </cell>
          <cell r="S392">
            <v>8</v>
          </cell>
          <cell r="T392">
            <v>14</v>
          </cell>
          <cell r="U392">
            <v>2198</v>
          </cell>
          <cell r="V392">
            <v>2348</v>
          </cell>
          <cell r="W392">
            <v>12132</v>
          </cell>
          <cell r="X392">
            <v>970.56</v>
          </cell>
          <cell r="Y392">
            <v>92.5</v>
          </cell>
          <cell r="Z392">
            <v>897.76799999999992</v>
          </cell>
          <cell r="AA392">
            <v>5.0098660714285703</v>
          </cell>
          <cell r="AB392" t="str">
            <v>0001</v>
          </cell>
          <cell r="AC392">
            <v>14364.287999999999</v>
          </cell>
          <cell r="AD392" t="str">
            <v>per family of Borseto</v>
          </cell>
          <cell r="AF392" t="e">
            <v>#N/A</v>
          </cell>
        </row>
        <row r="393">
          <cell r="A393" t="str">
            <v>42883401C03</v>
          </cell>
          <cell r="B393">
            <v>4288340</v>
          </cell>
          <cell r="C393" t="str">
            <v>7D 80G FR FRUIT STRDL 20CA</v>
          </cell>
          <cell r="D393" t="str">
            <v>1C03</v>
          </cell>
          <cell r="E393" t="str">
            <v>Borseto</v>
          </cell>
          <cell r="F393">
            <v>80</v>
          </cell>
          <cell r="G393" t="str">
            <v>Albania</v>
          </cell>
          <cell r="H393" t="str">
            <v>Forest fruits</v>
          </cell>
          <cell r="K393">
            <v>1</v>
          </cell>
          <cell r="L393">
            <v>20</v>
          </cell>
          <cell r="M393">
            <v>112</v>
          </cell>
          <cell r="N393">
            <v>1.6</v>
          </cell>
          <cell r="O393">
            <v>179.20000000000002</v>
          </cell>
          <cell r="P393">
            <v>391</v>
          </cell>
          <cell r="Q393">
            <v>296</v>
          </cell>
          <cell r="R393">
            <v>157</v>
          </cell>
          <cell r="S393">
            <v>8</v>
          </cell>
          <cell r="T393">
            <v>14</v>
          </cell>
          <cell r="U393">
            <v>2198</v>
          </cell>
          <cell r="V393">
            <v>2348</v>
          </cell>
          <cell r="W393">
            <v>12132</v>
          </cell>
          <cell r="X393">
            <v>970.56</v>
          </cell>
          <cell r="Y393">
            <v>92.5</v>
          </cell>
          <cell r="Z393">
            <v>897.76799999999992</v>
          </cell>
          <cell r="AA393">
            <v>5.0098660714285703</v>
          </cell>
          <cell r="AB393" t="str">
            <v>0001</v>
          </cell>
          <cell r="AC393">
            <v>14364.287999999999</v>
          </cell>
          <cell r="AD393" t="str">
            <v>per family of Borseto</v>
          </cell>
          <cell r="AF393" t="e">
            <v>#N/A</v>
          </cell>
        </row>
        <row r="394">
          <cell r="A394" t="str">
            <v>42883491C01</v>
          </cell>
          <cell r="B394">
            <v>4288349</v>
          </cell>
          <cell r="C394" t="str">
            <v>MAITRE J.P 85G COCOA&amp;VAN CROIS 30CA</v>
          </cell>
          <cell r="D394" t="str">
            <v>1C01</v>
          </cell>
          <cell r="E394" t="str">
            <v>Tray 70/80/85g</v>
          </cell>
          <cell r="F394">
            <v>85</v>
          </cell>
          <cell r="G394" t="str">
            <v>Romania</v>
          </cell>
          <cell r="H394" t="str">
            <v>Cocoa-Vanilla SG</v>
          </cell>
          <cell r="K394">
            <v>1</v>
          </cell>
          <cell r="L394">
            <v>30</v>
          </cell>
          <cell r="M394">
            <v>64</v>
          </cell>
          <cell r="N394">
            <v>2.5499999999999998</v>
          </cell>
          <cell r="O394">
            <v>163.19999999999999</v>
          </cell>
          <cell r="P394">
            <v>398</v>
          </cell>
          <cell r="Q394">
            <v>298</v>
          </cell>
          <cell r="R394">
            <v>245</v>
          </cell>
          <cell r="S394">
            <v>8</v>
          </cell>
          <cell r="T394">
            <v>8</v>
          </cell>
          <cell r="U394">
            <v>1960</v>
          </cell>
          <cell r="V394">
            <v>2110</v>
          </cell>
          <cell r="W394">
            <v>19200</v>
          </cell>
          <cell r="X394">
            <v>1632</v>
          </cell>
          <cell r="Y394">
            <v>93</v>
          </cell>
          <cell r="Z394">
            <v>1517.76</v>
          </cell>
          <cell r="AA394">
            <v>9.3000000000000007</v>
          </cell>
          <cell r="AB394" t="str">
            <v>0002</v>
          </cell>
          <cell r="AC394">
            <v>36426.239999999998</v>
          </cell>
          <cell r="AD394" t="str">
            <v>per family of Max/double</v>
          </cell>
          <cell r="AF394" t="e">
            <v>#N/A</v>
          </cell>
        </row>
        <row r="395">
          <cell r="A395" t="str">
            <v>42883492C01</v>
          </cell>
          <cell r="B395">
            <v>4288349</v>
          </cell>
          <cell r="C395" t="str">
            <v>MAITRE J.P 85G COCOA&amp;VAN CROIS 30CA</v>
          </cell>
          <cell r="D395" t="str">
            <v>2C01</v>
          </cell>
          <cell r="E395" t="str">
            <v>Tray 70/80/85g</v>
          </cell>
          <cell r="F395">
            <v>85</v>
          </cell>
          <cell r="G395" t="str">
            <v>Romania</v>
          </cell>
          <cell r="H395" t="str">
            <v>Cocoa-Vanilla</v>
          </cell>
          <cell r="K395">
            <v>1</v>
          </cell>
          <cell r="L395">
            <v>30</v>
          </cell>
          <cell r="M395">
            <v>64</v>
          </cell>
          <cell r="N395">
            <v>2.5499999999999998</v>
          </cell>
          <cell r="O395">
            <v>163.19999999999999</v>
          </cell>
          <cell r="P395">
            <v>398</v>
          </cell>
          <cell r="Q395">
            <v>298</v>
          </cell>
          <cell r="R395">
            <v>245</v>
          </cell>
          <cell r="S395">
            <v>8</v>
          </cell>
          <cell r="T395">
            <v>8</v>
          </cell>
          <cell r="U395">
            <v>1960</v>
          </cell>
          <cell r="V395">
            <v>2110</v>
          </cell>
          <cell r="W395">
            <v>12042</v>
          </cell>
          <cell r="X395">
            <v>1023.57</v>
          </cell>
          <cell r="Y395">
            <v>93.5</v>
          </cell>
          <cell r="Z395">
            <v>957.03795000000002</v>
          </cell>
          <cell r="AA395">
            <v>5.8642031250000004</v>
          </cell>
          <cell r="AB395" t="str">
            <v>0001</v>
          </cell>
          <cell r="AC395">
            <v>7656.3036000000002</v>
          </cell>
          <cell r="AD395" t="str">
            <v>per family of MJP</v>
          </cell>
          <cell r="AF395" t="e">
            <v>#N/A</v>
          </cell>
        </row>
        <row r="396">
          <cell r="A396" t="str">
            <v>42883502C01</v>
          </cell>
          <cell r="B396">
            <v>4288350</v>
          </cell>
          <cell r="C396" t="str">
            <v>MAIT. J.P. 110G COCOA CROIS 20CA</v>
          </cell>
          <cell r="D396" t="str">
            <v>2C01</v>
          </cell>
          <cell r="E396" t="str">
            <v>Tray 110g</v>
          </cell>
          <cell r="F396">
            <v>110</v>
          </cell>
          <cell r="G396" t="str">
            <v>Lidl Romania</v>
          </cell>
          <cell r="H396" t="str">
            <v>Cocoa</v>
          </cell>
          <cell r="K396">
            <v>1</v>
          </cell>
          <cell r="L396">
            <v>20</v>
          </cell>
          <cell r="M396">
            <v>66</v>
          </cell>
          <cell r="N396">
            <v>2.2000000000000002</v>
          </cell>
          <cell r="O396">
            <v>145.20000000000002</v>
          </cell>
          <cell r="P396">
            <v>475</v>
          </cell>
          <cell r="Q396">
            <v>295</v>
          </cell>
          <cell r="R396">
            <v>200</v>
          </cell>
          <cell r="S396">
            <v>6</v>
          </cell>
          <cell r="T396">
            <v>11</v>
          </cell>
          <cell r="U396">
            <v>2200</v>
          </cell>
          <cell r="V396">
            <v>2350</v>
          </cell>
          <cell r="W396">
            <v>7704</v>
          </cell>
          <cell r="X396">
            <v>847.44</v>
          </cell>
          <cell r="Y396">
            <v>93.5</v>
          </cell>
          <cell r="Z396">
            <v>792.35640000000001</v>
          </cell>
          <cell r="AA396">
            <v>5.4569999999999999</v>
          </cell>
          <cell r="AB396" t="str">
            <v>0001</v>
          </cell>
          <cell r="AC396">
            <v>6338.8512000000001</v>
          </cell>
          <cell r="AD396" t="str">
            <v>per family Tray 110g</v>
          </cell>
          <cell r="AF396" t="e">
            <v>#N/A</v>
          </cell>
        </row>
        <row r="397">
          <cell r="A397" t="str">
            <v>42883851C03</v>
          </cell>
          <cell r="B397">
            <v>4288385</v>
          </cell>
          <cell r="C397" t="str">
            <v>7D 60G COCOA MINI CR 15CA</v>
          </cell>
          <cell r="D397" t="str">
            <v>1C03</v>
          </cell>
          <cell r="E397" t="str">
            <v>Mini</v>
          </cell>
          <cell r="F397">
            <v>60</v>
          </cell>
          <cell r="H397" t="str">
            <v>Cocoa</v>
          </cell>
          <cell r="K397">
            <v>5</v>
          </cell>
          <cell r="L397">
            <v>15</v>
          </cell>
          <cell r="M397">
            <v>120</v>
          </cell>
          <cell r="N397">
            <v>0.9</v>
          </cell>
          <cell r="O397">
            <v>108</v>
          </cell>
          <cell r="P397">
            <v>391</v>
          </cell>
          <cell r="Q397">
            <v>291</v>
          </cell>
          <cell r="R397">
            <v>147</v>
          </cell>
          <cell r="S397">
            <v>8</v>
          </cell>
          <cell r="T397">
            <v>15</v>
          </cell>
          <cell r="U397">
            <v>2205</v>
          </cell>
          <cell r="V397">
            <v>2355</v>
          </cell>
          <cell r="W397">
            <v>57180</v>
          </cell>
          <cell r="X397">
            <v>720.46799999999996</v>
          </cell>
          <cell r="Y397">
            <v>94</v>
          </cell>
          <cell r="Z397">
            <v>677.23991999999998</v>
          </cell>
          <cell r="AA397">
            <v>6.27074</v>
          </cell>
          <cell r="AB397" t="str">
            <v>0001</v>
          </cell>
          <cell r="AC397">
            <v>16253.75808</v>
          </cell>
          <cell r="AD397" t="str">
            <v>per mini Family/ cannot be done without big bag mini (185/200g)</v>
          </cell>
          <cell r="AF397" t="e">
            <v>#N/A</v>
          </cell>
        </row>
        <row r="398">
          <cell r="A398" t="str">
            <v>43129621C03</v>
          </cell>
          <cell r="B398">
            <v>4312962</v>
          </cell>
          <cell r="C398" t="str">
            <v>7D 60G COCOA MINI CR 15CA AC</v>
          </cell>
          <cell r="D398" t="str">
            <v>1C03</v>
          </cell>
          <cell r="E398" t="str">
            <v>Mini</v>
          </cell>
          <cell r="F398">
            <v>60</v>
          </cell>
          <cell r="G398" t="str">
            <v>BG redirect</v>
          </cell>
          <cell r="H398" t="str">
            <v>Cocoa</v>
          </cell>
          <cell r="K398">
            <v>5</v>
          </cell>
          <cell r="L398">
            <v>15</v>
          </cell>
          <cell r="M398">
            <v>88</v>
          </cell>
          <cell r="N398">
            <v>0.9</v>
          </cell>
          <cell r="O398">
            <v>79.2</v>
          </cell>
          <cell r="P398">
            <v>391</v>
          </cell>
          <cell r="Q398">
            <v>291</v>
          </cell>
          <cell r="R398">
            <v>147</v>
          </cell>
          <cell r="S398">
            <v>8</v>
          </cell>
          <cell r="T398">
            <v>15</v>
          </cell>
          <cell r="U398">
            <v>2205</v>
          </cell>
          <cell r="V398">
            <v>2355</v>
          </cell>
          <cell r="W398">
            <v>57180</v>
          </cell>
          <cell r="X398">
            <v>720.46799999999996</v>
          </cell>
          <cell r="Y398">
            <v>94</v>
          </cell>
          <cell r="Z398">
            <v>677.23991999999998</v>
          </cell>
          <cell r="AA398">
            <v>8.5510090909090906</v>
          </cell>
          <cell r="AB398" t="str">
            <v>0001</v>
          </cell>
          <cell r="AC398">
            <v>16253.75808</v>
          </cell>
          <cell r="AD398" t="str">
            <v>per mini Family/ cannot be done without big bag mini (185/200g)</v>
          </cell>
          <cell r="AF398" t="e">
            <v>#N/A</v>
          </cell>
        </row>
        <row r="399">
          <cell r="A399" t="str">
            <v>42883861C03</v>
          </cell>
          <cell r="B399">
            <v>4288386</v>
          </cell>
          <cell r="C399" t="str">
            <v>7D 185G COCOA MINI CR 8CA</v>
          </cell>
          <cell r="D399" t="str">
            <v>1C03</v>
          </cell>
          <cell r="E399" t="str">
            <v>Mini</v>
          </cell>
          <cell r="F399">
            <v>185</v>
          </cell>
          <cell r="G399" t="str">
            <v>Moldova</v>
          </cell>
          <cell r="H399" t="str">
            <v>Cocoa</v>
          </cell>
          <cell r="K399">
            <v>14.6</v>
          </cell>
          <cell r="L399">
            <v>8</v>
          </cell>
          <cell r="M399">
            <v>40</v>
          </cell>
          <cell r="N399">
            <v>1.48</v>
          </cell>
          <cell r="O399">
            <v>59.2</v>
          </cell>
          <cell r="P399">
            <v>391</v>
          </cell>
          <cell r="Q399">
            <v>291</v>
          </cell>
          <cell r="R399">
            <v>200</v>
          </cell>
          <cell r="S399">
            <v>8</v>
          </cell>
          <cell r="T399">
            <v>5</v>
          </cell>
          <cell r="U399">
            <v>1000</v>
          </cell>
          <cell r="V399">
            <v>1150</v>
          </cell>
          <cell r="W399">
            <v>57180</v>
          </cell>
          <cell r="X399">
            <v>720.46799999999996</v>
          </cell>
          <cell r="Y399">
            <v>94</v>
          </cell>
          <cell r="Z399">
            <v>677.23991999999998</v>
          </cell>
          <cell r="AA399">
            <v>11.439863513513513</v>
          </cell>
          <cell r="AB399" t="str">
            <v>0001</v>
          </cell>
          <cell r="AC399">
            <v>16253.75808</v>
          </cell>
          <cell r="AD399" t="str">
            <v>per mini Family</v>
          </cell>
          <cell r="AF399" t="e">
            <v>#N/A</v>
          </cell>
        </row>
        <row r="400">
          <cell r="A400" t="str">
            <v>43222041C03</v>
          </cell>
          <cell r="B400">
            <v>4322204</v>
          </cell>
          <cell r="C400" t="str">
            <v>7D 185G COCOA MINI CR PROMO 8CA</v>
          </cell>
          <cell r="D400" t="str">
            <v>1C03</v>
          </cell>
          <cell r="E400" t="str">
            <v>Mini</v>
          </cell>
          <cell r="F400">
            <v>185</v>
          </cell>
          <cell r="H400" t="str">
            <v>Cocoa</v>
          </cell>
          <cell r="K400">
            <v>14.6</v>
          </cell>
          <cell r="L400">
            <v>8</v>
          </cell>
          <cell r="M400">
            <v>64</v>
          </cell>
          <cell r="N400">
            <v>1.48</v>
          </cell>
          <cell r="O400">
            <v>94.72</v>
          </cell>
          <cell r="P400">
            <v>391</v>
          </cell>
          <cell r="Q400">
            <v>291</v>
          </cell>
          <cell r="R400">
            <v>200</v>
          </cell>
          <cell r="S400">
            <v>8</v>
          </cell>
          <cell r="T400">
            <v>5</v>
          </cell>
          <cell r="U400">
            <v>1000</v>
          </cell>
          <cell r="V400">
            <v>1150</v>
          </cell>
          <cell r="W400">
            <v>57180</v>
          </cell>
          <cell r="X400">
            <v>720.46799999999996</v>
          </cell>
          <cell r="Y400">
            <v>94</v>
          </cell>
          <cell r="Z400">
            <v>677.23991999999998</v>
          </cell>
          <cell r="AA400">
            <v>7.1499146959459461</v>
          </cell>
          <cell r="AB400" t="str">
            <v>0001</v>
          </cell>
          <cell r="AC400">
            <v>16253.75808</v>
          </cell>
          <cell r="AD400" t="str">
            <v>per mini Family</v>
          </cell>
          <cell r="AF400" t="e">
            <v>#N/A</v>
          </cell>
        </row>
        <row r="401">
          <cell r="A401" t="str">
            <v>42851061C03</v>
          </cell>
          <cell r="B401">
            <v>4285106</v>
          </cell>
          <cell r="C401" t="str">
            <v>7D 185G COCOA MINI CR 8CA</v>
          </cell>
          <cell r="D401" t="str">
            <v>1C03</v>
          </cell>
          <cell r="E401" t="str">
            <v>Mini</v>
          </cell>
          <cell r="F401">
            <v>185</v>
          </cell>
          <cell r="G401" t="str">
            <v>Re BG</v>
          </cell>
          <cell r="H401" t="str">
            <v>Cocoa</v>
          </cell>
          <cell r="K401">
            <v>14.6</v>
          </cell>
          <cell r="L401">
            <v>8</v>
          </cell>
          <cell r="M401">
            <v>40</v>
          </cell>
          <cell r="N401">
            <v>1.48</v>
          </cell>
          <cell r="O401">
            <v>59.2</v>
          </cell>
          <cell r="P401">
            <v>391</v>
          </cell>
          <cell r="Q401">
            <v>291</v>
          </cell>
          <cell r="R401">
            <v>200</v>
          </cell>
          <cell r="S401">
            <v>8</v>
          </cell>
          <cell r="T401">
            <v>5</v>
          </cell>
          <cell r="U401">
            <v>1000</v>
          </cell>
          <cell r="V401">
            <v>1150</v>
          </cell>
          <cell r="W401">
            <v>57180</v>
          </cell>
          <cell r="X401">
            <v>720.46799999999996</v>
          </cell>
          <cell r="Y401">
            <v>94</v>
          </cell>
          <cell r="Z401">
            <v>677.23991999999998</v>
          </cell>
          <cell r="AA401">
            <v>11.439863513513513</v>
          </cell>
          <cell r="AB401" t="str">
            <v>0001</v>
          </cell>
          <cell r="AC401">
            <v>16253.75808</v>
          </cell>
          <cell r="AD401" t="str">
            <v>per mini Family</v>
          </cell>
          <cell r="AF401" t="e">
            <v>#N/A</v>
          </cell>
        </row>
        <row r="402">
          <cell r="A402" t="str">
            <v>42883881C03</v>
          </cell>
          <cell r="B402">
            <v>4288388</v>
          </cell>
          <cell r="C402" t="str">
            <v>7D 300G COCOA MINI CR 6CA</v>
          </cell>
          <cell r="D402" t="str">
            <v>1C03</v>
          </cell>
          <cell r="E402" t="str">
            <v>Mini</v>
          </cell>
          <cell r="F402">
            <v>300</v>
          </cell>
          <cell r="H402" t="str">
            <v>Cocoa</v>
          </cell>
          <cell r="K402">
            <v>23.6</v>
          </cell>
          <cell r="L402">
            <v>6</v>
          </cell>
          <cell r="M402">
            <v>32</v>
          </cell>
          <cell r="N402">
            <v>1.8</v>
          </cell>
          <cell r="O402">
            <v>57.6</v>
          </cell>
          <cell r="P402">
            <v>400</v>
          </cell>
          <cell r="Q402">
            <v>286</v>
          </cell>
          <cell r="R402">
            <v>222</v>
          </cell>
          <cell r="S402">
            <v>8</v>
          </cell>
          <cell r="T402">
            <v>4</v>
          </cell>
          <cell r="U402">
            <v>888</v>
          </cell>
          <cell r="V402">
            <v>1038</v>
          </cell>
          <cell r="W402">
            <v>57180</v>
          </cell>
          <cell r="X402">
            <v>720.46799999999996</v>
          </cell>
          <cell r="Y402">
            <v>94</v>
          </cell>
          <cell r="Z402">
            <v>677.23991999999998</v>
          </cell>
          <cell r="AA402">
            <v>11.7576375</v>
          </cell>
          <cell r="AB402" t="str">
            <v>0001</v>
          </cell>
          <cell r="AC402">
            <v>16253.75808</v>
          </cell>
          <cell r="AD402" t="str">
            <v>per mini Family</v>
          </cell>
          <cell r="AF402" t="e">
            <v>#N/A</v>
          </cell>
        </row>
        <row r="403">
          <cell r="A403" t="str">
            <v>42883951C03</v>
          </cell>
          <cell r="B403">
            <v>4288395</v>
          </cell>
          <cell r="C403" t="str">
            <v>7D 185G VAN&amp;SR CHRY MINI CR 8CA</v>
          </cell>
          <cell r="D403" t="str">
            <v>1C03</v>
          </cell>
          <cell r="E403" t="str">
            <v>Mini</v>
          </cell>
          <cell r="F403">
            <v>185</v>
          </cell>
          <cell r="G403" t="str">
            <v>Moldova</v>
          </cell>
          <cell r="H403" t="str">
            <v>Vanilla-Cherry</v>
          </cell>
          <cell r="K403">
            <v>14.6</v>
          </cell>
          <cell r="L403">
            <v>8</v>
          </cell>
          <cell r="M403">
            <v>88</v>
          </cell>
          <cell r="N403">
            <v>1.48</v>
          </cell>
          <cell r="O403">
            <v>130.24</v>
          </cell>
          <cell r="P403">
            <v>391</v>
          </cell>
          <cell r="Q403">
            <v>291</v>
          </cell>
          <cell r="R403">
            <v>200</v>
          </cell>
          <cell r="S403">
            <v>8</v>
          </cell>
          <cell r="T403">
            <v>5</v>
          </cell>
          <cell r="U403">
            <v>1000</v>
          </cell>
          <cell r="V403">
            <v>1150</v>
          </cell>
          <cell r="W403">
            <v>57180</v>
          </cell>
          <cell r="X403">
            <v>720.46799999999996</v>
          </cell>
          <cell r="Y403">
            <v>94</v>
          </cell>
          <cell r="Z403">
            <v>677.23991999999998</v>
          </cell>
          <cell r="AA403">
            <v>5.1999379606879605</v>
          </cell>
          <cell r="AB403" t="str">
            <v>0001</v>
          </cell>
          <cell r="AC403">
            <v>16253.75808</v>
          </cell>
          <cell r="AD403" t="str">
            <v>per mini Family</v>
          </cell>
          <cell r="AF403" t="e">
            <v>#N/A</v>
          </cell>
        </row>
        <row r="404">
          <cell r="A404" t="str">
            <v>42883961C03</v>
          </cell>
          <cell r="B404">
            <v>4288396</v>
          </cell>
          <cell r="C404" t="str">
            <v>7D 185G SPUM MINI CR 8CA</v>
          </cell>
          <cell r="D404" t="str">
            <v>1C03</v>
          </cell>
          <cell r="E404" t="str">
            <v>Mini</v>
          </cell>
          <cell r="F404">
            <v>185</v>
          </cell>
          <cell r="H404" t="str">
            <v>Spumant</v>
          </cell>
          <cell r="K404">
            <v>14.6</v>
          </cell>
          <cell r="L404">
            <v>8</v>
          </cell>
          <cell r="M404">
            <v>40</v>
          </cell>
          <cell r="N404">
            <v>1.48</v>
          </cell>
          <cell r="O404">
            <v>59.2</v>
          </cell>
          <cell r="P404">
            <v>391</v>
          </cell>
          <cell r="Q404">
            <v>291</v>
          </cell>
          <cell r="R404">
            <v>200</v>
          </cell>
          <cell r="S404">
            <v>8</v>
          </cell>
          <cell r="T404">
            <v>5</v>
          </cell>
          <cell r="U404">
            <v>1000</v>
          </cell>
          <cell r="V404">
            <v>1150</v>
          </cell>
          <cell r="W404">
            <v>57180</v>
          </cell>
          <cell r="X404">
            <v>720.46799999999996</v>
          </cell>
          <cell r="Y404">
            <v>94</v>
          </cell>
          <cell r="Z404">
            <v>677.23991999999998</v>
          </cell>
          <cell r="AA404">
            <v>11.439863513513513</v>
          </cell>
          <cell r="AB404" t="str">
            <v>0001</v>
          </cell>
          <cell r="AC404">
            <v>16253.75808</v>
          </cell>
          <cell r="AD404" t="str">
            <v>per mini Family</v>
          </cell>
          <cell r="AF404" t="e">
            <v>#N/A</v>
          </cell>
        </row>
        <row r="405">
          <cell r="A405" t="str">
            <v>42884821C03</v>
          </cell>
          <cell r="B405">
            <v>4288482</v>
          </cell>
          <cell r="C405" t="str">
            <v>7D 185G COCOA&amp;VAN MINI CR 10CA</v>
          </cell>
          <cell r="D405" t="str">
            <v>1C03</v>
          </cell>
          <cell r="E405" t="str">
            <v>Mini</v>
          </cell>
          <cell r="F405">
            <v>185</v>
          </cell>
          <cell r="H405" t="str">
            <v>Cocoa-Vanilla</v>
          </cell>
          <cell r="K405">
            <v>14.6</v>
          </cell>
          <cell r="L405">
            <v>10</v>
          </cell>
          <cell r="M405">
            <v>30</v>
          </cell>
          <cell r="N405">
            <v>1.85</v>
          </cell>
          <cell r="O405">
            <v>55.5</v>
          </cell>
          <cell r="P405">
            <v>393</v>
          </cell>
          <cell r="Q405">
            <v>395</v>
          </cell>
          <cell r="R405">
            <v>195</v>
          </cell>
          <cell r="S405">
            <v>6</v>
          </cell>
          <cell r="T405">
            <v>5</v>
          </cell>
          <cell r="U405">
            <v>975</v>
          </cell>
          <cell r="V405">
            <v>1125</v>
          </cell>
          <cell r="W405">
            <v>57180</v>
          </cell>
          <cell r="X405">
            <v>720.46799999999996</v>
          </cell>
          <cell r="Y405">
            <v>94</v>
          </cell>
          <cell r="Z405">
            <v>677.23991999999998</v>
          </cell>
          <cell r="AA405">
            <v>12.20252108108108</v>
          </cell>
          <cell r="AB405" t="str">
            <v>0001</v>
          </cell>
          <cell r="AC405">
            <v>16253.75808</v>
          </cell>
          <cell r="AD405" t="str">
            <v>per mini Family</v>
          </cell>
          <cell r="AF405" t="e">
            <v>#N/A</v>
          </cell>
        </row>
        <row r="406">
          <cell r="A406" t="str">
            <v>43261951C03</v>
          </cell>
          <cell r="B406">
            <v>4326195</v>
          </cell>
          <cell r="C406" t="str">
            <v>7D 185G COCOA MINI CR 10CA LED</v>
          </cell>
          <cell r="D406" t="str">
            <v>1C03</v>
          </cell>
          <cell r="E406" t="str">
            <v>Mini</v>
          </cell>
          <cell r="F406">
            <v>185</v>
          </cell>
          <cell r="H406" t="str">
            <v>Cocoa</v>
          </cell>
          <cell r="K406">
            <v>14.6</v>
          </cell>
          <cell r="L406">
            <v>10</v>
          </cell>
          <cell r="M406">
            <v>48</v>
          </cell>
          <cell r="N406">
            <v>1.85</v>
          </cell>
          <cell r="O406">
            <v>88.800000000000011</v>
          </cell>
          <cell r="P406">
            <v>393</v>
          </cell>
          <cell r="Q406">
            <v>395</v>
          </cell>
          <cell r="R406">
            <v>195</v>
          </cell>
          <cell r="S406">
            <v>6</v>
          </cell>
          <cell r="T406">
            <v>5</v>
          </cell>
          <cell r="U406">
            <v>975</v>
          </cell>
          <cell r="V406">
            <v>1125</v>
          </cell>
          <cell r="W406">
            <v>57180</v>
          </cell>
          <cell r="X406">
            <v>720.46799999999996</v>
          </cell>
          <cell r="Y406">
            <v>94</v>
          </cell>
          <cell r="Z406">
            <v>677.23991999999998</v>
          </cell>
          <cell r="AA406">
            <v>7.6265756756756753</v>
          </cell>
          <cell r="AB406" t="str">
            <v>0001</v>
          </cell>
          <cell r="AC406">
            <v>16253.75808</v>
          </cell>
          <cell r="AD406" t="str">
            <v>per mini Family</v>
          </cell>
          <cell r="AF406" t="e">
            <v>#N/A</v>
          </cell>
        </row>
        <row r="407">
          <cell r="A407" t="str">
            <v>43261961C03</v>
          </cell>
          <cell r="B407">
            <v>4326196</v>
          </cell>
          <cell r="C407" t="str">
            <v>7D 185G COCOA MINI CR 8CA AC LED</v>
          </cell>
          <cell r="D407" t="str">
            <v>1C03</v>
          </cell>
          <cell r="E407" t="str">
            <v>Mini</v>
          </cell>
          <cell r="F407">
            <v>185</v>
          </cell>
          <cell r="H407" t="str">
            <v>Cocoa</v>
          </cell>
          <cell r="K407">
            <v>14.6</v>
          </cell>
          <cell r="L407">
            <v>8</v>
          </cell>
          <cell r="M407">
            <v>64</v>
          </cell>
          <cell r="N407">
            <v>1.48</v>
          </cell>
          <cell r="O407">
            <v>94.72</v>
          </cell>
          <cell r="P407">
            <v>393</v>
          </cell>
          <cell r="Q407">
            <v>395</v>
          </cell>
          <cell r="R407">
            <v>195</v>
          </cell>
          <cell r="S407">
            <v>6</v>
          </cell>
          <cell r="T407">
            <v>5</v>
          </cell>
          <cell r="U407">
            <v>975</v>
          </cell>
          <cell r="V407">
            <v>1125</v>
          </cell>
          <cell r="W407">
            <v>57180</v>
          </cell>
          <cell r="X407">
            <v>720.46799999999996</v>
          </cell>
          <cell r="Y407">
            <v>94</v>
          </cell>
          <cell r="Z407">
            <v>677.23991999999998</v>
          </cell>
          <cell r="AA407">
            <v>7.1499146959459461</v>
          </cell>
          <cell r="AB407" t="str">
            <v>0001</v>
          </cell>
          <cell r="AC407">
            <v>16253.75808</v>
          </cell>
          <cell r="AD407" t="str">
            <v>per mini Family</v>
          </cell>
          <cell r="AF407" t="e">
            <v>#N/A</v>
          </cell>
        </row>
        <row r="408">
          <cell r="A408" t="str">
            <v>43259981C03</v>
          </cell>
          <cell r="B408">
            <v>4325998</v>
          </cell>
          <cell r="C408" t="str">
            <v>7D 185G SPUM MINI CR 8CA AC LED</v>
          </cell>
          <cell r="D408" t="str">
            <v>1C03</v>
          </cell>
          <cell r="E408" t="str">
            <v>Mini</v>
          </cell>
          <cell r="F408">
            <v>185</v>
          </cell>
          <cell r="H408" t="str">
            <v>Spumant</v>
          </cell>
          <cell r="K408">
            <v>14.6</v>
          </cell>
          <cell r="L408">
            <v>8</v>
          </cell>
          <cell r="M408">
            <v>64</v>
          </cell>
          <cell r="N408">
            <v>1.48</v>
          </cell>
          <cell r="O408">
            <v>94.72</v>
          </cell>
          <cell r="P408">
            <v>393</v>
          </cell>
          <cell r="Q408">
            <v>395</v>
          </cell>
          <cell r="R408">
            <v>195</v>
          </cell>
          <cell r="S408">
            <v>6</v>
          </cell>
          <cell r="T408">
            <v>5</v>
          </cell>
          <cell r="U408">
            <v>975</v>
          </cell>
          <cell r="V408">
            <v>1125</v>
          </cell>
          <cell r="W408">
            <v>57180</v>
          </cell>
          <cell r="X408">
            <v>720.46799999999996</v>
          </cell>
          <cell r="Y408">
            <v>94</v>
          </cell>
          <cell r="Z408">
            <v>677.23991999999998</v>
          </cell>
          <cell r="AA408">
            <v>7.1499146959459461</v>
          </cell>
          <cell r="AB408" t="str">
            <v>0001</v>
          </cell>
          <cell r="AC408">
            <v>16253.75808</v>
          </cell>
          <cell r="AD408" t="str">
            <v>per mini Family</v>
          </cell>
          <cell r="AF408" t="e">
            <v>#N/A</v>
          </cell>
        </row>
        <row r="409">
          <cell r="A409" t="str">
            <v>43259281C03</v>
          </cell>
          <cell r="B409">
            <v>4325928</v>
          </cell>
          <cell r="C409" t="str">
            <v>7D 185G SPUM MINI CR 10CA LED</v>
          </cell>
          <cell r="D409" t="str">
            <v>1C03</v>
          </cell>
          <cell r="E409" t="str">
            <v>Mini</v>
          </cell>
          <cell r="F409">
            <v>185</v>
          </cell>
          <cell r="H409" t="str">
            <v>Spumant</v>
          </cell>
          <cell r="K409">
            <v>14.6</v>
          </cell>
          <cell r="L409">
            <v>10</v>
          </cell>
          <cell r="M409">
            <v>48</v>
          </cell>
          <cell r="N409">
            <v>1.85</v>
          </cell>
          <cell r="O409">
            <v>88.800000000000011</v>
          </cell>
          <cell r="P409">
            <v>393</v>
          </cell>
          <cell r="Q409">
            <v>395</v>
          </cell>
          <cell r="R409">
            <v>195</v>
          </cell>
          <cell r="S409">
            <v>6</v>
          </cell>
          <cell r="T409">
            <v>5</v>
          </cell>
          <cell r="U409">
            <v>975</v>
          </cell>
          <cell r="V409">
            <v>1125</v>
          </cell>
          <cell r="W409">
            <v>57180</v>
          </cell>
          <cell r="X409">
            <v>720.46799999999996</v>
          </cell>
          <cell r="Y409">
            <v>94</v>
          </cell>
          <cell r="Z409">
            <v>677.23991999999998</v>
          </cell>
          <cell r="AA409">
            <v>7.6265756756756753</v>
          </cell>
          <cell r="AB409" t="str">
            <v>0001</v>
          </cell>
          <cell r="AC409">
            <v>16253.75808</v>
          </cell>
          <cell r="AD409" t="str">
            <v>per mini Family</v>
          </cell>
          <cell r="AF409" t="e">
            <v>#N/A</v>
          </cell>
        </row>
        <row r="410">
          <cell r="A410" t="str">
            <v>42885331C01</v>
          </cell>
          <cell r="B410">
            <v>4288533</v>
          </cell>
          <cell r="C410" t="str">
            <v>MAIT. J.P. 85G COCOA CROIS 30CA</v>
          </cell>
          <cell r="D410" t="str">
            <v>1C01</v>
          </cell>
          <cell r="E410" t="str">
            <v>Tray 70/80/85g</v>
          </cell>
          <cell r="F410">
            <v>85</v>
          </cell>
          <cell r="G410" t="str">
            <v>Romania</v>
          </cell>
          <cell r="H410" t="str">
            <v>Cocoa SG</v>
          </cell>
          <cell r="K410">
            <v>1</v>
          </cell>
          <cell r="L410">
            <v>30</v>
          </cell>
          <cell r="M410">
            <v>64</v>
          </cell>
          <cell r="N410">
            <v>2.5499999999999998</v>
          </cell>
          <cell r="O410">
            <v>163.19999999999999</v>
          </cell>
          <cell r="P410">
            <v>398</v>
          </cell>
          <cell r="Q410">
            <v>298</v>
          </cell>
          <cell r="R410">
            <v>245</v>
          </cell>
          <cell r="S410">
            <v>8</v>
          </cell>
          <cell r="T410">
            <v>8</v>
          </cell>
          <cell r="U410">
            <v>1960</v>
          </cell>
          <cell r="V410">
            <v>2110</v>
          </cell>
          <cell r="W410">
            <v>19200</v>
          </cell>
          <cell r="X410">
            <v>1632</v>
          </cell>
          <cell r="Y410">
            <v>93</v>
          </cell>
          <cell r="Z410">
            <v>1517.76</v>
          </cell>
          <cell r="AA410">
            <v>9.3000000000000007</v>
          </cell>
          <cell r="AB410" t="str">
            <v>0002</v>
          </cell>
          <cell r="AC410">
            <v>36426.239999999998</v>
          </cell>
          <cell r="AD410" t="str">
            <v>per family of Max/double</v>
          </cell>
          <cell r="AF410" t="e">
            <v>#N/A</v>
          </cell>
        </row>
        <row r="411">
          <cell r="A411" t="str">
            <v>42885332C01</v>
          </cell>
          <cell r="B411">
            <v>4288533</v>
          </cell>
          <cell r="C411" t="str">
            <v>MAIT. J.P. 85G COCOA CROIS 30CA</v>
          </cell>
          <cell r="D411" t="str">
            <v>2C01</v>
          </cell>
          <cell r="E411" t="str">
            <v>Tray 70/80/85g</v>
          </cell>
          <cell r="F411">
            <v>85</v>
          </cell>
          <cell r="G411" t="str">
            <v>Romania</v>
          </cell>
          <cell r="H411" t="str">
            <v>Cocoa</v>
          </cell>
          <cell r="K411">
            <v>1</v>
          </cell>
          <cell r="L411">
            <v>30</v>
          </cell>
          <cell r="M411">
            <v>64</v>
          </cell>
          <cell r="N411">
            <v>2.5499999999999998</v>
          </cell>
          <cell r="O411">
            <v>163.19999999999999</v>
          </cell>
          <cell r="P411">
            <v>398</v>
          </cell>
          <cell r="Q411">
            <v>298</v>
          </cell>
          <cell r="R411">
            <v>245</v>
          </cell>
          <cell r="S411">
            <v>8</v>
          </cell>
          <cell r="T411">
            <v>8</v>
          </cell>
          <cell r="U411">
            <v>1960</v>
          </cell>
          <cell r="V411">
            <v>2110</v>
          </cell>
          <cell r="W411">
            <v>12042</v>
          </cell>
          <cell r="X411">
            <v>1023.57</v>
          </cell>
          <cell r="Y411">
            <v>93.5</v>
          </cell>
          <cell r="Z411">
            <v>957.03795000000002</v>
          </cell>
          <cell r="AA411">
            <v>5.8642031250000004</v>
          </cell>
          <cell r="AB411" t="str">
            <v>0001</v>
          </cell>
          <cell r="AC411">
            <v>7656.3036000000002</v>
          </cell>
          <cell r="AD411" t="str">
            <v>per family of MJP</v>
          </cell>
          <cell r="AF411" t="e">
            <v>#N/A</v>
          </cell>
        </row>
        <row r="412">
          <cell r="A412" t="str">
            <v>42885562S01</v>
          </cell>
          <cell r="B412">
            <v>4288556</v>
          </cell>
          <cell r="C412" t="str">
            <v>MR CHOC 4X85G HZLNT CROIS 6CA</v>
          </cell>
          <cell r="D412" t="str">
            <v>2S01</v>
          </cell>
          <cell r="F412">
            <v>85</v>
          </cell>
          <cell r="G412" t="str">
            <v>Grecia</v>
          </cell>
          <cell r="H412" t="str">
            <v>Hazelnut</v>
          </cell>
          <cell r="K412">
            <v>4</v>
          </cell>
          <cell r="L412">
            <v>6</v>
          </cell>
          <cell r="M412">
            <v>66</v>
          </cell>
          <cell r="N412">
            <v>1.53</v>
          </cell>
          <cell r="O412">
            <v>100.98</v>
          </cell>
          <cell r="P412">
            <v>376</v>
          </cell>
          <cell r="Q412">
            <v>356</v>
          </cell>
          <cell r="R412">
            <v>165</v>
          </cell>
          <cell r="S412">
            <v>6</v>
          </cell>
          <cell r="T412">
            <v>13</v>
          </cell>
          <cell r="U412">
            <v>2145</v>
          </cell>
          <cell r="V412">
            <v>2295</v>
          </cell>
          <cell r="W412">
            <v>5280</v>
          </cell>
          <cell r="X412">
            <v>448.8</v>
          </cell>
          <cell r="Y412">
            <v>90</v>
          </cell>
          <cell r="Z412">
            <v>403.92</v>
          </cell>
          <cell r="AA412">
            <v>4</v>
          </cell>
          <cell r="AB412" t="str">
            <v>0003</v>
          </cell>
        </row>
        <row r="413">
          <cell r="A413" t="str">
            <v>42885671C01</v>
          </cell>
          <cell r="B413">
            <v>4288567</v>
          </cell>
          <cell r="C413" t="str">
            <v>CHIPIC 60G COCOA CROIS 20CA</v>
          </cell>
          <cell r="D413" t="str">
            <v>1C01</v>
          </cell>
          <cell r="E413" t="str">
            <v>Tray 60/65g</v>
          </cell>
          <cell r="F413">
            <v>60</v>
          </cell>
          <cell r="G413" t="str">
            <v>UNGARIA</v>
          </cell>
          <cell r="H413" t="str">
            <v>Cocoa</v>
          </cell>
          <cell r="K413">
            <v>1</v>
          </cell>
          <cell r="L413">
            <v>20</v>
          </cell>
          <cell r="M413">
            <v>56</v>
          </cell>
          <cell r="N413">
            <v>1.2</v>
          </cell>
          <cell r="O413">
            <v>67.2</v>
          </cell>
          <cell r="P413">
            <v>396</v>
          </cell>
          <cell r="Q413">
            <v>295</v>
          </cell>
          <cell r="R413">
            <v>150</v>
          </cell>
          <cell r="S413">
            <v>8</v>
          </cell>
          <cell r="T413">
            <v>7</v>
          </cell>
          <cell r="U413">
            <v>1050</v>
          </cell>
          <cell r="V413">
            <v>1200</v>
          </cell>
          <cell r="W413">
            <v>25410</v>
          </cell>
          <cell r="X413">
            <v>1524.6</v>
          </cell>
          <cell r="Y413">
            <v>93</v>
          </cell>
          <cell r="Z413">
            <v>1417.8779999999999</v>
          </cell>
          <cell r="AA413">
            <v>21.099375000000002</v>
          </cell>
          <cell r="AB413" t="str">
            <v>0001</v>
          </cell>
          <cell r="AC413">
            <v>1417.88</v>
          </cell>
          <cell r="AD413" t="str">
            <v>per SKU</v>
          </cell>
          <cell r="AF413" t="e">
            <v>#N/A</v>
          </cell>
        </row>
        <row r="414">
          <cell r="A414" t="str">
            <v>42885841C01</v>
          </cell>
          <cell r="B414">
            <v>4288584</v>
          </cell>
          <cell r="C414" t="str">
            <v>7D 60G VAN&amp;SR CHRY CROIS 20CA</v>
          </cell>
          <cell r="D414" t="str">
            <v>1C01</v>
          </cell>
          <cell r="E414" t="str">
            <v>Tray 60/65g</v>
          </cell>
          <cell r="F414">
            <v>60</v>
          </cell>
          <cell r="H414" t="str">
            <v>Cocoa-Vanilla</v>
          </cell>
          <cell r="K414">
            <v>1</v>
          </cell>
          <cell r="L414">
            <v>20</v>
          </cell>
          <cell r="M414">
            <v>112</v>
          </cell>
          <cell r="N414">
            <v>1.2</v>
          </cell>
          <cell r="O414">
            <v>134.4</v>
          </cell>
          <cell r="P414">
            <v>391</v>
          </cell>
          <cell r="Q414">
            <v>291</v>
          </cell>
          <cell r="R414">
            <v>153</v>
          </cell>
          <cell r="S414">
            <v>8</v>
          </cell>
          <cell r="T414">
            <v>14</v>
          </cell>
          <cell r="U414">
            <v>2142</v>
          </cell>
          <cell r="V414">
            <v>2292</v>
          </cell>
          <cell r="W414">
            <v>25410</v>
          </cell>
          <cell r="X414">
            <v>1524.6</v>
          </cell>
          <cell r="Y414">
            <v>93</v>
          </cell>
          <cell r="Z414">
            <v>1417.8779999999999</v>
          </cell>
          <cell r="AA414">
            <v>10.549687500000001</v>
          </cell>
          <cell r="AB414" t="str">
            <v>0001</v>
          </cell>
          <cell r="AC414">
            <v>102087.216</v>
          </cell>
          <cell r="AD414" t="str">
            <v>per family of midi</v>
          </cell>
          <cell r="AE414" t="str">
            <v>to be delist</v>
          </cell>
          <cell r="AF414" t="e">
            <v>#N/A</v>
          </cell>
        </row>
        <row r="415">
          <cell r="A415" t="str">
            <v>42886101C01</v>
          </cell>
          <cell r="B415">
            <v>4288610</v>
          </cell>
          <cell r="C415" t="str">
            <v>7D 60G COCOA CROIS 30CA</v>
          </cell>
          <cell r="D415" t="str">
            <v>1C01</v>
          </cell>
          <cell r="E415" t="str">
            <v>Tray 60/65g</v>
          </cell>
          <cell r="F415">
            <v>60</v>
          </cell>
          <cell r="H415" t="str">
            <v>Cocoa</v>
          </cell>
          <cell r="K415">
            <v>1</v>
          </cell>
          <cell r="L415">
            <v>30</v>
          </cell>
          <cell r="M415">
            <v>80</v>
          </cell>
          <cell r="N415">
            <v>1.8</v>
          </cell>
          <cell r="O415">
            <v>144</v>
          </cell>
          <cell r="P415">
            <v>391</v>
          </cell>
          <cell r="Q415">
            <v>291</v>
          </cell>
          <cell r="R415">
            <v>220</v>
          </cell>
          <cell r="S415">
            <v>8</v>
          </cell>
          <cell r="T415">
            <v>10</v>
          </cell>
          <cell r="U415">
            <v>2200</v>
          </cell>
          <cell r="V415">
            <v>2350</v>
          </cell>
          <cell r="W415">
            <v>25410</v>
          </cell>
          <cell r="X415">
            <v>1524.6</v>
          </cell>
          <cell r="Y415">
            <v>93</v>
          </cell>
          <cell r="Z415">
            <v>1417.8779999999999</v>
          </cell>
          <cell r="AA415">
            <v>9.8463749999999983</v>
          </cell>
          <cell r="AB415" t="str">
            <v>0002</v>
          </cell>
          <cell r="AC415">
            <v>102087.216</v>
          </cell>
          <cell r="AD415" t="str">
            <v>per family of midi</v>
          </cell>
          <cell r="AE415" t="str">
            <v>to be delist</v>
          </cell>
          <cell r="AF415" t="e">
            <v>#N/A</v>
          </cell>
        </row>
        <row r="416">
          <cell r="A416" t="str">
            <v>-42886111K2A</v>
          </cell>
          <cell r="B416">
            <v>-4288611</v>
          </cell>
          <cell r="C416" t="str">
            <v>7DAYS CAKE BAR COCOA  (5X30G)10M/C</v>
          </cell>
          <cell r="D416" t="str">
            <v>1K2A</v>
          </cell>
          <cell r="E416" t="str">
            <v>CB - old recipe décor</v>
          </cell>
          <cell r="F416">
            <v>30</v>
          </cell>
          <cell r="H416" t="str">
            <v>Cocoa</v>
          </cell>
          <cell r="K416">
            <v>5</v>
          </cell>
          <cell r="L416">
            <v>10</v>
          </cell>
          <cell r="M416">
            <v>144</v>
          </cell>
          <cell r="N416">
            <v>1.5</v>
          </cell>
          <cell r="O416">
            <v>216</v>
          </cell>
          <cell r="P416">
            <v>300</v>
          </cell>
          <cell r="Q416">
            <v>260</v>
          </cell>
          <cell r="R416">
            <v>180</v>
          </cell>
          <cell r="S416">
            <v>12</v>
          </cell>
          <cell r="T416">
            <v>12</v>
          </cell>
          <cell r="U416">
            <v>2160</v>
          </cell>
          <cell r="V416">
            <v>2310</v>
          </cell>
          <cell r="W416">
            <v>33750</v>
          </cell>
          <cell r="X416">
            <v>1012.5</v>
          </cell>
          <cell r="Y416">
            <v>85</v>
          </cell>
          <cell r="Z416">
            <v>860.625</v>
          </cell>
          <cell r="AC416">
            <v>1721.25</v>
          </cell>
          <cell r="AE416" t="str">
            <v>on delist file 90264</v>
          </cell>
          <cell r="AF416">
            <v>4288611</v>
          </cell>
        </row>
        <row r="417">
          <cell r="A417" t="str">
            <v>42886141C03</v>
          </cell>
          <cell r="B417">
            <v>4288614</v>
          </cell>
          <cell r="C417" t="str">
            <v>7D 60G COCOA CROIS CHOC 20CA</v>
          </cell>
          <cell r="D417" t="str">
            <v>1C03</v>
          </cell>
          <cell r="E417" t="str">
            <v>Choco</v>
          </cell>
          <cell r="F417">
            <v>60</v>
          </cell>
          <cell r="G417" t="str">
            <v>Albania</v>
          </cell>
          <cell r="H417" t="str">
            <v>Cocoa</v>
          </cell>
          <cell r="K417">
            <v>1</v>
          </cell>
          <cell r="L417">
            <v>20</v>
          </cell>
          <cell r="M417">
            <v>108</v>
          </cell>
          <cell r="N417">
            <v>1.2</v>
          </cell>
          <cell r="O417">
            <v>129.6</v>
          </cell>
          <cell r="P417">
            <v>398</v>
          </cell>
          <cell r="Q417">
            <v>264</v>
          </cell>
          <cell r="R417">
            <v>180</v>
          </cell>
          <cell r="S417">
            <v>9</v>
          </cell>
          <cell r="T417">
            <v>12</v>
          </cell>
          <cell r="U417">
            <v>2160</v>
          </cell>
          <cell r="V417">
            <v>2310</v>
          </cell>
          <cell r="W417">
            <v>14628</v>
          </cell>
          <cell r="X417">
            <v>877.68</v>
          </cell>
          <cell r="Y417">
            <v>92.5</v>
          </cell>
          <cell r="Z417">
            <v>811.85399999999993</v>
          </cell>
          <cell r="AA417">
            <v>6.2643055555555556</v>
          </cell>
          <cell r="AB417" t="str">
            <v>0001</v>
          </cell>
          <cell r="AC417">
            <v>6494.8319999999994</v>
          </cell>
          <cell r="AD417" t="str">
            <v>per family if is combined with midi else 18.747,24 per choco family</v>
          </cell>
          <cell r="AF417" t="e">
            <v>#N/A</v>
          </cell>
        </row>
        <row r="418">
          <cell r="A418" t="str">
            <v>42886152C01</v>
          </cell>
          <cell r="B418">
            <v>4288615</v>
          </cell>
          <cell r="C418" t="str">
            <v>7D 80G HZLNT CROIS 20CA</v>
          </cell>
          <cell r="D418" t="str">
            <v>2C01</v>
          </cell>
          <cell r="E418" t="str">
            <v>Tray 70/80/85g</v>
          </cell>
          <cell r="F418">
            <v>80</v>
          </cell>
          <cell r="H418" t="str">
            <v>Hazelnut</v>
          </cell>
          <cell r="K418">
            <v>1</v>
          </cell>
          <cell r="L418">
            <v>20</v>
          </cell>
          <cell r="M418">
            <v>96</v>
          </cell>
          <cell r="N418">
            <v>1.6</v>
          </cell>
          <cell r="O418">
            <v>153.60000000000002</v>
          </cell>
          <cell r="P418">
            <v>396</v>
          </cell>
          <cell r="Q418">
            <v>296</v>
          </cell>
          <cell r="R418">
            <v>180</v>
          </cell>
          <cell r="S418">
            <v>8</v>
          </cell>
          <cell r="T418">
            <v>12</v>
          </cell>
          <cell r="U418">
            <v>2160</v>
          </cell>
          <cell r="V418">
            <v>2310</v>
          </cell>
          <cell r="W418">
            <v>12042</v>
          </cell>
          <cell r="X418">
            <v>963.36</v>
          </cell>
          <cell r="Y418">
            <v>93.5</v>
          </cell>
          <cell r="Z418">
            <v>900.74160000000006</v>
          </cell>
          <cell r="AA418">
            <v>5.8642031249999995</v>
          </cell>
          <cell r="AB418" t="str">
            <v>0001</v>
          </cell>
          <cell r="AC418">
            <v>7205.9328000000005</v>
          </cell>
          <cell r="AD418" t="str">
            <v>per family Max/Double</v>
          </cell>
          <cell r="AE418" t="str">
            <v>to be delist</v>
          </cell>
          <cell r="AF418" t="e">
            <v>#N/A</v>
          </cell>
        </row>
        <row r="419">
          <cell r="A419" t="str">
            <v>42888032B01</v>
          </cell>
          <cell r="B419">
            <v>4288803</v>
          </cell>
          <cell r="C419" t="str">
            <v>7D 80G GARLIC BR 12CA</v>
          </cell>
          <cell r="D419" t="str">
            <v>2B01</v>
          </cell>
          <cell r="E419" t="str">
            <v>BIG</v>
          </cell>
          <cell r="F419">
            <v>80</v>
          </cell>
          <cell r="H419" t="str">
            <v>Garlic</v>
          </cell>
          <cell r="K419">
            <v>1</v>
          </cell>
          <cell r="L419">
            <v>12</v>
          </cell>
          <cell r="M419">
            <v>60</v>
          </cell>
          <cell r="N419">
            <v>0.96</v>
          </cell>
          <cell r="O419">
            <v>57.599999999999994</v>
          </cell>
          <cell r="P419">
            <v>266</v>
          </cell>
          <cell r="Q419">
            <v>236</v>
          </cell>
          <cell r="R419">
            <v>220</v>
          </cell>
          <cell r="S419">
            <v>15</v>
          </cell>
          <cell r="T419">
            <v>4</v>
          </cell>
          <cell r="U419">
            <v>880</v>
          </cell>
          <cell r="V419">
            <v>1030</v>
          </cell>
          <cell r="W419">
            <v>11218.5</v>
          </cell>
          <cell r="X419">
            <v>897.48</v>
          </cell>
          <cell r="Y419">
            <v>91</v>
          </cell>
          <cell r="Z419">
            <v>816.70680000000004</v>
          </cell>
          <cell r="AA419">
            <v>14.1789375</v>
          </cell>
          <cell r="AB419" t="str">
            <v>0001</v>
          </cell>
          <cell r="AC419">
            <v>13067.308800000001</v>
          </cell>
          <cell r="AD419" t="str">
            <v>per family of Bake Rolls</v>
          </cell>
          <cell r="AF419" t="e">
            <v>#N/A</v>
          </cell>
        </row>
        <row r="420">
          <cell r="A420" t="str">
            <v>42888042B01</v>
          </cell>
          <cell r="B420">
            <v>4288804</v>
          </cell>
          <cell r="C420" t="str">
            <v>7D 80G PIZZA BR 12CA</v>
          </cell>
          <cell r="D420" t="str">
            <v>2B01</v>
          </cell>
          <cell r="E420" t="str">
            <v>BIG</v>
          </cell>
          <cell r="F420">
            <v>80</v>
          </cell>
          <cell r="H420" t="str">
            <v>Pizza</v>
          </cell>
          <cell r="K420">
            <v>1</v>
          </cell>
          <cell r="L420">
            <v>12</v>
          </cell>
          <cell r="M420">
            <v>60</v>
          </cell>
          <cell r="N420">
            <v>0.96</v>
          </cell>
          <cell r="O420">
            <v>57.599999999999994</v>
          </cell>
          <cell r="P420">
            <v>266</v>
          </cell>
          <cell r="Q420">
            <v>236</v>
          </cell>
          <cell r="R420">
            <v>220</v>
          </cell>
          <cell r="S420">
            <v>15</v>
          </cell>
          <cell r="T420">
            <v>4</v>
          </cell>
          <cell r="U420">
            <v>880</v>
          </cell>
          <cell r="V420">
            <v>1030</v>
          </cell>
          <cell r="W420">
            <v>11218.5</v>
          </cell>
          <cell r="X420">
            <v>897.48</v>
          </cell>
          <cell r="Y420">
            <v>91</v>
          </cell>
          <cell r="Z420">
            <v>816.70680000000004</v>
          </cell>
          <cell r="AA420">
            <v>14.1789375</v>
          </cell>
          <cell r="AB420" t="str">
            <v>0001</v>
          </cell>
          <cell r="AC420">
            <v>13067.308800000001</v>
          </cell>
          <cell r="AD420" t="str">
            <v>per family of Bake Rolls</v>
          </cell>
          <cell r="AF420" t="e">
            <v>#N/A</v>
          </cell>
        </row>
        <row r="421">
          <cell r="A421" t="str">
            <v>42888082B01</v>
          </cell>
          <cell r="B421">
            <v>4288808</v>
          </cell>
          <cell r="C421" t="str">
            <v>7D 80G TOM&amp;OLIV BR 12CA</v>
          </cell>
          <cell r="D421" t="str">
            <v>2B01</v>
          </cell>
          <cell r="E421" t="str">
            <v>BIG</v>
          </cell>
          <cell r="F421">
            <v>80</v>
          </cell>
          <cell r="H421" t="str">
            <v>Tomato-Olive</v>
          </cell>
          <cell r="K421">
            <v>1</v>
          </cell>
          <cell r="L421">
            <v>12</v>
          </cell>
          <cell r="M421">
            <v>60</v>
          </cell>
          <cell r="N421">
            <v>0.96</v>
          </cell>
          <cell r="O421">
            <v>57.599999999999994</v>
          </cell>
          <cell r="P421">
            <v>266</v>
          </cell>
          <cell r="Q421">
            <v>236</v>
          </cell>
          <cell r="R421">
            <v>220</v>
          </cell>
          <cell r="S421">
            <v>15</v>
          </cell>
          <cell r="T421">
            <v>4</v>
          </cell>
          <cell r="U421">
            <v>880</v>
          </cell>
          <cell r="V421">
            <v>1030</v>
          </cell>
          <cell r="W421">
            <v>11218.5</v>
          </cell>
          <cell r="X421">
            <v>897.48</v>
          </cell>
          <cell r="Y421">
            <v>91</v>
          </cell>
          <cell r="Z421">
            <v>816.70680000000004</v>
          </cell>
          <cell r="AA421">
            <v>14.1789375</v>
          </cell>
          <cell r="AB421" t="str">
            <v>0001</v>
          </cell>
          <cell r="AC421">
            <v>13067.308800000001</v>
          </cell>
          <cell r="AD421" t="str">
            <v>per family of Bake Rolls</v>
          </cell>
          <cell r="AF421" t="e">
            <v>#N/A</v>
          </cell>
        </row>
        <row r="422">
          <cell r="A422" t="str">
            <v>42888092B01</v>
          </cell>
          <cell r="B422">
            <v>4288809</v>
          </cell>
          <cell r="C422" t="str">
            <v>7D 80G SR CREAM&amp;ON BR 12CA</v>
          </cell>
          <cell r="D422" t="str">
            <v>2B01</v>
          </cell>
          <cell r="E422" t="str">
            <v>BIG</v>
          </cell>
          <cell r="F422">
            <v>80</v>
          </cell>
          <cell r="H422" t="str">
            <v>Onion</v>
          </cell>
          <cell r="K422">
            <v>1</v>
          </cell>
          <cell r="L422">
            <v>12</v>
          </cell>
          <cell r="M422">
            <v>60</v>
          </cell>
          <cell r="N422">
            <v>0.96</v>
          </cell>
          <cell r="O422">
            <v>57.599999999999994</v>
          </cell>
          <cell r="P422">
            <v>266</v>
          </cell>
          <cell r="Q422">
            <v>236</v>
          </cell>
          <cell r="R422">
            <v>220</v>
          </cell>
          <cell r="S422">
            <v>15</v>
          </cell>
          <cell r="T422">
            <v>4</v>
          </cell>
          <cell r="U422">
            <v>880</v>
          </cell>
          <cell r="V422">
            <v>1030</v>
          </cell>
          <cell r="W422">
            <v>11218.5</v>
          </cell>
          <cell r="X422">
            <v>897.48</v>
          </cell>
          <cell r="Y422">
            <v>91</v>
          </cell>
          <cell r="Z422">
            <v>816.70680000000004</v>
          </cell>
          <cell r="AA422">
            <v>14.1789375</v>
          </cell>
          <cell r="AB422" t="str">
            <v>0001</v>
          </cell>
          <cell r="AC422">
            <v>13067.308800000001</v>
          </cell>
          <cell r="AD422" t="str">
            <v>per family of Bake Rolls</v>
          </cell>
          <cell r="AF422" t="e">
            <v>#N/A</v>
          </cell>
        </row>
        <row r="423">
          <cell r="A423" t="str">
            <v>42888811K2A</v>
          </cell>
          <cell r="B423">
            <v>4288881</v>
          </cell>
          <cell r="C423" t="str">
            <v>CHIPICAO COV. CAKE MINION2 (64G) 12P/D</v>
          </cell>
          <cell r="D423" t="str">
            <v>1K2A</v>
          </cell>
          <cell r="E423" t="str">
            <v xml:space="preserve">CB - Pasteurized </v>
          </cell>
          <cell r="F423">
            <v>64</v>
          </cell>
          <cell r="G423" t="str">
            <v>Serbia</v>
          </cell>
          <cell r="I423" t="str">
            <v>Covered</v>
          </cell>
          <cell r="J423" t="str">
            <v>Display</v>
          </cell>
          <cell r="K423">
            <v>12</v>
          </cell>
          <cell r="L423">
            <v>6</v>
          </cell>
          <cell r="M423">
            <v>72</v>
          </cell>
          <cell r="N423">
            <v>4.6079999999999997</v>
          </cell>
          <cell r="O423">
            <v>331.77599999999995</v>
          </cell>
          <cell r="P423">
            <v>300</v>
          </cell>
          <cell r="Q423">
            <v>261</v>
          </cell>
          <cell r="R423">
            <v>375</v>
          </cell>
          <cell r="S423">
            <v>12</v>
          </cell>
          <cell r="T423">
            <v>6</v>
          </cell>
          <cell r="U423">
            <v>2250</v>
          </cell>
          <cell r="V423">
            <v>2400</v>
          </cell>
          <cell r="W423">
            <v>12840</v>
          </cell>
          <cell r="X423">
            <v>821.76</v>
          </cell>
          <cell r="Y423">
            <v>85</v>
          </cell>
          <cell r="Z423">
            <v>698.49600000000009</v>
          </cell>
          <cell r="AA423">
            <v>2.1053240740740744</v>
          </cell>
          <cell r="AB423" t="str">
            <v>0001</v>
          </cell>
          <cell r="AC423">
            <v>1396.9920000000002</v>
          </cell>
          <cell r="AF423" t="e">
            <v>#N/A</v>
          </cell>
        </row>
        <row r="424">
          <cell r="A424" t="str">
            <v>42888881K2A</v>
          </cell>
          <cell r="B424">
            <v>4288888</v>
          </cell>
          <cell r="C424" t="str">
            <v>CHIPICAO COV.CAKE MINION2 (64G)12P/D</v>
          </cell>
          <cell r="D424" t="str">
            <v>1K2A</v>
          </cell>
          <cell r="E424" t="str">
            <v xml:space="preserve">CB - Pasteurized </v>
          </cell>
          <cell r="F424">
            <v>64</v>
          </cell>
          <cell r="G424" t="str">
            <v>Grecia</v>
          </cell>
          <cell r="I424" t="str">
            <v>Covered</v>
          </cell>
          <cell r="J424" t="str">
            <v>Display</v>
          </cell>
          <cell r="K424">
            <v>12</v>
          </cell>
          <cell r="L424">
            <v>6</v>
          </cell>
          <cell r="M424">
            <v>60</v>
          </cell>
          <cell r="N424">
            <v>4.6079999999999997</v>
          </cell>
          <cell r="O424">
            <v>276.47999999999996</v>
          </cell>
          <cell r="P424">
            <v>300</v>
          </cell>
          <cell r="Q424">
            <v>261</v>
          </cell>
          <cell r="R424">
            <v>375</v>
          </cell>
          <cell r="S424">
            <v>12</v>
          </cell>
          <cell r="T424">
            <v>5</v>
          </cell>
          <cell r="U424">
            <v>1875</v>
          </cell>
          <cell r="V424">
            <v>2025</v>
          </cell>
          <cell r="W424">
            <v>12840</v>
          </cell>
          <cell r="X424">
            <v>821.76</v>
          </cell>
          <cell r="Y424">
            <v>85</v>
          </cell>
          <cell r="Z424">
            <v>698.49600000000009</v>
          </cell>
          <cell r="AA424">
            <v>2.5263888888888895</v>
          </cell>
          <cell r="AB424" t="str">
            <v>0001</v>
          </cell>
          <cell r="AC424">
            <v>1396.9920000000002</v>
          </cell>
          <cell r="AF424" t="e">
            <v>#N/A</v>
          </cell>
        </row>
        <row r="425">
          <cell r="A425" t="str">
            <v>42888891K2B</v>
          </cell>
          <cell r="B425">
            <v>4288889</v>
          </cell>
          <cell r="C425" t="str">
            <v>BISSIMO LE MOEL.CAKE(5x42G)12M/C-RSPO SG</v>
          </cell>
          <cell r="D425" t="str">
            <v>1K2B</v>
          </cell>
          <cell r="E425" t="str">
            <v>CB - Pasteurized - Bissimo</v>
          </cell>
          <cell r="F425">
            <v>42</v>
          </cell>
          <cell r="G425" t="str">
            <v>LIDL Franta</v>
          </cell>
          <cell r="I425" t="str">
            <v>Covered</v>
          </cell>
          <cell r="J425" t="str">
            <v>Multipack</v>
          </cell>
          <cell r="K425">
            <v>5</v>
          </cell>
          <cell r="L425">
            <v>12</v>
          </cell>
          <cell r="M425">
            <v>96</v>
          </cell>
          <cell r="N425">
            <v>2.52</v>
          </cell>
          <cell r="O425">
            <v>241.92000000000002</v>
          </cell>
          <cell r="P425">
            <v>400</v>
          </cell>
          <cell r="Q425">
            <v>300</v>
          </cell>
          <cell r="R425">
            <v>150</v>
          </cell>
          <cell r="S425">
            <v>8</v>
          </cell>
          <cell r="T425">
            <v>12</v>
          </cell>
          <cell r="U425">
            <v>1800</v>
          </cell>
          <cell r="V425">
            <v>1950</v>
          </cell>
          <cell r="W425">
            <v>30420</v>
          </cell>
          <cell r="X425">
            <v>1277.6400000000001</v>
          </cell>
          <cell r="Y425">
            <v>85</v>
          </cell>
          <cell r="Z425">
            <v>1085.9940000000001</v>
          </cell>
          <cell r="AA425">
            <v>4.4890625000000002</v>
          </cell>
          <cell r="AB425" t="str">
            <v>0001</v>
          </cell>
          <cell r="AC425">
            <v>2171.9880000000003</v>
          </cell>
          <cell r="AD425" t="str">
            <v>7595kg per family</v>
          </cell>
          <cell r="AF425" t="e">
            <v>#N/A</v>
          </cell>
        </row>
        <row r="426">
          <cell r="A426" t="str">
            <v>42888901K2B</v>
          </cell>
          <cell r="B426">
            <v>4288890</v>
          </cell>
          <cell r="C426" t="str">
            <v>CON.F.M.ROL 5X42G COCOA&amp;MLK BR 12CA</v>
          </cell>
          <cell r="D426" t="str">
            <v>1K2B</v>
          </cell>
          <cell r="E426" t="str">
            <v>CB - Pasteurized - Bissimo</v>
          </cell>
          <cell r="F426">
            <v>42</v>
          </cell>
          <cell r="G426" t="str">
            <v>Olanda</v>
          </cell>
          <cell r="I426" t="str">
            <v>Covered</v>
          </cell>
          <cell r="J426" t="str">
            <v>Multipack</v>
          </cell>
          <cell r="K426">
            <v>5</v>
          </cell>
          <cell r="L426">
            <v>12</v>
          </cell>
          <cell r="M426">
            <v>112</v>
          </cell>
          <cell r="N426">
            <v>2.52</v>
          </cell>
          <cell r="O426">
            <v>282.24</v>
          </cell>
          <cell r="P426">
            <v>400</v>
          </cell>
          <cell r="Q426">
            <v>300</v>
          </cell>
          <cell r="R426">
            <v>150</v>
          </cell>
          <cell r="S426">
            <v>8</v>
          </cell>
          <cell r="T426">
            <v>14</v>
          </cell>
          <cell r="U426">
            <v>2100</v>
          </cell>
          <cell r="V426">
            <v>2250</v>
          </cell>
          <cell r="W426">
            <v>30420</v>
          </cell>
          <cell r="X426">
            <v>1277.6400000000001</v>
          </cell>
          <cell r="Y426">
            <v>85</v>
          </cell>
          <cell r="Z426">
            <v>1085.9940000000001</v>
          </cell>
          <cell r="AA426">
            <v>3.8477678571428577</v>
          </cell>
          <cell r="AB426" t="str">
            <v>0001</v>
          </cell>
          <cell r="AC426">
            <v>2171.9880000000003</v>
          </cell>
          <cell r="AD426" t="str">
            <v>7595kg per family</v>
          </cell>
          <cell r="AF426" t="e">
            <v>#N/A</v>
          </cell>
        </row>
        <row r="427">
          <cell r="A427" t="str">
            <v>42888901K2B</v>
          </cell>
          <cell r="B427">
            <v>4288890</v>
          </cell>
          <cell r="C427" t="str">
            <v>CONF.FIREN.BISS.CAKE(5x42G)12M/C-RSPO SG</v>
          </cell>
          <cell r="D427" t="str">
            <v>1K2B</v>
          </cell>
          <cell r="E427" t="str">
            <v>CB - Pasteurized - Bissimo</v>
          </cell>
          <cell r="F427">
            <v>42</v>
          </cell>
          <cell r="G427" t="str">
            <v>Olanda</v>
          </cell>
          <cell r="I427" t="str">
            <v>Covered</v>
          </cell>
          <cell r="J427" t="str">
            <v>Multipack</v>
          </cell>
          <cell r="K427">
            <v>5</v>
          </cell>
          <cell r="L427">
            <v>12</v>
          </cell>
          <cell r="M427">
            <v>112</v>
          </cell>
          <cell r="N427">
            <v>2.52</v>
          </cell>
          <cell r="O427">
            <v>282.24</v>
          </cell>
          <cell r="P427">
            <v>400</v>
          </cell>
          <cell r="Q427">
            <v>300</v>
          </cell>
          <cell r="R427">
            <v>150</v>
          </cell>
          <cell r="S427">
            <v>8</v>
          </cell>
          <cell r="T427">
            <v>14</v>
          </cell>
          <cell r="U427">
            <v>2100</v>
          </cell>
          <cell r="V427">
            <v>2250</v>
          </cell>
          <cell r="W427">
            <v>30420</v>
          </cell>
          <cell r="X427">
            <v>1277.6400000000001</v>
          </cell>
          <cell r="Y427">
            <v>85</v>
          </cell>
          <cell r="Z427">
            <v>1085.9940000000001</v>
          </cell>
          <cell r="AA427">
            <v>3.8477678571428577</v>
          </cell>
          <cell r="AB427" t="str">
            <v>0001</v>
          </cell>
          <cell r="AC427">
            <v>2171.9880000000003</v>
          </cell>
          <cell r="AD427" t="str">
            <v>7595kg per family</v>
          </cell>
          <cell r="AF427" t="e">
            <v>#N/A</v>
          </cell>
        </row>
        <row r="428">
          <cell r="A428" t="str">
            <v>42888911K2B</v>
          </cell>
          <cell r="B428">
            <v>4288891</v>
          </cell>
          <cell r="C428" t="str">
            <v>CONF.FIREN.BISS.CAKE(5x42G)12M/C-RSPO SG</v>
          </cell>
          <cell r="D428" t="str">
            <v>1K2B</v>
          </cell>
          <cell r="E428" t="str">
            <v>CB - Pasteurized - Bissimo</v>
          </cell>
          <cell r="F428">
            <v>42</v>
          </cell>
          <cell r="G428" t="str">
            <v>LIDL Romania</v>
          </cell>
          <cell r="I428" t="str">
            <v>Covered</v>
          </cell>
          <cell r="J428" t="str">
            <v>Multipack</v>
          </cell>
          <cell r="K428">
            <v>5</v>
          </cell>
          <cell r="L428">
            <v>12</v>
          </cell>
          <cell r="M428">
            <v>112</v>
          </cell>
          <cell r="N428">
            <v>2.52</v>
          </cell>
          <cell r="O428">
            <v>282.24</v>
          </cell>
          <cell r="P428">
            <v>400</v>
          </cell>
          <cell r="Q428">
            <v>300</v>
          </cell>
          <cell r="R428">
            <v>150</v>
          </cell>
          <cell r="S428">
            <v>8</v>
          </cell>
          <cell r="T428">
            <v>14</v>
          </cell>
          <cell r="U428">
            <v>2100</v>
          </cell>
          <cell r="V428">
            <v>2250</v>
          </cell>
          <cell r="W428">
            <v>30420</v>
          </cell>
          <cell r="X428">
            <v>1277.6400000000001</v>
          </cell>
          <cell r="Y428">
            <v>85</v>
          </cell>
          <cell r="Z428">
            <v>1085.9940000000001</v>
          </cell>
          <cell r="AA428">
            <v>3.8477678571428577</v>
          </cell>
          <cell r="AB428" t="str">
            <v>0001</v>
          </cell>
          <cell r="AC428">
            <v>2171.9880000000003</v>
          </cell>
          <cell r="AD428" t="str">
            <v>7595kg per family</v>
          </cell>
          <cell r="AF428" t="e">
            <v>#N/A</v>
          </cell>
        </row>
        <row r="429">
          <cell r="A429" t="str">
            <v>42888961K2A</v>
          </cell>
          <cell r="B429">
            <v>4288896</v>
          </cell>
          <cell r="C429" t="str">
            <v>7D 16X30G STRAWB CAKE BR 9CA</v>
          </cell>
          <cell r="D429" t="str">
            <v>1K2A</v>
          </cell>
          <cell r="E429" t="str">
            <v>CB - old recipe NA Décor</v>
          </cell>
          <cell r="F429">
            <v>30</v>
          </cell>
          <cell r="H429" t="str">
            <v>Strawberry</v>
          </cell>
          <cell r="I429" t="str">
            <v>Decor</v>
          </cell>
          <cell r="J429" t="str">
            <v>Display</v>
          </cell>
          <cell r="K429">
            <v>16</v>
          </cell>
          <cell r="L429">
            <v>9</v>
          </cell>
          <cell r="M429">
            <v>54</v>
          </cell>
          <cell r="N429">
            <v>4.32</v>
          </cell>
          <cell r="O429">
            <v>233.28000000000003</v>
          </cell>
          <cell r="P429">
            <v>396</v>
          </cell>
          <cell r="Q429">
            <v>261</v>
          </cell>
          <cell r="R429">
            <v>380</v>
          </cell>
          <cell r="S429">
            <v>9</v>
          </cell>
          <cell r="T429">
            <v>6</v>
          </cell>
          <cell r="U429">
            <v>2280</v>
          </cell>
          <cell r="V429">
            <v>2430</v>
          </cell>
          <cell r="W429">
            <v>33750</v>
          </cell>
          <cell r="X429">
            <v>1012.5</v>
          </cell>
          <cell r="Y429">
            <v>85</v>
          </cell>
          <cell r="Z429">
            <v>860.625</v>
          </cell>
          <cell r="AA429">
            <v>3.6892361111111112</v>
          </cell>
          <cell r="AB429" t="str">
            <v>0001</v>
          </cell>
          <cell r="AC429">
            <v>1721.25</v>
          </cell>
          <cell r="AF429" t="e">
            <v>#N/A</v>
          </cell>
        </row>
        <row r="430">
          <cell r="A430" t="str">
            <v>42888991K2A</v>
          </cell>
          <cell r="B430">
            <v>4288899</v>
          </cell>
          <cell r="C430" t="str">
            <v>7D 16X30G COCOA CAKE BR 9CA</v>
          </cell>
          <cell r="D430" t="str">
            <v>1K2A</v>
          </cell>
          <cell r="E430" t="str">
            <v>CB - old recipe NA Décor</v>
          </cell>
          <cell r="F430">
            <v>30</v>
          </cell>
          <cell r="H430" t="str">
            <v>Cocoa</v>
          </cell>
          <cell r="I430" t="str">
            <v>Decor</v>
          </cell>
          <cell r="J430" t="str">
            <v>Display</v>
          </cell>
          <cell r="K430">
            <v>16</v>
          </cell>
          <cell r="L430">
            <v>9</v>
          </cell>
          <cell r="M430">
            <v>54</v>
          </cell>
          <cell r="N430">
            <v>4.32</v>
          </cell>
          <cell r="O430">
            <v>233.28000000000003</v>
          </cell>
          <cell r="P430">
            <v>396</v>
          </cell>
          <cell r="Q430">
            <v>261</v>
          </cell>
          <cell r="R430">
            <v>380</v>
          </cell>
          <cell r="S430">
            <v>9</v>
          </cell>
          <cell r="T430">
            <v>6</v>
          </cell>
          <cell r="U430">
            <v>2280</v>
          </cell>
          <cell r="V430">
            <v>2430</v>
          </cell>
          <cell r="W430">
            <v>33750</v>
          </cell>
          <cell r="X430">
            <v>1012.5</v>
          </cell>
          <cell r="Y430">
            <v>85</v>
          </cell>
          <cell r="Z430">
            <v>860.625</v>
          </cell>
          <cell r="AA430">
            <v>3.6892361111111112</v>
          </cell>
          <cell r="AB430" t="str">
            <v>0001</v>
          </cell>
          <cell r="AC430">
            <v>1721.25</v>
          </cell>
          <cell r="AF430" t="e">
            <v>#N/A</v>
          </cell>
        </row>
        <row r="431">
          <cell r="A431" t="str">
            <v>43164581K2A</v>
          </cell>
          <cell r="B431">
            <v>4316458</v>
          </cell>
          <cell r="C431" t="str">
            <v>7D 16X30G COCOA CAKE BR 9CA</v>
          </cell>
          <cell r="D431" t="str">
            <v>1K2A</v>
          </cell>
          <cell r="E431" t="str">
            <v>CB - old recipe NA Décor</v>
          </cell>
          <cell r="F431">
            <v>30</v>
          </cell>
          <cell r="H431" t="str">
            <v>Cocoa</v>
          </cell>
          <cell r="I431" t="str">
            <v>Decor</v>
          </cell>
          <cell r="J431" t="str">
            <v>Display</v>
          </cell>
          <cell r="K431">
            <v>16</v>
          </cell>
          <cell r="L431">
            <v>9</v>
          </cell>
          <cell r="M431">
            <v>36</v>
          </cell>
          <cell r="N431">
            <v>4.32</v>
          </cell>
          <cell r="O431">
            <v>155.52000000000001</v>
          </cell>
          <cell r="P431">
            <v>396</v>
          </cell>
          <cell r="Q431">
            <v>261</v>
          </cell>
          <cell r="R431">
            <v>380</v>
          </cell>
          <cell r="S431">
            <v>9</v>
          </cell>
          <cell r="T431">
            <v>6</v>
          </cell>
          <cell r="U431">
            <v>2280</v>
          </cell>
          <cell r="V431">
            <v>2430</v>
          </cell>
          <cell r="W431">
            <v>33750</v>
          </cell>
          <cell r="X431">
            <v>1012.5</v>
          </cell>
          <cell r="Y431">
            <v>85</v>
          </cell>
          <cell r="Z431">
            <v>860.625</v>
          </cell>
          <cell r="AA431">
            <v>5.533854166666667</v>
          </cell>
          <cell r="AB431" t="str">
            <v>0001</v>
          </cell>
          <cell r="AC431">
            <v>1721.25</v>
          </cell>
          <cell r="AF431" t="e">
            <v>#N/A</v>
          </cell>
        </row>
        <row r="432">
          <cell r="A432" t="str">
            <v>43165091K2A</v>
          </cell>
          <cell r="B432">
            <v>4316509</v>
          </cell>
          <cell r="C432" t="str">
            <v>7D 16X30G FR FRUIT CAKE BR UNC 9CA</v>
          </cell>
          <cell r="D432" t="str">
            <v>1K2A</v>
          </cell>
          <cell r="E432" t="str">
            <v>CB - old recipe NA Décor</v>
          </cell>
          <cell r="F432">
            <v>30</v>
          </cell>
          <cell r="H432" t="str">
            <v>Forest fruits</v>
          </cell>
          <cell r="I432" t="str">
            <v>Decor</v>
          </cell>
          <cell r="J432" t="str">
            <v>Display</v>
          </cell>
          <cell r="K432">
            <v>16</v>
          </cell>
          <cell r="L432">
            <v>9</v>
          </cell>
          <cell r="M432">
            <v>36</v>
          </cell>
          <cell r="N432">
            <v>4.32</v>
          </cell>
          <cell r="O432">
            <v>155.52000000000001</v>
          </cell>
          <cell r="P432">
            <v>396</v>
          </cell>
          <cell r="Q432">
            <v>261</v>
          </cell>
          <cell r="R432">
            <v>380</v>
          </cell>
          <cell r="S432">
            <v>9</v>
          </cell>
          <cell r="T432">
            <v>6</v>
          </cell>
          <cell r="U432">
            <v>2280</v>
          </cell>
          <cell r="V432">
            <v>2430</v>
          </cell>
          <cell r="W432">
            <v>33750</v>
          </cell>
          <cell r="X432">
            <v>1012.5</v>
          </cell>
          <cell r="Y432">
            <v>85</v>
          </cell>
          <cell r="Z432">
            <v>860.625</v>
          </cell>
          <cell r="AA432">
            <v>5.533854166666667</v>
          </cell>
          <cell r="AB432" t="str">
            <v>0001</v>
          </cell>
          <cell r="AC432">
            <v>1721.25</v>
          </cell>
          <cell r="AF432" t="e">
            <v>#N/A</v>
          </cell>
        </row>
        <row r="433">
          <cell r="A433" t="str">
            <v>43165161K2A</v>
          </cell>
          <cell r="B433">
            <v>4316516</v>
          </cell>
          <cell r="C433" t="str">
            <v>7D 16X30G STRAWB CAKE BR UNC 9CA</v>
          </cell>
          <cell r="D433" t="str">
            <v>1K2A</v>
          </cell>
          <cell r="E433" t="str">
            <v>CB - old recipe NA Décor</v>
          </cell>
          <cell r="F433">
            <v>30</v>
          </cell>
          <cell r="H433" t="str">
            <v>Strawberry</v>
          </cell>
          <cell r="I433" t="str">
            <v>Decor</v>
          </cell>
          <cell r="J433" t="str">
            <v>Display</v>
          </cell>
          <cell r="K433">
            <v>16</v>
          </cell>
          <cell r="L433">
            <v>9</v>
          </cell>
          <cell r="M433">
            <v>36</v>
          </cell>
          <cell r="N433">
            <v>4.32</v>
          </cell>
          <cell r="O433">
            <v>155.52000000000001</v>
          </cell>
          <cell r="P433">
            <v>396</v>
          </cell>
          <cell r="Q433">
            <v>261</v>
          </cell>
          <cell r="R433">
            <v>380</v>
          </cell>
          <cell r="S433">
            <v>9</v>
          </cell>
          <cell r="T433">
            <v>6</v>
          </cell>
          <cell r="U433">
            <v>2280</v>
          </cell>
          <cell r="V433">
            <v>2430</v>
          </cell>
          <cell r="W433">
            <v>33750</v>
          </cell>
          <cell r="X433">
            <v>1012.5</v>
          </cell>
          <cell r="Y433">
            <v>85</v>
          </cell>
          <cell r="Z433">
            <v>860.625</v>
          </cell>
          <cell r="AA433">
            <v>5.533854166666667</v>
          </cell>
          <cell r="AB433" t="str">
            <v>0001</v>
          </cell>
          <cell r="AC433">
            <v>1721.25</v>
          </cell>
          <cell r="AF433" t="e">
            <v>#N/A</v>
          </cell>
        </row>
        <row r="434">
          <cell r="A434" t="str">
            <v>42889001K2A</v>
          </cell>
          <cell r="B434">
            <v>4288900</v>
          </cell>
          <cell r="C434" t="str">
            <v>7D COV.CAKE BARS COCOA (32G) 16P/D</v>
          </cell>
          <cell r="D434" t="str">
            <v>1K2A</v>
          </cell>
          <cell r="E434" t="str">
            <v>CB - old recipe NA Covered</v>
          </cell>
          <cell r="F434">
            <v>32</v>
          </cell>
          <cell r="G434" t="str">
            <v xml:space="preserve">Palestina </v>
          </cell>
          <cell r="H434" t="str">
            <v>Cocoa</v>
          </cell>
          <cell r="I434" t="str">
            <v>Covered</v>
          </cell>
          <cell r="J434" t="str">
            <v>Display</v>
          </cell>
          <cell r="K434">
            <v>16</v>
          </cell>
          <cell r="L434">
            <v>9</v>
          </cell>
          <cell r="M434">
            <v>54</v>
          </cell>
          <cell r="N434">
            <v>4.6079999999999997</v>
          </cell>
          <cell r="O434">
            <v>248.83199999999999</v>
          </cell>
          <cell r="P434">
            <v>396</v>
          </cell>
          <cell r="Q434">
            <v>261</v>
          </cell>
          <cell r="R434">
            <v>380</v>
          </cell>
          <cell r="S434">
            <v>9</v>
          </cell>
          <cell r="T434">
            <v>6</v>
          </cell>
          <cell r="U434">
            <v>2280</v>
          </cell>
          <cell r="V434">
            <v>2430</v>
          </cell>
          <cell r="W434">
            <v>36984</v>
          </cell>
          <cell r="X434">
            <v>1183.4880000000001</v>
          </cell>
          <cell r="Y434">
            <v>85</v>
          </cell>
          <cell r="Z434">
            <v>1005.9648000000001</v>
          </cell>
          <cell r="AA434">
            <v>4.0427469135802472</v>
          </cell>
          <cell r="AB434" t="str">
            <v>0001</v>
          </cell>
          <cell r="AC434">
            <v>2011.9296000000002</v>
          </cell>
          <cell r="AF434" t="e">
            <v>#N/A</v>
          </cell>
        </row>
        <row r="435">
          <cell r="A435" t="str">
            <v>42889011K2A</v>
          </cell>
          <cell r="B435">
            <v>4288901</v>
          </cell>
          <cell r="C435" t="str">
            <v>7D COV.MINI ROLLS COCOA(8X32G)9M/C -PS</v>
          </cell>
          <cell r="D435" t="str">
            <v>1K2A</v>
          </cell>
          <cell r="E435" t="str">
            <v>7D MINI ROLL old recipe NA Covered</v>
          </cell>
          <cell r="F435">
            <v>32</v>
          </cell>
          <cell r="G435" t="str">
            <v xml:space="preserve">Palestina </v>
          </cell>
          <cell r="H435" t="str">
            <v>Cocoa</v>
          </cell>
          <cell r="I435" t="str">
            <v>Covered</v>
          </cell>
          <cell r="J435" t="str">
            <v>Multipack</v>
          </cell>
          <cell r="K435">
            <v>8</v>
          </cell>
          <cell r="L435">
            <v>9</v>
          </cell>
          <cell r="M435">
            <v>99</v>
          </cell>
          <cell r="N435">
            <v>2.3039999999999998</v>
          </cell>
          <cell r="O435">
            <v>228.09599999999998</v>
          </cell>
          <cell r="P435">
            <v>391</v>
          </cell>
          <cell r="Q435">
            <v>261</v>
          </cell>
          <cell r="R435">
            <v>200</v>
          </cell>
          <cell r="S435">
            <v>9</v>
          </cell>
          <cell r="T435">
            <v>11</v>
          </cell>
          <cell r="U435">
            <v>2200</v>
          </cell>
          <cell r="V435">
            <v>2350</v>
          </cell>
          <cell r="W435">
            <v>32874</v>
          </cell>
          <cell r="X435">
            <v>1051.9680000000001</v>
          </cell>
          <cell r="Y435">
            <v>85</v>
          </cell>
          <cell r="Z435">
            <v>894.17280000000017</v>
          </cell>
          <cell r="AA435">
            <v>3.9201599326599337</v>
          </cell>
          <cell r="AB435" t="str">
            <v>0001</v>
          </cell>
          <cell r="AC435">
            <v>1788.3456000000003</v>
          </cell>
          <cell r="AF435" t="e">
            <v>#N/A</v>
          </cell>
        </row>
        <row r="436">
          <cell r="A436" t="str">
            <v>-42889031K2A</v>
          </cell>
          <cell r="B436">
            <v>-4288903</v>
          </cell>
          <cell r="C436" t="str">
            <v>7DAYS CAKE BAR COCOA (30G)16P/D</v>
          </cell>
          <cell r="D436" t="str">
            <v>1K2A</v>
          </cell>
          <cell r="E436" t="str">
            <v>CB - old recipe décor</v>
          </cell>
          <cell r="F436">
            <v>30</v>
          </cell>
          <cell r="H436" t="str">
            <v>Cocoa</v>
          </cell>
          <cell r="K436">
            <v>16</v>
          </cell>
          <cell r="L436">
            <v>9</v>
          </cell>
          <cell r="M436">
            <v>54</v>
          </cell>
          <cell r="N436">
            <v>4.32</v>
          </cell>
          <cell r="O436">
            <v>233.28000000000003</v>
          </cell>
          <cell r="P436">
            <v>396</v>
          </cell>
          <cell r="Q436">
            <v>261</v>
          </cell>
          <cell r="R436">
            <v>380</v>
          </cell>
          <cell r="S436">
            <v>9</v>
          </cell>
          <cell r="T436">
            <v>6</v>
          </cell>
          <cell r="U436">
            <v>2280</v>
          </cell>
          <cell r="V436">
            <v>2430</v>
          </cell>
          <cell r="W436">
            <v>33750</v>
          </cell>
          <cell r="X436">
            <v>1012.5</v>
          </cell>
          <cell r="Y436">
            <v>85</v>
          </cell>
          <cell r="Z436">
            <v>860.625</v>
          </cell>
          <cell r="AC436">
            <v>1721.25</v>
          </cell>
          <cell r="AE436" t="str">
            <v>on delist file 90264</v>
          </cell>
          <cell r="AF436">
            <v>4288903</v>
          </cell>
        </row>
        <row r="437">
          <cell r="A437" t="str">
            <v>-42889041K2A</v>
          </cell>
          <cell r="B437">
            <v>-4288904</v>
          </cell>
          <cell r="C437" t="str">
            <v>7DAYS CAKE BAR COCOA (30G)16P/D</v>
          </cell>
          <cell r="D437" t="str">
            <v>1K2A</v>
          </cell>
          <cell r="E437" t="str">
            <v>CB - old recipe décor</v>
          </cell>
          <cell r="F437">
            <v>30</v>
          </cell>
          <cell r="H437" t="str">
            <v>Cocoa</v>
          </cell>
          <cell r="K437">
            <v>16</v>
          </cell>
          <cell r="L437">
            <v>9</v>
          </cell>
          <cell r="M437">
            <v>54</v>
          </cell>
          <cell r="N437">
            <v>4.32</v>
          </cell>
          <cell r="O437">
            <v>233.28000000000003</v>
          </cell>
          <cell r="P437">
            <v>396</v>
          </cell>
          <cell r="Q437">
            <v>261</v>
          </cell>
          <cell r="R437">
            <v>380</v>
          </cell>
          <cell r="S437">
            <v>9</v>
          </cell>
          <cell r="T437">
            <v>6</v>
          </cell>
          <cell r="U437">
            <v>2280</v>
          </cell>
          <cell r="V437">
            <v>2430</v>
          </cell>
          <cell r="W437">
            <v>33750</v>
          </cell>
          <cell r="X437">
            <v>1012.5</v>
          </cell>
          <cell r="Y437">
            <v>85</v>
          </cell>
          <cell r="Z437">
            <v>860.625</v>
          </cell>
          <cell r="AC437">
            <v>1721.25</v>
          </cell>
          <cell r="AE437" t="str">
            <v>on delist file 90264</v>
          </cell>
          <cell r="AF437">
            <v>4288904</v>
          </cell>
        </row>
        <row r="438">
          <cell r="A438" t="str">
            <v>42889061K2A</v>
          </cell>
          <cell r="B438">
            <v>4288906</v>
          </cell>
          <cell r="C438" t="str">
            <v>7D COV.CAKE BARS VANIL (32G) 16P/D</v>
          </cell>
          <cell r="D438" t="str">
            <v>1K2A</v>
          </cell>
          <cell r="E438" t="str">
            <v>CB - old recipe NA Covered</v>
          </cell>
          <cell r="F438">
            <v>32</v>
          </cell>
          <cell r="G438" t="str">
            <v xml:space="preserve">Palestina </v>
          </cell>
          <cell r="H438" t="str">
            <v>Vanilla</v>
          </cell>
          <cell r="I438" t="str">
            <v>Covered</v>
          </cell>
          <cell r="J438" t="str">
            <v>Display</v>
          </cell>
          <cell r="K438">
            <v>16</v>
          </cell>
          <cell r="L438">
            <v>9</v>
          </cell>
          <cell r="M438">
            <v>54</v>
          </cell>
          <cell r="N438">
            <v>4.6079999999999997</v>
          </cell>
          <cell r="O438">
            <v>248.83199999999999</v>
          </cell>
          <cell r="P438">
            <v>396</v>
          </cell>
          <cell r="Q438">
            <v>261</v>
          </cell>
          <cell r="R438">
            <v>380</v>
          </cell>
          <cell r="S438">
            <v>9</v>
          </cell>
          <cell r="T438">
            <v>6</v>
          </cell>
          <cell r="U438">
            <v>2280</v>
          </cell>
          <cell r="V438">
            <v>2430</v>
          </cell>
          <cell r="W438">
            <v>36984</v>
          </cell>
          <cell r="X438">
            <v>1183.4880000000001</v>
          </cell>
          <cell r="Y438">
            <v>85</v>
          </cell>
          <cell r="Z438">
            <v>1005.9648000000001</v>
          </cell>
          <cell r="AA438">
            <v>4.0427469135802472</v>
          </cell>
          <cell r="AB438" t="str">
            <v>0001</v>
          </cell>
          <cell r="AC438">
            <v>2011.9296000000002</v>
          </cell>
          <cell r="AF438" t="e">
            <v>#N/A</v>
          </cell>
        </row>
        <row r="439">
          <cell r="A439" t="str">
            <v>42889071K2A</v>
          </cell>
          <cell r="B439">
            <v>4288907</v>
          </cell>
          <cell r="C439" t="str">
            <v>7D COV.CAKE BARS STRAW (32G) 16P/D</v>
          </cell>
          <cell r="D439" t="str">
            <v>1K2A</v>
          </cell>
          <cell r="E439" t="str">
            <v>CB - old recipe NA Covered</v>
          </cell>
          <cell r="F439">
            <v>32</v>
          </cell>
          <cell r="H439" t="str">
            <v>Strawberry</v>
          </cell>
          <cell r="I439" t="str">
            <v>Covered</v>
          </cell>
          <cell r="J439" t="str">
            <v>Display</v>
          </cell>
          <cell r="K439">
            <v>16</v>
          </cell>
          <cell r="L439">
            <v>9</v>
          </cell>
          <cell r="M439">
            <v>54</v>
          </cell>
          <cell r="N439">
            <v>4.6079999999999997</v>
          </cell>
          <cell r="O439">
            <v>248.83199999999999</v>
          </cell>
          <cell r="P439">
            <v>396</v>
          </cell>
          <cell r="Q439">
            <v>261</v>
          </cell>
          <cell r="R439">
            <v>380</v>
          </cell>
          <cell r="S439">
            <v>9</v>
          </cell>
          <cell r="T439">
            <v>6</v>
          </cell>
          <cell r="U439">
            <v>2280</v>
          </cell>
          <cell r="V439">
            <v>2430</v>
          </cell>
          <cell r="W439">
            <v>36984</v>
          </cell>
          <cell r="X439">
            <v>1183.4880000000001</v>
          </cell>
          <cell r="Y439">
            <v>85</v>
          </cell>
          <cell r="Z439">
            <v>1005.9648000000001</v>
          </cell>
          <cell r="AA439">
            <v>4.0427469135802472</v>
          </cell>
          <cell r="AB439" t="str">
            <v>0001</v>
          </cell>
          <cell r="AC439">
            <v>2011.9296000000002</v>
          </cell>
          <cell r="AF439" t="e">
            <v>#N/A</v>
          </cell>
        </row>
        <row r="440">
          <cell r="A440" t="str">
            <v>42889081K2A</v>
          </cell>
          <cell r="B440">
            <v>4288908</v>
          </cell>
          <cell r="C440" t="str">
            <v>7D COV.MINI ROLLS VANIL(8X32G)9M/C -PS</v>
          </cell>
          <cell r="D440" t="str">
            <v>1K2A</v>
          </cell>
          <cell r="E440" t="str">
            <v>7D MINI ROLL old recipe NA Covered</v>
          </cell>
          <cell r="F440">
            <v>32</v>
          </cell>
          <cell r="G440" t="str">
            <v xml:space="preserve">Palestina </v>
          </cell>
          <cell r="H440" t="str">
            <v>Vanilla</v>
          </cell>
          <cell r="I440" t="str">
            <v>Covered</v>
          </cell>
          <cell r="J440" t="str">
            <v>Multipack</v>
          </cell>
          <cell r="K440">
            <v>8</v>
          </cell>
          <cell r="L440">
            <v>9</v>
          </cell>
          <cell r="M440">
            <v>99</v>
          </cell>
          <cell r="N440">
            <v>2.3039999999999998</v>
          </cell>
          <cell r="O440">
            <v>228.09599999999998</v>
          </cell>
          <cell r="P440">
            <v>391</v>
          </cell>
          <cell r="Q440">
            <v>261</v>
          </cell>
          <cell r="R440">
            <v>200</v>
          </cell>
          <cell r="S440">
            <v>9</v>
          </cell>
          <cell r="T440">
            <v>11</v>
          </cell>
          <cell r="U440">
            <v>2200</v>
          </cell>
          <cell r="V440">
            <v>2350</v>
          </cell>
          <cell r="W440">
            <v>32874</v>
          </cell>
          <cell r="X440">
            <v>1051.9680000000001</v>
          </cell>
          <cell r="Y440">
            <v>85</v>
          </cell>
          <cell r="Z440">
            <v>894.17280000000017</v>
          </cell>
          <cell r="AA440">
            <v>3.9201599326599337</v>
          </cell>
          <cell r="AB440" t="str">
            <v>0001</v>
          </cell>
          <cell r="AC440">
            <v>1788.3456000000003</v>
          </cell>
          <cell r="AF440" t="e">
            <v>#N/A</v>
          </cell>
        </row>
        <row r="441">
          <cell r="A441" t="str">
            <v>42889091K2A</v>
          </cell>
          <cell r="B441">
            <v>4288909</v>
          </cell>
          <cell r="C441" t="str">
            <v>7DAYS COCOA CAKE BAR VANILLA  (32G)16P/D</v>
          </cell>
          <cell r="D441" t="str">
            <v>1K2A</v>
          </cell>
          <cell r="E441" t="str">
            <v>CB - old recipe Covered</v>
          </cell>
          <cell r="F441">
            <v>32</v>
          </cell>
          <cell r="G441" t="str">
            <v>Georgia</v>
          </cell>
          <cell r="H441" t="str">
            <v>Vanilla</v>
          </cell>
          <cell r="I441" t="str">
            <v>Covered</v>
          </cell>
          <cell r="J441" t="str">
            <v>Display</v>
          </cell>
          <cell r="K441">
            <v>16</v>
          </cell>
          <cell r="L441">
            <v>9</v>
          </cell>
          <cell r="M441">
            <v>54</v>
          </cell>
          <cell r="N441">
            <v>4.6079999999999997</v>
          </cell>
          <cell r="O441">
            <v>248.83199999999999</v>
          </cell>
          <cell r="P441">
            <v>396</v>
          </cell>
          <cell r="Q441">
            <v>261</v>
          </cell>
          <cell r="R441">
            <v>380</v>
          </cell>
          <cell r="S441">
            <v>9</v>
          </cell>
          <cell r="T441">
            <v>6</v>
          </cell>
          <cell r="U441">
            <v>2280</v>
          </cell>
          <cell r="V441">
            <v>2430</v>
          </cell>
          <cell r="W441">
            <v>36984</v>
          </cell>
          <cell r="X441">
            <v>1183.4880000000001</v>
          </cell>
          <cell r="Y441">
            <v>85</v>
          </cell>
          <cell r="Z441">
            <v>1005.9648000000001</v>
          </cell>
          <cell r="AA441">
            <v>4.0427469135802472</v>
          </cell>
          <cell r="AB441" t="str">
            <v>0001</v>
          </cell>
          <cell r="AC441">
            <v>2011.9296000000002</v>
          </cell>
          <cell r="AF441" t="e">
            <v>#N/A</v>
          </cell>
        </row>
        <row r="442">
          <cell r="A442" t="str">
            <v>42889091K2A</v>
          </cell>
          <cell r="B442">
            <v>4288909</v>
          </cell>
          <cell r="C442" t="str">
            <v>7DAYS COCOA CAKE BAR VANILLA  (32G)16P/D</v>
          </cell>
          <cell r="D442" t="str">
            <v>1K2A</v>
          </cell>
          <cell r="E442" t="str">
            <v>CB - old recipe Covered</v>
          </cell>
          <cell r="F442">
            <v>32</v>
          </cell>
          <cell r="G442" t="str">
            <v>Georgia</v>
          </cell>
          <cell r="H442" t="str">
            <v>Vanilla</v>
          </cell>
          <cell r="I442" t="str">
            <v>Covered</v>
          </cell>
          <cell r="J442" t="str">
            <v>Display</v>
          </cell>
          <cell r="K442">
            <v>16</v>
          </cell>
          <cell r="L442">
            <v>9</v>
          </cell>
          <cell r="M442">
            <v>54</v>
          </cell>
          <cell r="N442">
            <v>4.6079999999999997</v>
          </cell>
          <cell r="O442">
            <v>248.83199999999999</v>
          </cell>
          <cell r="P442">
            <v>396</v>
          </cell>
          <cell r="Q442">
            <v>261</v>
          </cell>
          <cell r="R442">
            <v>380</v>
          </cell>
          <cell r="S442">
            <v>9</v>
          </cell>
          <cell r="T442">
            <v>6</v>
          </cell>
          <cell r="U442">
            <v>2280</v>
          </cell>
          <cell r="V442">
            <v>2430</v>
          </cell>
          <cell r="W442">
            <v>36984</v>
          </cell>
          <cell r="X442">
            <v>1183.4880000000001</v>
          </cell>
          <cell r="Y442">
            <v>85</v>
          </cell>
          <cell r="Z442">
            <v>1005.9648000000001</v>
          </cell>
          <cell r="AA442">
            <v>4.0427469135802472</v>
          </cell>
          <cell r="AB442" t="str">
            <v>0001</v>
          </cell>
          <cell r="AC442">
            <v>2011.9296000000002</v>
          </cell>
          <cell r="AF442" t="e">
            <v>#N/A</v>
          </cell>
        </row>
        <row r="443">
          <cell r="A443" t="str">
            <v>42889101K2A</v>
          </cell>
          <cell r="B443">
            <v>4288910</v>
          </cell>
          <cell r="C443" t="str">
            <v>CHIPICAO COV. CAKE MINION2 (64G) 12P/D</v>
          </cell>
          <cell r="D443" t="str">
            <v>1K2A</v>
          </cell>
          <cell r="E443" t="str">
            <v xml:space="preserve">CB - Pasteurized </v>
          </cell>
          <cell r="F443">
            <v>64</v>
          </cell>
          <cell r="G443" t="str">
            <v>Bosnia</v>
          </cell>
          <cell r="I443" t="str">
            <v>Covered</v>
          </cell>
          <cell r="J443" t="str">
            <v>Display</v>
          </cell>
          <cell r="K443">
            <v>12</v>
          </cell>
          <cell r="L443">
            <v>6</v>
          </cell>
          <cell r="M443">
            <v>72</v>
          </cell>
          <cell r="N443">
            <v>4.6079999999999997</v>
          </cell>
          <cell r="O443">
            <v>331.77599999999995</v>
          </cell>
          <cell r="P443">
            <v>300</v>
          </cell>
          <cell r="Q443">
            <v>261</v>
          </cell>
          <cell r="R443">
            <v>375</v>
          </cell>
          <cell r="S443">
            <v>12</v>
          </cell>
          <cell r="T443">
            <v>6</v>
          </cell>
          <cell r="U443">
            <v>2250</v>
          </cell>
          <cell r="V443">
            <v>2400</v>
          </cell>
          <cell r="W443">
            <v>12840</v>
          </cell>
          <cell r="X443">
            <v>821.76</v>
          </cell>
          <cell r="Y443">
            <v>85</v>
          </cell>
          <cell r="Z443">
            <v>698.49600000000009</v>
          </cell>
          <cell r="AA443">
            <v>2.1053240740740744</v>
          </cell>
          <cell r="AB443" t="str">
            <v>0001</v>
          </cell>
          <cell r="AC443">
            <v>1396.9920000000002</v>
          </cell>
          <cell r="AF443" t="e">
            <v>#N/A</v>
          </cell>
        </row>
        <row r="444">
          <cell r="A444" t="str">
            <v>42889111K2A</v>
          </cell>
          <cell r="B444">
            <v>4288911</v>
          </cell>
          <cell r="C444" t="str">
            <v>7DAYS COCOA CAKE BAR VANILLA(5x32G)10M/C</v>
          </cell>
          <cell r="D444" t="str">
            <v>1K2A</v>
          </cell>
          <cell r="E444" t="str">
            <v>CB - old recipe Covered</v>
          </cell>
          <cell r="F444">
            <v>32</v>
          </cell>
          <cell r="G444" t="str">
            <v>Georgia</v>
          </cell>
          <cell r="H444" t="str">
            <v>Vanilla</v>
          </cell>
          <cell r="I444" t="str">
            <v>Covered</v>
          </cell>
          <cell r="J444" t="str">
            <v>Multipack</v>
          </cell>
          <cell r="K444">
            <v>5</v>
          </cell>
          <cell r="L444">
            <v>10</v>
          </cell>
          <cell r="M444">
            <v>144</v>
          </cell>
          <cell r="N444">
            <v>1.6</v>
          </cell>
          <cell r="O444">
            <v>230.4</v>
          </cell>
          <cell r="P444">
            <v>300</v>
          </cell>
          <cell r="Q444">
            <v>260</v>
          </cell>
          <cell r="R444">
            <v>180</v>
          </cell>
          <cell r="S444">
            <v>12</v>
          </cell>
          <cell r="T444">
            <v>12</v>
          </cell>
          <cell r="U444">
            <v>2160</v>
          </cell>
          <cell r="V444">
            <v>2310</v>
          </cell>
          <cell r="W444">
            <v>36984</v>
          </cell>
          <cell r="X444">
            <v>1183.4880000000001</v>
          </cell>
          <cell r="Y444">
            <v>85</v>
          </cell>
          <cell r="Z444">
            <v>1005.9648000000001</v>
          </cell>
          <cell r="AA444">
            <v>4.3661666666666674</v>
          </cell>
          <cell r="AB444" t="str">
            <v>0001</v>
          </cell>
          <cell r="AC444">
            <v>2011.9296000000002</v>
          </cell>
          <cell r="AF444" t="e">
            <v>#N/A</v>
          </cell>
        </row>
        <row r="445">
          <cell r="A445" t="str">
            <v>42889111K2A</v>
          </cell>
          <cell r="B445">
            <v>4288911</v>
          </cell>
          <cell r="C445" t="str">
            <v>7DAYS COCOA CAKE BAR VANILLA(5x32G)10M/C</v>
          </cell>
          <cell r="D445" t="str">
            <v>1K2A</v>
          </cell>
          <cell r="E445" t="str">
            <v>CB - old recipe Covered</v>
          </cell>
          <cell r="F445">
            <v>32</v>
          </cell>
          <cell r="G445" t="str">
            <v>Georgia</v>
          </cell>
          <cell r="H445" t="str">
            <v>Vanilla</v>
          </cell>
          <cell r="I445" t="str">
            <v>Covered</v>
          </cell>
          <cell r="J445" t="str">
            <v>Multipack</v>
          </cell>
          <cell r="K445">
            <v>5</v>
          </cell>
          <cell r="L445">
            <v>10</v>
          </cell>
          <cell r="M445">
            <v>144</v>
          </cell>
          <cell r="N445">
            <v>1.6</v>
          </cell>
          <cell r="O445">
            <v>230.4</v>
          </cell>
          <cell r="P445">
            <v>300</v>
          </cell>
          <cell r="Q445">
            <v>260</v>
          </cell>
          <cell r="R445">
            <v>180</v>
          </cell>
          <cell r="S445">
            <v>12</v>
          </cell>
          <cell r="T445">
            <v>12</v>
          </cell>
          <cell r="U445">
            <v>2160</v>
          </cell>
          <cell r="V445">
            <v>2310</v>
          </cell>
          <cell r="W445">
            <v>36984</v>
          </cell>
          <cell r="X445">
            <v>1183.4880000000001</v>
          </cell>
          <cell r="Y445">
            <v>85</v>
          </cell>
          <cell r="Z445">
            <v>1005.9648000000001</v>
          </cell>
          <cell r="AA445">
            <v>4.3661666666666674</v>
          </cell>
          <cell r="AB445" t="str">
            <v>0001</v>
          </cell>
          <cell r="AC445">
            <v>2011.9296000000002</v>
          </cell>
          <cell r="AF445" t="e">
            <v>#N/A</v>
          </cell>
        </row>
        <row r="446">
          <cell r="A446" t="str">
            <v>42889121K2A</v>
          </cell>
          <cell r="B446">
            <v>4288912</v>
          </cell>
          <cell r="C446" t="str">
            <v>CHIPICAO COV. CAKE MINION2 (64G) 12P/D</v>
          </cell>
          <cell r="D446" t="str">
            <v>1K2A</v>
          </cell>
          <cell r="E446" t="str">
            <v xml:space="preserve">CB - Pasteurized </v>
          </cell>
          <cell r="F446">
            <v>64</v>
          </cell>
          <cell r="I446" t="str">
            <v>Covered</v>
          </cell>
          <cell r="J446" t="str">
            <v>Display</v>
          </cell>
          <cell r="K446">
            <v>12</v>
          </cell>
          <cell r="L446">
            <v>6</v>
          </cell>
          <cell r="M446">
            <v>72</v>
          </cell>
          <cell r="N446">
            <v>4.6079999999999997</v>
          </cell>
          <cell r="O446">
            <v>331.77599999999995</v>
          </cell>
          <cell r="P446">
            <v>300</v>
          </cell>
          <cell r="Q446">
            <v>261</v>
          </cell>
          <cell r="R446">
            <v>375</v>
          </cell>
          <cell r="S446">
            <v>12</v>
          </cell>
          <cell r="T446">
            <v>6</v>
          </cell>
          <cell r="U446">
            <v>2250</v>
          </cell>
          <cell r="V446">
            <v>2400</v>
          </cell>
          <cell r="W446">
            <v>12840</v>
          </cell>
          <cell r="X446">
            <v>821.76</v>
          </cell>
          <cell r="Y446">
            <v>85</v>
          </cell>
          <cell r="Z446">
            <v>698.49600000000009</v>
          </cell>
          <cell r="AA446">
            <v>2.1053240740740744</v>
          </cell>
          <cell r="AB446" t="str">
            <v>0001</v>
          </cell>
          <cell r="AC446">
            <v>1396.9920000000002</v>
          </cell>
          <cell r="AF446" t="e">
            <v>#N/A</v>
          </cell>
        </row>
        <row r="447">
          <cell r="A447" t="str">
            <v>42889131K2A</v>
          </cell>
          <cell r="B447">
            <v>4288913</v>
          </cell>
          <cell r="C447" t="str">
            <v>7D COV CAKE BAR VANILLA (8X32G) 9M/C</v>
          </cell>
          <cell r="D447" t="str">
            <v>1K2A</v>
          </cell>
          <cell r="E447" t="str">
            <v>CB - old recipe NA Covered</v>
          </cell>
          <cell r="F447">
            <v>32</v>
          </cell>
          <cell r="G447" t="str">
            <v>Kosher</v>
          </cell>
          <cell r="H447" t="str">
            <v>Vanilla</v>
          </cell>
          <cell r="I447" t="str">
            <v>Covered</v>
          </cell>
          <cell r="J447" t="str">
            <v>Multipack</v>
          </cell>
          <cell r="K447">
            <v>8</v>
          </cell>
          <cell r="L447">
            <v>9</v>
          </cell>
          <cell r="M447">
            <v>99</v>
          </cell>
          <cell r="N447">
            <v>2.3039999999999998</v>
          </cell>
          <cell r="O447">
            <v>228.09599999999998</v>
          </cell>
          <cell r="P447">
            <v>391</v>
          </cell>
          <cell r="Q447">
            <v>261</v>
          </cell>
          <cell r="R447">
            <v>200</v>
          </cell>
          <cell r="S447">
            <v>9</v>
          </cell>
          <cell r="T447">
            <v>11</v>
          </cell>
          <cell r="U447">
            <v>2200</v>
          </cell>
          <cell r="V447">
            <v>2350</v>
          </cell>
          <cell r="W447">
            <v>36984</v>
          </cell>
          <cell r="X447">
            <v>1183.4880000000001</v>
          </cell>
          <cell r="Y447">
            <v>85</v>
          </cell>
          <cell r="Z447">
            <v>1005.9648000000001</v>
          </cell>
          <cell r="AA447">
            <v>4.4102693602693606</v>
          </cell>
          <cell r="AB447" t="str">
            <v>0001</v>
          </cell>
          <cell r="AC447">
            <v>2011.9296000000002</v>
          </cell>
          <cell r="AF447" t="e">
            <v>#N/A</v>
          </cell>
        </row>
        <row r="448">
          <cell r="A448" t="str">
            <v>-42889141K2A</v>
          </cell>
          <cell r="B448">
            <v>-4288914</v>
          </cell>
          <cell r="C448" t="str">
            <v>7D 16X32G VANIL CAKE BR COV 9CA</v>
          </cell>
          <cell r="D448" t="str">
            <v>1K2A</v>
          </cell>
          <cell r="E448" t="str">
            <v>CB - old recipe NA Covered</v>
          </cell>
          <cell r="F448">
            <v>32</v>
          </cell>
          <cell r="H448" t="str">
            <v>Vanilla</v>
          </cell>
          <cell r="K448">
            <v>16</v>
          </cell>
          <cell r="L448">
            <v>9</v>
          </cell>
          <cell r="M448">
            <v>54</v>
          </cell>
          <cell r="N448">
            <v>4.6079999999999997</v>
          </cell>
          <cell r="O448">
            <v>248.83199999999999</v>
          </cell>
          <cell r="P448">
            <v>396</v>
          </cell>
          <cell r="Q448">
            <v>261</v>
          </cell>
          <cell r="R448">
            <v>380</v>
          </cell>
          <cell r="S448">
            <v>9</v>
          </cell>
          <cell r="T448">
            <v>6</v>
          </cell>
          <cell r="U448">
            <v>2280</v>
          </cell>
          <cell r="V448">
            <v>2430</v>
          </cell>
          <cell r="W448">
            <v>33750</v>
          </cell>
          <cell r="X448">
            <v>1080</v>
          </cell>
          <cell r="Y448">
            <v>85</v>
          </cell>
          <cell r="Z448">
            <v>918</v>
          </cell>
          <cell r="AC448">
            <v>1836</v>
          </cell>
          <cell r="AF448">
            <v>4288914</v>
          </cell>
        </row>
        <row r="449">
          <cell r="A449" t="str">
            <v>42889151K2A</v>
          </cell>
          <cell r="B449">
            <v>4288915</v>
          </cell>
          <cell r="C449" t="str">
            <v>7D COV.MINI ROLLS VANIL (32G)16P/D</v>
          </cell>
          <cell r="D449" t="str">
            <v>1K2A</v>
          </cell>
          <cell r="E449" t="str">
            <v>7D MINI ROLL old recipe NA Covered</v>
          </cell>
          <cell r="F449">
            <v>32</v>
          </cell>
          <cell r="H449" t="str">
            <v>Vanilla</v>
          </cell>
          <cell r="I449" t="str">
            <v>Covered</v>
          </cell>
          <cell r="J449" t="str">
            <v>Display</v>
          </cell>
          <cell r="K449">
            <v>16</v>
          </cell>
          <cell r="L449">
            <v>9</v>
          </cell>
          <cell r="M449">
            <v>54</v>
          </cell>
          <cell r="N449">
            <v>4.6079999999999997</v>
          </cell>
          <cell r="O449">
            <v>248.83199999999999</v>
          </cell>
          <cell r="P449">
            <v>396</v>
          </cell>
          <cell r="Q449">
            <v>261</v>
          </cell>
          <cell r="R449">
            <v>380</v>
          </cell>
          <cell r="S449">
            <v>9</v>
          </cell>
          <cell r="T449">
            <v>6</v>
          </cell>
          <cell r="U449">
            <v>2280</v>
          </cell>
          <cell r="V449">
            <v>2430</v>
          </cell>
          <cell r="W449">
            <v>32874</v>
          </cell>
          <cell r="X449">
            <v>1051.9680000000001</v>
          </cell>
          <cell r="Y449">
            <v>85</v>
          </cell>
          <cell r="Z449">
            <v>894.17280000000017</v>
          </cell>
          <cell r="AA449">
            <v>3.5934799382716056</v>
          </cell>
          <cell r="AB449" t="str">
            <v>0001</v>
          </cell>
          <cell r="AC449">
            <v>1788.3456000000003</v>
          </cell>
          <cell r="AF449" t="e">
            <v>#N/A</v>
          </cell>
        </row>
        <row r="450">
          <cell r="A450" t="str">
            <v>42889161K2A</v>
          </cell>
          <cell r="B450">
            <v>4288916</v>
          </cell>
          <cell r="C450" t="str">
            <v>7D 8X32G VANIL MINI ROLL COV 9CA</v>
          </cell>
          <cell r="D450" t="str">
            <v>1K2A</v>
          </cell>
          <cell r="E450" t="str">
            <v>7D MINI ROLL old recipe NA Covered</v>
          </cell>
          <cell r="F450">
            <v>32</v>
          </cell>
          <cell r="G450" t="str">
            <v>Kosher</v>
          </cell>
          <cell r="H450" t="str">
            <v>Vanilla</v>
          </cell>
          <cell r="I450" t="str">
            <v>Covered</v>
          </cell>
          <cell r="J450" t="str">
            <v>Multipack</v>
          </cell>
          <cell r="K450">
            <v>8</v>
          </cell>
          <cell r="L450">
            <v>9</v>
          </cell>
          <cell r="M450">
            <v>99</v>
          </cell>
          <cell r="N450">
            <v>2.3039999999999998</v>
          </cell>
          <cell r="O450">
            <v>228.09599999999998</v>
          </cell>
          <cell r="P450">
            <v>391</v>
          </cell>
          <cell r="Q450">
            <v>261</v>
          </cell>
          <cell r="R450">
            <v>200</v>
          </cell>
          <cell r="S450">
            <v>9</v>
          </cell>
          <cell r="T450">
            <v>11</v>
          </cell>
          <cell r="U450">
            <v>2200</v>
          </cell>
          <cell r="V450">
            <v>2350</v>
          </cell>
          <cell r="W450">
            <v>32874</v>
          </cell>
          <cell r="X450">
            <v>1051.9680000000001</v>
          </cell>
          <cell r="Y450">
            <v>85</v>
          </cell>
          <cell r="Z450">
            <v>894.17280000000017</v>
          </cell>
          <cell r="AA450">
            <v>3.9201599326599337</v>
          </cell>
          <cell r="AB450" t="str">
            <v>0001</v>
          </cell>
          <cell r="AC450">
            <v>1788.3456000000003</v>
          </cell>
          <cell r="AF450" t="e">
            <v>#N/A</v>
          </cell>
        </row>
        <row r="451">
          <cell r="A451" t="str">
            <v>42889171K2A</v>
          </cell>
          <cell r="B451">
            <v>4288917</v>
          </cell>
          <cell r="C451" t="str">
            <v>7DAYS CAKE BAR COCOA (30G)16P/D</v>
          </cell>
          <cell r="D451" t="str">
            <v>1K2A</v>
          </cell>
          <cell r="E451" t="str">
            <v>CB - old recipe décor</v>
          </cell>
          <cell r="F451">
            <v>30</v>
          </cell>
          <cell r="G451" t="str">
            <v>Serbia</v>
          </cell>
          <cell r="H451" t="str">
            <v>Cocoa</v>
          </cell>
          <cell r="I451" t="str">
            <v>Decor</v>
          </cell>
          <cell r="J451" t="str">
            <v>DISPLAY</v>
          </cell>
          <cell r="K451">
            <v>16</v>
          </cell>
          <cell r="L451">
            <v>9</v>
          </cell>
          <cell r="M451">
            <v>54</v>
          </cell>
          <cell r="N451">
            <v>4.32</v>
          </cell>
          <cell r="O451">
            <v>233.28000000000003</v>
          </cell>
          <cell r="P451">
            <v>396</v>
          </cell>
          <cell r="Q451">
            <v>261</v>
          </cell>
          <cell r="R451">
            <v>380</v>
          </cell>
          <cell r="S451">
            <v>9</v>
          </cell>
          <cell r="T451">
            <v>6</v>
          </cell>
          <cell r="U451">
            <v>2280</v>
          </cell>
          <cell r="V451">
            <v>2430</v>
          </cell>
          <cell r="W451">
            <v>33750</v>
          </cell>
          <cell r="X451">
            <v>1012.5</v>
          </cell>
          <cell r="Y451">
            <v>85</v>
          </cell>
          <cell r="Z451">
            <v>860.625</v>
          </cell>
          <cell r="AA451">
            <v>3.6892361111111112</v>
          </cell>
          <cell r="AB451" t="str">
            <v>0001</v>
          </cell>
          <cell r="AC451">
            <v>1721.25</v>
          </cell>
          <cell r="AF451" t="e">
            <v>#N/A</v>
          </cell>
        </row>
        <row r="452">
          <cell r="A452" t="str">
            <v>-42889181K2A</v>
          </cell>
          <cell r="B452">
            <v>-4288918</v>
          </cell>
          <cell r="C452" t="str">
            <v>7DAYS CAKE BAR COCOA (30G)16P/D</v>
          </cell>
          <cell r="D452" t="str">
            <v>1K2A</v>
          </cell>
          <cell r="E452" t="str">
            <v>CB - old recipe décor</v>
          </cell>
          <cell r="F452">
            <v>30</v>
          </cell>
          <cell r="H452" t="str">
            <v>Cocoa</v>
          </cell>
          <cell r="K452">
            <v>16</v>
          </cell>
          <cell r="L452">
            <v>9</v>
          </cell>
          <cell r="M452">
            <v>54</v>
          </cell>
          <cell r="N452">
            <v>4.32</v>
          </cell>
          <cell r="O452">
            <v>233.28000000000003</v>
          </cell>
          <cell r="P452">
            <v>396</v>
          </cell>
          <cell r="Q452">
            <v>261</v>
          </cell>
          <cell r="R452">
            <v>380</v>
          </cell>
          <cell r="S452">
            <v>9</v>
          </cell>
          <cell r="T452">
            <v>6</v>
          </cell>
          <cell r="U452">
            <v>2280</v>
          </cell>
          <cell r="V452">
            <v>2430</v>
          </cell>
          <cell r="W452">
            <v>33750</v>
          </cell>
          <cell r="X452">
            <v>1012.5</v>
          </cell>
          <cell r="Y452">
            <v>85</v>
          </cell>
          <cell r="Z452">
            <v>860.625</v>
          </cell>
          <cell r="AC452">
            <v>1721.25</v>
          </cell>
          <cell r="AF452">
            <v>4288918</v>
          </cell>
        </row>
        <row r="453">
          <cell r="A453" t="str">
            <v>42889191K2A</v>
          </cell>
          <cell r="B453">
            <v>4288919</v>
          </cell>
          <cell r="C453" t="str">
            <v>7DAYS COVERED CAKE BAR COCOA (32G)16P/D</v>
          </cell>
          <cell r="D453" t="str">
            <v>1K2A</v>
          </cell>
          <cell r="E453" t="str">
            <v>CB - old recipe Covered</v>
          </cell>
          <cell r="F453">
            <v>32</v>
          </cell>
          <cell r="H453" t="str">
            <v>Cocoa</v>
          </cell>
          <cell r="I453" t="str">
            <v>Covered</v>
          </cell>
          <cell r="J453" t="str">
            <v>Display</v>
          </cell>
          <cell r="K453">
            <v>16</v>
          </cell>
          <cell r="L453">
            <v>9</v>
          </cell>
          <cell r="M453">
            <v>18</v>
          </cell>
          <cell r="N453">
            <v>4.6079999999999997</v>
          </cell>
          <cell r="O453">
            <v>82.943999999999988</v>
          </cell>
          <cell r="P453">
            <v>396</v>
          </cell>
          <cell r="Q453">
            <v>261</v>
          </cell>
          <cell r="R453">
            <v>380</v>
          </cell>
          <cell r="S453">
            <v>9</v>
          </cell>
          <cell r="T453">
            <v>2</v>
          </cell>
          <cell r="U453">
            <v>760</v>
          </cell>
          <cell r="V453">
            <v>910</v>
          </cell>
          <cell r="W453">
            <v>36984</v>
          </cell>
          <cell r="X453">
            <v>1183.4880000000001</v>
          </cell>
          <cell r="Y453">
            <v>85</v>
          </cell>
          <cell r="Z453">
            <v>1005.9648000000001</v>
          </cell>
          <cell r="AA453">
            <v>12.128240740740743</v>
          </cell>
          <cell r="AB453" t="str">
            <v>0001</v>
          </cell>
          <cell r="AC453">
            <v>2011.9296000000002</v>
          </cell>
          <cell r="AF453" t="e">
            <v>#N/A</v>
          </cell>
        </row>
        <row r="454">
          <cell r="A454" t="str">
            <v>42889211K2A</v>
          </cell>
          <cell r="B454">
            <v>4288921</v>
          </cell>
          <cell r="C454" t="str">
            <v>7D COV CAKE BAR COCOA (8X32G) 9M/C</v>
          </cell>
          <cell r="D454" t="str">
            <v>1K2A</v>
          </cell>
          <cell r="E454" t="str">
            <v>CB - old recipe NA Covered</v>
          </cell>
          <cell r="F454">
            <v>32</v>
          </cell>
          <cell r="G454" t="str">
            <v>Kosher</v>
          </cell>
          <cell r="H454" t="str">
            <v>Cocoa</v>
          </cell>
          <cell r="I454" t="str">
            <v>Covered</v>
          </cell>
          <cell r="J454" t="str">
            <v>Multipack</v>
          </cell>
          <cell r="K454">
            <v>8</v>
          </cell>
          <cell r="L454">
            <v>9</v>
          </cell>
          <cell r="M454">
            <v>99</v>
          </cell>
          <cell r="N454">
            <v>2.3039999999999998</v>
          </cell>
          <cell r="O454">
            <v>228.09599999999998</v>
          </cell>
          <cell r="P454">
            <v>391</v>
          </cell>
          <cell r="Q454">
            <v>261</v>
          </cell>
          <cell r="R454">
            <v>200</v>
          </cell>
          <cell r="S454">
            <v>9</v>
          </cell>
          <cell r="T454">
            <v>6</v>
          </cell>
          <cell r="U454">
            <v>1200</v>
          </cell>
          <cell r="V454">
            <v>1350</v>
          </cell>
          <cell r="W454">
            <v>36984</v>
          </cell>
          <cell r="X454">
            <v>1183.4880000000001</v>
          </cell>
          <cell r="Y454">
            <v>85</v>
          </cell>
          <cell r="Z454">
            <v>1005.9648000000001</v>
          </cell>
          <cell r="AA454">
            <v>4.4102693602693606</v>
          </cell>
          <cell r="AB454" t="str">
            <v>0001</v>
          </cell>
          <cell r="AC454">
            <v>2011.9296000000002</v>
          </cell>
          <cell r="AF454" t="e">
            <v>#N/A</v>
          </cell>
        </row>
        <row r="455">
          <cell r="A455" t="str">
            <v>42889211K2A</v>
          </cell>
          <cell r="B455">
            <v>4288921</v>
          </cell>
          <cell r="C455" t="str">
            <v>7D COV CAKE BAR COCOA (8X32G) 9M/C</v>
          </cell>
          <cell r="D455" t="str">
            <v>1K2A</v>
          </cell>
          <cell r="E455" t="str">
            <v>CB - old recipe NA Covered</v>
          </cell>
          <cell r="F455">
            <v>32</v>
          </cell>
          <cell r="G455" t="str">
            <v>Kosher</v>
          </cell>
          <cell r="H455" t="str">
            <v>Cocoa</v>
          </cell>
          <cell r="I455" t="str">
            <v>Covered</v>
          </cell>
          <cell r="J455" t="str">
            <v>Multipack</v>
          </cell>
          <cell r="K455">
            <v>8</v>
          </cell>
          <cell r="L455">
            <v>9</v>
          </cell>
          <cell r="M455">
            <v>99</v>
          </cell>
          <cell r="N455">
            <v>2.3039999999999998</v>
          </cell>
          <cell r="O455">
            <v>228.09599999999998</v>
          </cell>
          <cell r="P455">
            <v>391</v>
          </cell>
          <cell r="Q455">
            <v>261</v>
          </cell>
          <cell r="R455">
            <v>200</v>
          </cell>
          <cell r="S455">
            <v>9</v>
          </cell>
          <cell r="T455">
            <v>6</v>
          </cell>
          <cell r="U455">
            <v>1200</v>
          </cell>
          <cell r="V455">
            <v>1350</v>
          </cell>
          <cell r="W455">
            <v>36984</v>
          </cell>
          <cell r="X455">
            <v>1183.4880000000001</v>
          </cell>
          <cell r="Y455">
            <v>85</v>
          </cell>
          <cell r="Z455">
            <v>1005.9648000000001</v>
          </cell>
          <cell r="AA455">
            <v>4.4102693602693606</v>
          </cell>
          <cell r="AB455" t="str">
            <v>0001</v>
          </cell>
          <cell r="AC455">
            <v>2011.9296000000002</v>
          </cell>
          <cell r="AF455" t="e">
            <v>#N/A</v>
          </cell>
        </row>
        <row r="456">
          <cell r="A456" t="str">
            <v>-42889221K2A</v>
          </cell>
          <cell r="B456">
            <v>-4288922</v>
          </cell>
          <cell r="C456" t="str">
            <v>7D COV CAKE BAR COCOA (32G) 16P/D</v>
          </cell>
          <cell r="D456" t="str">
            <v>1K2A</v>
          </cell>
          <cell r="E456" t="str">
            <v>CB - old recipe NA Covered</v>
          </cell>
          <cell r="F456">
            <v>32</v>
          </cell>
          <cell r="H456" t="str">
            <v>Cocoa</v>
          </cell>
          <cell r="K456">
            <v>16</v>
          </cell>
          <cell r="L456">
            <v>9</v>
          </cell>
          <cell r="M456">
            <v>54</v>
          </cell>
          <cell r="N456">
            <v>4.6079999999999997</v>
          </cell>
          <cell r="O456">
            <v>248.83199999999999</v>
          </cell>
          <cell r="P456">
            <v>396</v>
          </cell>
          <cell r="Q456">
            <v>261</v>
          </cell>
          <cell r="R456">
            <v>380</v>
          </cell>
          <cell r="S456">
            <v>9</v>
          </cell>
          <cell r="T456">
            <v>6</v>
          </cell>
          <cell r="U456">
            <v>2280</v>
          </cell>
          <cell r="V456">
            <v>2430</v>
          </cell>
          <cell r="W456">
            <v>36984</v>
          </cell>
          <cell r="X456">
            <v>1183.4880000000001</v>
          </cell>
          <cell r="Y456">
            <v>85</v>
          </cell>
          <cell r="Z456">
            <v>1005.9648000000001</v>
          </cell>
          <cell r="AC456">
            <v>2011.9296000000002</v>
          </cell>
          <cell r="AF456">
            <v>4288922</v>
          </cell>
        </row>
        <row r="457">
          <cell r="A457" t="str">
            <v>42889231K2A</v>
          </cell>
          <cell r="B457">
            <v>4288923</v>
          </cell>
          <cell r="C457" t="str">
            <v>7D 16X32G COCOA MINI ROLL COV 9CA</v>
          </cell>
          <cell r="D457" t="str">
            <v>1K2A</v>
          </cell>
          <cell r="E457" t="str">
            <v>CB - old recipe NA Covered</v>
          </cell>
          <cell r="F457">
            <v>32</v>
          </cell>
          <cell r="H457" t="str">
            <v>Cocoa</v>
          </cell>
          <cell r="I457" t="str">
            <v>Covered</v>
          </cell>
          <cell r="J457" t="str">
            <v>Display</v>
          </cell>
          <cell r="K457">
            <v>16</v>
          </cell>
          <cell r="L457">
            <v>9</v>
          </cell>
          <cell r="M457">
            <v>54</v>
          </cell>
          <cell r="N457">
            <v>4.6079999999999997</v>
          </cell>
          <cell r="O457">
            <v>248.83199999999999</v>
          </cell>
          <cell r="P457">
            <v>396</v>
          </cell>
          <cell r="Q457">
            <v>261</v>
          </cell>
          <cell r="R457">
            <v>380</v>
          </cell>
          <cell r="S457">
            <v>9</v>
          </cell>
          <cell r="T457">
            <v>6</v>
          </cell>
          <cell r="U457">
            <v>2280</v>
          </cell>
          <cell r="V457">
            <v>2430</v>
          </cell>
          <cell r="W457">
            <v>33750</v>
          </cell>
          <cell r="X457">
            <v>1080</v>
          </cell>
          <cell r="Y457">
            <v>85</v>
          </cell>
          <cell r="Z457">
            <v>918</v>
          </cell>
          <cell r="AA457">
            <v>3.6892361111111116</v>
          </cell>
          <cell r="AB457" t="str">
            <v>0001</v>
          </cell>
          <cell r="AC457">
            <v>1836</v>
          </cell>
          <cell r="AF457" t="e">
            <v>#N/A</v>
          </cell>
        </row>
        <row r="458">
          <cell r="A458" t="str">
            <v>42889241K2A</v>
          </cell>
          <cell r="B458">
            <v>4288924</v>
          </cell>
          <cell r="C458" t="str">
            <v>7D COV MINI ROLLS COCOA (8X32G) 9M/C</v>
          </cell>
          <cell r="D458" t="str">
            <v>1K2A</v>
          </cell>
          <cell r="E458" t="str">
            <v>7D MINI ROLL old recipe NA Covered</v>
          </cell>
          <cell r="F458">
            <v>32</v>
          </cell>
          <cell r="G458" t="str">
            <v>Kosher</v>
          </cell>
          <cell r="H458" t="str">
            <v>Cocoa</v>
          </cell>
          <cell r="I458" t="str">
            <v>Covered</v>
          </cell>
          <cell r="J458" t="str">
            <v>Multipack</v>
          </cell>
          <cell r="K458">
            <v>8</v>
          </cell>
          <cell r="L458">
            <v>9</v>
          </cell>
          <cell r="M458">
            <v>99</v>
          </cell>
          <cell r="N458">
            <v>2.3039999999999998</v>
          </cell>
          <cell r="O458">
            <v>228.09599999999998</v>
          </cell>
          <cell r="P458">
            <v>391</v>
          </cell>
          <cell r="Q458">
            <v>261</v>
          </cell>
          <cell r="R458">
            <v>200</v>
          </cell>
          <cell r="S458">
            <v>9</v>
          </cell>
          <cell r="T458">
            <v>11</v>
          </cell>
          <cell r="U458">
            <v>2200</v>
          </cell>
          <cell r="V458">
            <v>2350</v>
          </cell>
          <cell r="W458">
            <v>32874</v>
          </cell>
          <cell r="X458">
            <v>1051.9680000000001</v>
          </cell>
          <cell r="Y458">
            <v>85</v>
          </cell>
          <cell r="Z458">
            <v>894.17280000000017</v>
          </cell>
          <cell r="AA458">
            <v>3.9201599326599337</v>
          </cell>
          <cell r="AB458" t="str">
            <v>0001</v>
          </cell>
          <cell r="AC458">
            <v>1788.3456000000003</v>
          </cell>
          <cell r="AF458" t="e">
            <v>#N/A</v>
          </cell>
        </row>
        <row r="459">
          <cell r="A459" t="str">
            <v>-42889281K2B</v>
          </cell>
          <cell r="B459">
            <v>-4288928</v>
          </cell>
          <cell r="C459" t="str">
            <v>CONF.FIREN.BISS.CAKE(5x42G)12M/C-RSPO SG</v>
          </cell>
          <cell r="D459" t="str">
            <v>1K2B</v>
          </cell>
          <cell r="E459" t="str">
            <v>CB - Pasteurized - Bissimo</v>
          </cell>
          <cell r="F459">
            <v>42</v>
          </cell>
          <cell r="K459">
            <v>5</v>
          </cell>
          <cell r="L459">
            <v>12</v>
          </cell>
          <cell r="M459">
            <v>112</v>
          </cell>
          <cell r="N459">
            <v>2.52</v>
          </cell>
          <cell r="O459">
            <v>282.24</v>
          </cell>
          <cell r="P459">
            <v>400</v>
          </cell>
          <cell r="Q459">
            <v>300</v>
          </cell>
          <cell r="R459">
            <v>150</v>
          </cell>
          <cell r="S459">
            <v>8</v>
          </cell>
          <cell r="T459">
            <v>14</v>
          </cell>
          <cell r="U459">
            <v>2100</v>
          </cell>
          <cell r="V459">
            <v>2250</v>
          </cell>
          <cell r="W459">
            <v>30420</v>
          </cell>
          <cell r="X459">
            <v>1277.6400000000001</v>
          </cell>
          <cell r="Y459">
            <v>85</v>
          </cell>
          <cell r="Z459">
            <v>1085.9940000000001</v>
          </cell>
          <cell r="AC459">
            <v>2171.9880000000003</v>
          </cell>
          <cell r="AD459" t="str">
            <v>7595kg per family</v>
          </cell>
          <cell r="AE459" t="str">
            <v>on delist file 91973</v>
          </cell>
          <cell r="AF459">
            <v>4288928</v>
          </cell>
        </row>
        <row r="460">
          <cell r="A460" t="str">
            <v>42889331K2A</v>
          </cell>
          <cell r="B460">
            <v>4288933</v>
          </cell>
          <cell r="C460" t="str">
            <v>7D COC.CAKE BAR VANILL(5X32G)10M/C</v>
          </cell>
          <cell r="D460" t="str">
            <v>1K2A</v>
          </cell>
          <cell r="E460" t="str">
            <v>CB - old recipe Covered</v>
          </cell>
          <cell r="F460">
            <v>32</v>
          </cell>
          <cell r="G460" t="str">
            <v>Bosnia</v>
          </cell>
          <cell r="H460" t="str">
            <v>Vanilla</v>
          </cell>
          <cell r="I460" t="str">
            <v>Covered</v>
          </cell>
          <cell r="J460" t="str">
            <v>Multipack</v>
          </cell>
          <cell r="K460">
            <v>5</v>
          </cell>
          <cell r="L460">
            <v>10</v>
          </cell>
          <cell r="M460">
            <v>144</v>
          </cell>
          <cell r="N460">
            <v>1.6</v>
          </cell>
          <cell r="O460">
            <v>230.4</v>
          </cell>
          <cell r="P460">
            <v>300</v>
          </cell>
          <cell r="Q460">
            <v>260</v>
          </cell>
          <cell r="R460">
            <v>180</v>
          </cell>
          <cell r="S460">
            <v>12</v>
          </cell>
          <cell r="T460">
            <v>12</v>
          </cell>
          <cell r="U460">
            <v>2160</v>
          </cell>
          <cell r="V460">
            <v>2310</v>
          </cell>
          <cell r="W460">
            <v>36984</v>
          </cell>
          <cell r="X460">
            <v>1183.4880000000001</v>
          </cell>
          <cell r="Y460">
            <v>85</v>
          </cell>
          <cell r="Z460">
            <v>1005.9648000000001</v>
          </cell>
          <cell r="AA460">
            <v>4.3661666666666674</v>
          </cell>
          <cell r="AB460" t="str">
            <v>0001</v>
          </cell>
          <cell r="AC460">
            <v>2011.9296000000002</v>
          </cell>
          <cell r="AF460" t="e">
            <v>#N/A</v>
          </cell>
        </row>
        <row r="461">
          <cell r="A461" t="str">
            <v>42889341K2A</v>
          </cell>
          <cell r="B461">
            <v>4288934</v>
          </cell>
          <cell r="C461" t="str">
            <v>7D COC.CAKE BAR VANILL(5X32G)10M/C</v>
          </cell>
          <cell r="D461" t="str">
            <v>1K2A</v>
          </cell>
          <cell r="E461" t="str">
            <v>CB - old recipe Covered</v>
          </cell>
          <cell r="F461">
            <v>32</v>
          </cell>
          <cell r="G461" t="str">
            <v>Muntenegru</v>
          </cell>
          <cell r="H461" t="str">
            <v>Vanilla</v>
          </cell>
          <cell r="I461" t="str">
            <v>Covered</v>
          </cell>
          <cell r="J461" t="str">
            <v>Multipack</v>
          </cell>
          <cell r="K461">
            <v>5</v>
          </cell>
          <cell r="L461">
            <v>10</v>
          </cell>
          <cell r="M461">
            <v>144</v>
          </cell>
          <cell r="N461">
            <v>1.6</v>
          </cell>
          <cell r="O461">
            <v>230.4</v>
          </cell>
          <cell r="P461">
            <v>300</v>
          </cell>
          <cell r="Q461">
            <v>260</v>
          </cell>
          <cell r="R461">
            <v>180</v>
          </cell>
          <cell r="S461">
            <v>12</v>
          </cell>
          <cell r="T461">
            <v>12</v>
          </cell>
          <cell r="U461">
            <v>2160</v>
          </cell>
          <cell r="V461">
            <v>2310</v>
          </cell>
          <cell r="W461">
            <v>36984</v>
          </cell>
          <cell r="X461">
            <v>1183.4880000000001</v>
          </cell>
          <cell r="Y461">
            <v>85</v>
          </cell>
          <cell r="Z461">
            <v>1005.9648000000001</v>
          </cell>
          <cell r="AA461">
            <v>4.3661666666666674</v>
          </cell>
          <cell r="AB461" t="str">
            <v>0001</v>
          </cell>
          <cell r="AC461">
            <v>2011.9296000000002</v>
          </cell>
          <cell r="AF461" t="e">
            <v>#N/A</v>
          </cell>
        </row>
        <row r="462">
          <cell r="A462" t="str">
            <v>43166341K2A</v>
          </cell>
          <cell r="B462">
            <v>4316634</v>
          </cell>
          <cell r="C462" t="str">
            <v>7D 5X32G VANIL CAKE BR COV 10CA</v>
          </cell>
          <cell r="D462" t="str">
            <v>1K2A</v>
          </cell>
          <cell r="E462" t="str">
            <v>CB - old recipe Covered</v>
          </cell>
          <cell r="F462">
            <v>32</v>
          </cell>
          <cell r="H462" t="str">
            <v>Vanilla</v>
          </cell>
          <cell r="I462" t="str">
            <v>Covered</v>
          </cell>
          <cell r="J462" t="str">
            <v>Multipack</v>
          </cell>
          <cell r="K462">
            <v>5</v>
          </cell>
          <cell r="L462">
            <v>10</v>
          </cell>
          <cell r="M462">
            <v>108</v>
          </cell>
          <cell r="N462">
            <v>1.6</v>
          </cell>
          <cell r="O462">
            <v>172.8</v>
          </cell>
          <cell r="P462">
            <v>300</v>
          </cell>
          <cell r="Q462">
            <v>260</v>
          </cell>
          <cell r="R462">
            <v>180</v>
          </cell>
          <cell r="S462">
            <v>12</v>
          </cell>
          <cell r="T462">
            <v>12</v>
          </cell>
          <cell r="U462">
            <v>2160</v>
          </cell>
          <cell r="V462">
            <v>2310</v>
          </cell>
          <cell r="W462">
            <v>36984</v>
          </cell>
          <cell r="X462">
            <v>1183.4880000000001</v>
          </cell>
          <cell r="Y462">
            <v>85</v>
          </cell>
          <cell r="Z462">
            <v>1005.9648000000001</v>
          </cell>
          <cell r="AA462">
            <v>5.8215555555555563</v>
          </cell>
          <cell r="AB462" t="str">
            <v>0001</v>
          </cell>
          <cell r="AC462">
            <v>2011.9296000000002</v>
          </cell>
          <cell r="AF462" t="e">
            <v>#N/A</v>
          </cell>
        </row>
        <row r="463">
          <cell r="A463" t="str">
            <v>-42889351K2A</v>
          </cell>
          <cell r="B463">
            <v>-4288935</v>
          </cell>
          <cell r="C463" t="str">
            <v>7D COC.CAKE BAR VANILL(5X32G)10M/C</v>
          </cell>
          <cell r="D463" t="str">
            <v>1K2A</v>
          </cell>
          <cell r="E463" t="str">
            <v>CB - old recipe Covered</v>
          </cell>
          <cell r="F463">
            <v>32</v>
          </cell>
          <cell r="H463" t="str">
            <v>Vanilla</v>
          </cell>
          <cell r="K463">
            <v>5</v>
          </cell>
          <cell r="L463">
            <v>10</v>
          </cell>
          <cell r="M463">
            <v>144</v>
          </cell>
          <cell r="N463">
            <v>1.6</v>
          </cell>
          <cell r="O463">
            <v>230.4</v>
          </cell>
          <cell r="P463">
            <v>300</v>
          </cell>
          <cell r="Q463">
            <v>260</v>
          </cell>
          <cell r="R463">
            <v>180</v>
          </cell>
          <cell r="S463">
            <v>12</v>
          </cell>
          <cell r="T463">
            <v>12</v>
          </cell>
          <cell r="U463">
            <v>2160</v>
          </cell>
          <cell r="V463">
            <v>2310</v>
          </cell>
          <cell r="W463">
            <v>36984</v>
          </cell>
          <cell r="X463">
            <v>1183.4880000000001</v>
          </cell>
          <cell r="Y463">
            <v>85</v>
          </cell>
          <cell r="Z463">
            <v>1005.9648000000001</v>
          </cell>
          <cell r="AC463">
            <v>2011.9296000000002</v>
          </cell>
          <cell r="AF463">
            <v>4288935</v>
          </cell>
        </row>
        <row r="464">
          <cell r="A464" t="str">
            <v>42889371K2A</v>
          </cell>
          <cell r="B464">
            <v>4288937</v>
          </cell>
          <cell r="C464" t="str">
            <v>7D COV.CAKE BARS COCOA (32G) 16P/D</v>
          </cell>
          <cell r="D464" t="str">
            <v>1K2A</v>
          </cell>
          <cell r="E464" t="str">
            <v>CB - old recipe Covered</v>
          </cell>
          <cell r="F464">
            <v>32</v>
          </cell>
          <cell r="G464" t="str">
            <v>Bosnia</v>
          </cell>
          <cell r="H464" t="str">
            <v>Cocoa</v>
          </cell>
          <cell r="I464" t="str">
            <v>Covered</v>
          </cell>
          <cell r="J464" t="str">
            <v>Display</v>
          </cell>
          <cell r="K464">
            <v>16</v>
          </cell>
          <cell r="L464">
            <v>9</v>
          </cell>
          <cell r="M464">
            <v>54</v>
          </cell>
          <cell r="N464">
            <v>4.6079999999999997</v>
          </cell>
          <cell r="O464">
            <v>248.83199999999999</v>
          </cell>
          <cell r="P464">
            <v>396</v>
          </cell>
          <cell r="Q464">
            <v>261</v>
          </cell>
          <cell r="R464">
            <v>380</v>
          </cell>
          <cell r="S464">
            <v>9</v>
          </cell>
          <cell r="T464">
            <v>6</v>
          </cell>
          <cell r="U464">
            <v>2280</v>
          </cell>
          <cell r="V464">
            <v>2430</v>
          </cell>
          <cell r="W464">
            <v>36984</v>
          </cell>
          <cell r="X464">
            <v>1183.4880000000001</v>
          </cell>
          <cell r="Y464">
            <v>85</v>
          </cell>
          <cell r="Z464">
            <v>1005.9648000000001</v>
          </cell>
          <cell r="AA464">
            <v>4.0427469135802472</v>
          </cell>
          <cell r="AB464" t="str">
            <v>0001</v>
          </cell>
          <cell r="AC464">
            <v>2011.9296000000002</v>
          </cell>
          <cell r="AF464" t="e">
            <v>#N/A</v>
          </cell>
        </row>
        <row r="465">
          <cell r="A465" t="str">
            <v>-42889381K2A</v>
          </cell>
          <cell r="B465">
            <v>-4288938</v>
          </cell>
          <cell r="C465" t="str">
            <v>7D COV.CAKE BARS COCOA (32G) 16P/D</v>
          </cell>
          <cell r="D465" t="str">
            <v>1K2A</v>
          </cell>
          <cell r="E465" t="str">
            <v>CB - old recipe Covered</v>
          </cell>
          <cell r="F465">
            <v>32</v>
          </cell>
          <cell r="H465" t="str">
            <v>Cocoa</v>
          </cell>
          <cell r="K465">
            <v>16</v>
          </cell>
          <cell r="L465">
            <v>9</v>
          </cell>
          <cell r="M465">
            <v>54</v>
          </cell>
          <cell r="N465">
            <v>4.6079999999999997</v>
          </cell>
          <cell r="O465">
            <v>248.83199999999999</v>
          </cell>
          <cell r="P465">
            <v>396</v>
          </cell>
          <cell r="Q465">
            <v>261</v>
          </cell>
          <cell r="R465">
            <v>380</v>
          </cell>
          <cell r="S465">
            <v>9</v>
          </cell>
          <cell r="T465">
            <v>6</v>
          </cell>
          <cell r="U465">
            <v>2280</v>
          </cell>
          <cell r="V465">
            <v>2430</v>
          </cell>
          <cell r="W465">
            <v>36984</v>
          </cell>
          <cell r="X465">
            <v>1183.4880000000001</v>
          </cell>
          <cell r="Y465">
            <v>85</v>
          </cell>
          <cell r="Z465">
            <v>1005.9648000000001</v>
          </cell>
          <cell r="AC465">
            <v>2011.9296000000002</v>
          </cell>
          <cell r="AF465">
            <v>4288938</v>
          </cell>
        </row>
        <row r="466">
          <cell r="A466" t="str">
            <v>-42889381K2A</v>
          </cell>
          <cell r="B466">
            <v>-4288938</v>
          </cell>
          <cell r="C466" t="str">
            <v>7D COV.CAKE BARS COCOA (32G) 16P/D</v>
          </cell>
          <cell r="D466" t="str">
            <v>1K2A</v>
          </cell>
          <cell r="E466" t="str">
            <v>CB - old recipe Covered</v>
          </cell>
          <cell r="F466">
            <v>32</v>
          </cell>
          <cell r="H466" t="str">
            <v>Cocoa</v>
          </cell>
          <cell r="K466">
            <v>16</v>
          </cell>
          <cell r="L466">
            <v>9</v>
          </cell>
          <cell r="M466">
            <v>54</v>
          </cell>
          <cell r="N466">
            <v>4.6079999999999997</v>
          </cell>
          <cell r="O466">
            <v>248.83199999999999</v>
          </cell>
          <cell r="P466">
            <v>396</v>
          </cell>
          <cell r="Q466">
            <v>261</v>
          </cell>
          <cell r="R466">
            <v>380</v>
          </cell>
          <cell r="S466">
            <v>9</v>
          </cell>
          <cell r="T466">
            <v>6</v>
          </cell>
          <cell r="U466">
            <v>2280</v>
          </cell>
          <cell r="V466">
            <v>2430</v>
          </cell>
          <cell r="W466">
            <v>36984</v>
          </cell>
          <cell r="X466">
            <v>1183.4880000000001</v>
          </cell>
          <cell r="Y466">
            <v>85</v>
          </cell>
          <cell r="Z466">
            <v>1005.9648000000001</v>
          </cell>
          <cell r="AC466">
            <v>2011.9296000000002</v>
          </cell>
          <cell r="AF466">
            <v>4288938</v>
          </cell>
        </row>
        <row r="467">
          <cell r="A467" t="str">
            <v>42889391K2A</v>
          </cell>
          <cell r="B467">
            <v>4288939</v>
          </cell>
          <cell r="C467" t="str">
            <v>7D COC.CAKE BAR COCOA (5X32G)10M/C</v>
          </cell>
          <cell r="D467" t="str">
            <v>1K2A</v>
          </cell>
          <cell r="E467" t="str">
            <v>CB - old recipe Covered</v>
          </cell>
          <cell r="F467">
            <v>32</v>
          </cell>
          <cell r="G467" t="str">
            <v>Bosnia</v>
          </cell>
          <cell r="H467" t="str">
            <v>Cocoa</v>
          </cell>
          <cell r="I467" t="str">
            <v>Covered</v>
          </cell>
          <cell r="J467" t="str">
            <v>Multipack</v>
          </cell>
          <cell r="K467">
            <v>5</v>
          </cell>
          <cell r="L467">
            <v>10</v>
          </cell>
          <cell r="M467">
            <v>144</v>
          </cell>
          <cell r="N467">
            <v>1.6</v>
          </cell>
          <cell r="O467">
            <v>230.4</v>
          </cell>
          <cell r="P467">
            <v>300</v>
          </cell>
          <cell r="Q467">
            <v>260</v>
          </cell>
          <cell r="R467">
            <v>180</v>
          </cell>
          <cell r="S467">
            <v>12</v>
          </cell>
          <cell r="T467">
            <v>12</v>
          </cell>
          <cell r="U467">
            <v>2160</v>
          </cell>
          <cell r="V467">
            <v>2310</v>
          </cell>
          <cell r="W467">
            <v>36984</v>
          </cell>
          <cell r="X467">
            <v>1183.4880000000001</v>
          </cell>
          <cell r="Y467">
            <v>85</v>
          </cell>
          <cell r="Z467">
            <v>1005.9648000000001</v>
          </cell>
          <cell r="AA467">
            <v>4.3661666666666674</v>
          </cell>
          <cell r="AB467" t="str">
            <v>0001</v>
          </cell>
          <cell r="AC467">
            <v>2011.9296000000002</v>
          </cell>
          <cell r="AF467" t="e">
            <v>#N/A</v>
          </cell>
        </row>
        <row r="468">
          <cell r="A468" t="str">
            <v>42889401K2A</v>
          </cell>
          <cell r="B468">
            <v>4288940</v>
          </cell>
          <cell r="C468" t="str">
            <v>7D CAKE BAR STRAWBERRY  (30G)16P/D</v>
          </cell>
          <cell r="D468" t="str">
            <v>1K2A</v>
          </cell>
          <cell r="E468" t="str">
            <v>CB - old recipe décor</v>
          </cell>
          <cell r="F468">
            <v>30</v>
          </cell>
          <cell r="G468" t="str">
            <v>Cipru Nord</v>
          </cell>
          <cell r="H468" t="str">
            <v>Strawberry</v>
          </cell>
          <cell r="I468" t="str">
            <v>Decor</v>
          </cell>
          <cell r="J468" t="str">
            <v>Display</v>
          </cell>
          <cell r="K468">
            <v>16</v>
          </cell>
          <cell r="L468">
            <v>9</v>
          </cell>
          <cell r="M468">
            <v>54</v>
          </cell>
          <cell r="N468">
            <v>4.32</v>
          </cell>
          <cell r="O468">
            <v>233.28000000000003</v>
          </cell>
          <cell r="P468">
            <v>396</v>
          </cell>
          <cell r="Q468">
            <v>261</v>
          </cell>
          <cell r="R468">
            <v>380</v>
          </cell>
          <cell r="S468">
            <v>9</v>
          </cell>
          <cell r="T468">
            <v>6</v>
          </cell>
          <cell r="U468">
            <v>2280</v>
          </cell>
          <cell r="V468">
            <v>2430</v>
          </cell>
          <cell r="W468">
            <v>33750</v>
          </cell>
          <cell r="X468">
            <v>1012.5</v>
          </cell>
          <cell r="Y468">
            <v>85</v>
          </cell>
          <cell r="Z468">
            <v>860.625</v>
          </cell>
          <cell r="AA468">
            <v>3.6892361111111112</v>
          </cell>
          <cell r="AB468" t="str">
            <v>0001</v>
          </cell>
          <cell r="AC468">
            <v>1721.25</v>
          </cell>
          <cell r="AF468" t="e">
            <v>#N/A</v>
          </cell>
        </row>
        <row r="469">
          <cell r="A469" t="str">
            <v>43181521K2A</v>
          </cell>
          <cell r="B469">
            <v>4318152</v>
          </cell>
          <cell r="C469" t="str">
            <v>7D CAKE BAR STRAWBERRY  (30G)16P/D</v>
          </cell>
          <cell r="D469" t="str">
            <v>1K2A</v>
          </cell>
          <cell r="E469" t="str">
            <v>CB - old recipe décor</v>
          </cell>
          <cell r="F469">
            <v>30</v>
          </cell>
          <cell r="G469" t="str">
            <v>Cipru Nord</v>
          </cell>
          <cell r="H469" t="str">
            <v>Strawberry</v>
          </cell>
          <cell r="I469" t="str">
            <v>Decor</v>
          </cell>
          <cell r="J469" t="str">
            <v>Display</v>
          </cell>
          <cell r="K469">
            <v>16</v>
          </cell>
          <cell r="L469">
            <v>9</v>
          </cell>
          <cell r="M469">
            <v>54</v>
          </cell>
          <cell r="N469">
            <v>4.32</v>
          </cell>
          <cell r="O469">
            <v>233.28000000000003</v>
          </cell>
          <cell r="P469">
            <v>396</v>
          </cell>
          <cell r="Q469">
            <v>261</v>
          </cell>
          <cell r="R469">
            <v>380</v>
          </cell>
          <cell r="S469">
            <v>9</v>
          </cell>
          <cell r="T469">
            <v>6</v>
          </cell>
          <cell r="U469">
            <v>2280</v>
          </cell>
          <cell r="V469">
            <v>2430</v>
          </cell>
          <cell r="W469">
            <v>33750</v>
          </cell>
          <cell r="X469">
            <v>1012.5</v>
          </cell>
          <cell r="Y469">
            <v>85</v>
          </cell>
          <cell r="Z469">
            <v>860.625</v>
          </cell>
          <cell r="AA469">
            <v>3.6892361111111112</v>
          </cell>
          <cell r="AB469" t="str">
            <v>0001</v>
          </cell>
          <cell r="AC469">
            <v>1721.25</v>
          </cell>
          <cell r="AF469" t="e">
            <v>#N/A</v>
          </cell>
        </row>
        <row r="470">
          <cell r="A470" t="str">
            <v>42889411K2A</v>
          </cell>
          <cell r="B470">
            <v>4288941</v>
          </cell>
          <cell r="C470" t="str">
            <v>7D CAKE BAR FOREST FRUIT(30G)16P/D</v>
          </cell>
          <cell r="D470" t="str">
            <v>1K2A</v>
          </cell>
          <cell r="E470" t="str">
            <v>CB - old recipe décor</v>
          </cell>
          <cell r="F470">
            <v>30</v>
          </cell>
          <cell r="G470" t="str">
            <v>Cipru Nord</v>
          </cell>
          <cell r="H470" t="str">
            <v>Forest Fruits</v>
          </cell>
          <cell r="I470" t="str">
            <v>Decor</v>
          </cell>
          <cell r="J470" t="str">
            <v>Display</v>
          </cell>
          <cell r="K470">
            <v>16</v>
          </cell>
          <cell r="L470">
            <v>9</v>
          </cell>
          <cell r="M470">
            <v>54</v>
          </cell>
          <cell r="N470">
            <v>4.32</v>
          </cell>
          <cell r="O470">
            <v>233.28000000000003</v>
          </cell>
          <cell r="P470">
            <v>396</v>
          </cell>
          <cell r="Q470">
            <v>261</v>
          </cell>
          <cell r="R470">
            <v>380</v>
          </cell>
          <cell r="S470">
            <v>9</v>
          </cell>
          <cell r="T470">
            <v>6</v>
          </cell>
          <cell r="U470">
            <v>2280</v>
          </cell>
          <cell r="V470">
            <v>2430</v>
          </cell>
          <cell r="W470">
            <v>33750</v>
          </cell>
          <cell r="X470">
            <v>1012.5</v>
          </cell>
          <cell r="Y470">
            <v>85</v>
          </cell>
          <cell r="Z470">
            <v>860.625</v>
          </cell>
          <cell r="AA470">
            <v>3.6892361111111112</v>
          </cell>
          <cell r="AB470" t="str">
            <v>0001</v>
          </cell>
          <cell r="AC470">
            <v>1721.25</v>
          </cell>
          <cell r="AF470" t="e">
            <v>#N/A</v>
          </cell>
        </row>
        <row r="471">
          <cell r="A471" t="str">
            <v>42889421K2A</v>
          </cell>
          <cell r="B471">
            <v>4288942</v>
          </cell>
          <cell r="C471" t="str">
            <v>7D CB GLZ CACAO MPK( 5X32gr) 10D/C</v>
          </cell>
          <cell r="D471" t="str">
            <v>1K2A</v>
          </cell>
          <cell r="E471" t="str">
            <v>CB - old recipe Covered</v>
          </cell>
          <cell r="F471">
            <v>32</v>
          </cell>
          <cell r="G471" t="str">
            <v>Muntenegru</v>
          </cell>
          <cell r="H471" t="str">
            <v>Cocoa</v>
          </cell>
          <cell r="I471" t="str">
            <v>Covered</v>
          </cell>
          <cell r="J471" t="str">
            <v>Multipack</v>
          </cell>
          <cell r="K471">
            <v>5</v>
          </cell>
          <cell r="L471">
            <v>10</v>
          </cell>
          <cell r="M471">
            <v>144</v>
          </cell>
          <cell r="N471">
            <v>1.6</v>
          </cell>
          <cell r="O471">
            <v>230.4</v>
          </cell>
          <cell r="P471">
            <v>300</v>
          </cell>
          <cell r="Q471">
            <v>260</v>
          </cell>
          <cell r="R471">
            <v>180</v>
          </cell>
          <cell r="S471">
            <v>12</v>
          </cell>
          <cell r="T471">
            <v>12</v>
          </cell>
          <cell r="U471">
            <v>2160</v>
          </cell>
          <cell r="V471">
            <v>2310</v>
          </cell>
          <cell r="W471">
            <v>36984</v>
          </cell>
          <cell r="X471">
            <v>1183.4880000000001</v>
          </cell>
          <cell r="Y471">
            <v>85</v>
          </cell>
          <cell r="Z471">
            <v>1005.9648000000001</v>
          </cell>
          <cell r="AA471">
            <v>4.3661666666666674</v>
          </cell>
          <cell r="AB471" t="str">
            <v>0001</v>
          </cell>
          <cell r="AC471">
            <v>2011.9296000000002</v>
          </cell>
          <cell r="AF471" t="e">
            <v>#N/A</v>
          </cell>
        </row>
        <row r="472">
          <cell r="A472" t="str">
            <v>-42889431K2A</v>
          </cell>
          <cell r="B472">
            <v>-4288943</v>
          </cell>
          <cell r="C472" t="str">
            <v>7D CAKE BAR FOREST FRUIT(30G)16P/D</v>
          </cell>
          <cell r="D472" t="str">
            <v>1K2A</v>
          </cell>
          <cell r="E472" t="str">
            <v>CB - old recipe décor</v>
          </cell>
          <cell r="F472">
            <v>30</v>
          </cell>
          <cell r="H472" t="str">
            <v>Forest Fruits</v>
          </cell>
          <cell r="K472">
            <v>16</v>
          </cell>
          <cell r="L472">
            <v>9</v>
          </cell>
          <cell r="M472">
            <v>54</v>
          </cell>
          <cell r="N472">
            <v>4.32</v>
          </cell>
          <cell r="O472">
            <v>233.28000000000003</v>
          </cell>
          <cell r="P472">
            <v>396</v>
          </cell>
          <cell r="Q472">
            <v>261</v>
          </cell>
          <cell r="R472">
            <v>380</v>
          </cell>
          <cell r="S472">
            <v>9</v>
          </cell>
          <cell r="T472">
            <v>6</v>
          </cell>
          <cell r="U472">
            <v>2280</v>
          </cell>
          <cell r="V472">
            <v>2430</v>
          </cell>
          <cell r="W472">
            <v>33750</v>
          </cell>
          <cell r="X472">
            <v>1012.5</v>
          </cell>
          <cell r="Y472">
            <v>85</v>
          </cell>
          <cell r="Z472">
            <v>860.625</v>
          </cell>
          <cell r="AC472">
            <v>1721.25</v>
          </cell>
          <cell r="AE472" t="str">
            <v>on delist file 90264</v>
          </cell>
          <cell r="AF472">
            <v>4288943</v>
          </cell>
        </row>
        <row r="473">
          <cell r="A473" t="str">
            <v>42889491K2A</v>
          </cell>
          <cell r="B473">
            <v>4288949</v>
          </cell>
          <cell r="C473" t="str">
            <v>7D COC. CAKE BAR VANILLA(32G)16P/D</v>
          </cell>
          <cell r="D473" t="str">
            <v>1K2A</v>
          </cell>
          <cell r="E473" t="str">
            <v>CB - old recipe Covered</v>
          </cell>
          <cell r="F473">
            <v>32</v>
          </cell>
          <cell r="H473" t="str">
            <v>Vanilla</v>
          </cell>
          <cell r="I473" t="str">
            <v>Covered</v>
          </cell>
          <cell r="J473" t="str">
            <v>Display</v>
          </cell>
          <cell r="K473">
            <v>16</v>
          </cell>
          <cell r="L473">
            <v>9</v>
          </cell>
          <cell r="M473">
            <v>54</v>
          </cell>
          <cell r="N473">
            <v>4.6079999999999997</v>
          </cell>
          <cell r="O473">
            <v>248.83199999999999</v>
          </cell>
          <cell r="P473">
            <v>396</v>
          </cell>
          <cell r="Q473">
            <v>261</v>
          </cell>
          <cell r="R473">
            <v>380</v>
          </cell>
          <cell r="S473">
            <v>9</v>
          </cell>
          <cell r="T473">
            <v>6</v>
          </cell>
          <cell r="U473">
            <v>2280</v>
          </cell>
          <cell r="V473">
            <v>2430</v>
          </cell>
          <cell r="W473">
            <v>36984</v>
          </cell>
          <cell r="X473">
            <v>1183.4880000000001</v>
          </cell>
          <cell r="Y473">
            <v>85</v>
          </cell>
          <cell r="Z473">
            <v>1005.9648000000001</v>
          </cell>
          <cell r="AA473">
            <v>4.0427469135802472</v>
          </cell>
          <cell r="AB473" t="str">
            <v>0001</v>
          </cell>
          <cell r="AC473">
            <v>2011.9296000000002</v>
          </cell>
          <cell r="AF473" t="e">
            <v>#N/A</v>
          </cell>
        </row>
        <row r="474">
          <cell r="A474" t="str">
            <v>42889501K2A</v>
          </cell>
          <cell r="B474">
            <v>4288950</v>
          </cell>
          <cell r="C474" t="str">
            <v>7D COV.CAKE BARS VANIL (32G) 16P/D</v>
          </cell>
          <cell r="D474" t="str">
            <v>1K2A</v>
          </cell>
          <cell r="E474" t="str">
            <v>CB - old recipe Covered</v>
          </cell>
          <cell r="F474">
            <v>32</v>
          </cell>
          <cell r="G474" t="str">
            <v>Serbia</v>
          </cell>
          <cell r="H474" t="str">
            <v>Vanilla</v>
          </cell>
          <cell r="I474" t="str">
            <v>Covered</v>
          </cell>
          <cell r="J474" t="str">
            <v>Display</v>
          </cell>
          <cell r="K474">
            <v>16</v>
          </cell>
          <cell r="L474">
            <v>9</v>
          </cell>
          <cell r="M474">
            <v>54</v>
          </cell>
          <cell r="N474">
            <v>4.6079999999999997</v>
          </cell>
          <cell r="O474">
            <v>248.83199999999999</v>
          </cell>
          <cell r="P474">
            <v>396</v>
          </cell>
          <cell r="Q474">
            <v>261</v>
          </cell>
          <cell r="R474">
            <v>380</v>
          </cell>
          <cell r="S474">
            <v>9</v>
          </cell>
          <cell r="T474">
            <v>6</v>
          </cell>
          <cell r="U474">
            <v>2280</v>
          </cell>
          <cell r="V474">
            <v>2430</v>
          </cell>
          <cell r="W474">
            <v>36984</v>
          </cell>
          <cell r="X474">
            <v>1183.4880000000001</v>
          </cell>
          <cell r="Y474">
            <v>85</v>
          </cell>
          <cell r="Z474">
            <v>1005.9648000000001</v>
          </cell>
          <cell r="AA474">
            <v>4.0427469135802472</v>
          </cell>
          <cell r="AB474" t="str">
            <v>0001</v>
          </cell>
          <cell r="AC474">
            <v>2011.9296000000002</v>
          </cell>
          <cell r="AF474" t="e">
            <v>#N/A</v>
          </cell>
        </row>
        <row r="475">
          <cell r="A475" t="str">
            <v>43164851K2A</v>
          </cell>
          <cell r="B475">
            <v>4316485</v>
          </cell>
          <cell r="C475" t="str">
            <v>7D 16X32G VANIL CAKE BR COV 9CA</v>
          </cell>
          <cell r="D475" t="str">
            <v>1K2A</v>
          </cell>
          <cell r="F475">
            <v>32</v>
          </cell>
          <cell r="H475" t="str">
            <v>Vanilla</v>
          </cell>
          <cell r="I475" t="str">
            <v>Covered</v>
          </cell>
          <cell r="J475" t="str">
            <v>Display</v>
          </cell>
          <cell r="K475">
            <v>16</v>
          </cell>
          <cell r="L475">
            <v>9</v>
          </cell>
          <cell r="M475">
            <v>36</v>
          </cell>
          <cell r="N475">
            <v>4.6079999999999997</v>
          </cell>
          <cell r="O475">
            <v>165.88799999999998</v>
          </cell>
          <cell r="P475">
            <v>396</v>
          </cell>
          <cell r="Q475">
            <v>261</v>
          </cell>
          <cell r="R475">
            <v>380</v>
          </cell>
          <cell r="S475">
            <v>9</v>
          </cell>
          <cell r="T475">
            <v>6</v>
          </cell>
          <cell r="U475">
            <v>2280</v>
          </cell>
          <cell r="V475">
            <v>2430</v>
          </cell>
          <cell r="W475">
            <v>36984</v>
          </cell>
          <cell r="X475">
            <v>1183.4880000000001</v>
          </cell>
          <cell r="Y475">
            <v>85</v>
          </cell>
          <cell r="Z475">
            <v>1005.9648000000001</v>
          </cell>
          <cell r="AA475">
            <v>6.0641203703703717</v>
          </cell>
          <cell r="AB475" t="str">
            <v>0002</v>
          </cell>
          <cell r="AC475">
            <v>2011.9296000000002</v>
          </cell>
          <cell r="AF475" t="e">
            <v>#N/A</v>
          </cell>
        </row>
        <row r="476">
          <cell r="A476" t="str">
            <v>42889521K2A</v>
          </cell>
          <cell r="B476">
            <v>4288952</v>
          </cell>
          <cell r="C476" t="str">
            <v>7D COC. CAKE BAR VANILLA(32G)16P/D</v>
          </cell>
          <cell r="D476" t="str">
            <v>1K2A</v>
          </cell>
          <cell r="E476" t="str">
            <v>CB - old recipe Covered</v>
          </cell>
          <cell r="F476">
            <v>32</v>
          </cell>
          <cell r="H476" t="str">
            <v>Vanilla</v>
          </cell>
          <cell r="I476" t="str">
            <v>Covered</v>
          </cell>
          <cell r="J476" t="str">
            <v>Display</v>
          </cell>
          <cell r="K476">
            <v>16</v>
          </cell>
          <cell r="L476">
            <v>9</v>
          </cell>
          <cell r="M476">
            <v>54</v>
          </cell>
          <cell r="N476">
            <v>4.6079999999999997</v>
          </cell>
          <cell r="O476">
            <v>248.83199999999999</v>
          </cell>
          <cell r="P476">
            <v>396</v>
          </cell>
          <cell r="Q476">
            <v>261</v>
          </cell>
          <cell r="R476">
            <v>380</v>
          </cell>
          <cell r="S476">
            <v>9</v>
          </cell>
          <cell r="T476">
            <v>6</v>
          </cell>
          <cell r="U476">
            <v>2280</v>
          </cell>
          <cell r="V476">
            <v>2430</v>
          </cell>
          <cell r="W476">
            <v>36984</v>
          </cell>
          <cell r="X476">
            <v>1183.4880000000001</v>
          </cell>
          <cell r="Y476">
            <v>85</v>
          </cell>
          <cell r="Z476">
            <v>1005.9648000000001</v>
          </cell>
          <cell r="AA476">
            <v>4.0427469135802472</v>
          </cell>
          <cell r="AB476" t="str">
            <v>0001</v>
          </cell>
          <cell r="AC476">
            <v>2011.9296000000002</v>
          </cell>
          <cell r="AF476" t="e">
            <v>#N/A</v>
          </cell>
        </row>
        <row r="477">
          <cell r="A477" t="str">
            <v>-42889531K2A</v>
          </cell>
          <cell r="B477">
            <v>-4288953</v>
          </cell>
          <cell r="C477" t="str">
            <v>7D COC. CAKE BAR VANILLA(32G)16P/D</v>
          </cell>
          <cell r="D477" t="str">
            <v>1K2A</v>
          </cell>
          <cell r="E477" t="str">
            <v>CB - old recipe Covered</v>
          </cell>
          <cell r="F477">
            <v>32</v>
          </cell>
          <cell r="H477" t="str">
            <v>Vanilla</v>
          </cell>
          <cell r="K477">
            <v>16</v>
          </cell>
          <cell r="L477">
            <v>9</v>
          </cell>
          <cell r="M477">
            <v>54</v>
          </cell>
          <cell r="N477">
            <v>4.6079999999999997</v>
          </cell>
          <cell r="O477">
            <v>248.83199999999999</v>
          </cell>
          <cell r="P477">
            <v>396</v>
          </cell>
          <cell r="Q477">
            <v>261</v>
          </cell>
          <cell r="R477">
            <v>380</v>
          </cell>
          <cell r="S477">
            <v>9</v>
          </cell>
          <cell r="T477">
            <v>6</v>
          </cell>
          <cell r="U477">
            <v>2280</v>
          </cell>
          <cell r="V477">
            <v>2430</v>
          </cell>
          <cell r="W477">
            <v>36984</v>
          </cell>
          <cell r="X477">
            <v>1183.4880000000001</v>
          </cell>
          <cell r="Y477">
            <v>85</v>
          </cell>
          <cell r="Z477">
            <v>1005.9648000000001</v>
          </cell>
          <cell r="AC477">
            <v>2011.9296000000002</v>
          </cell>
          <cell r="AE477" t="str">
            <v>On delist File no 90264</v>
          </cell>
          <cell r="AF477">
            <v>4288953</v>
          </cell>
        </row>
        <row r="478">
          <cell r="A478" t="str">
            <v>42889541K2A</v>
          </cell>
          <cell r="B478">
            <v>4288954</v>
          </cell>
          <cell r="C478" t="str">
            <v>7D COV.CAKE BARS COCOA (32G) 16P/D</v>
          </cell>
          <cell r="D478" t="str">
            <v>1K2A</v>
          </cell>
          <cell r="E478" t="str">
            <v>CB - old recipe Covered</v>
          </cell>
          <cell r="F478">
            <v>32</v>
          </cell>
          <cell r="G478" t="str">
            <v>Serbia</v>
          </cell>
          <cell r="H478" t="str">
            <v>Cocoa</v>
          </cell>
          <cell r="I478" t="str">
            <v>Covered</v>
          </cell>
          <cell r="J478" t="str">
            <v>Display</v>
          </cell>
          <cell r="K478">
            <v>16</v>
          </cell>
          <cell r="L478">
            <v>9</v>
          </cell>
          <cell r="M478">
            <v>54</v>
          </cell>
          <cell r="N478">
            <v>4.6079999999999997</v>
          </cell>
          <cell r="O478">
            <v>248.83199999999999</v>
          </cell>
          <cell r="P478">
            <v>396</v>
          </cell>
          <cell r="Q478">
            <v>261</v>
          </cell>
          <cell r="R478">
            <v>380</v>
          </cell>
          <cell r="S478">
            <v>9</v>
          </cell>
          <cell r="T478">
            <v>6</v>
          </cell>
          <cell r="U478">
            <v>2280</v>
          </cell>
          <cell r="V478">
            <v>2430</v>
          </cell>
          <cell r="W478">
            <v>36984</v>
          </cell>
          <cell r="X478">
            <v>1183.4880000000001</v>
          </cell>
          <cell r="Y478">
            <v>85</v>
          </cell>
          <cell r="Z478">
            <v>1005.9648000000001</v>
          </cell>
          <cell r="AA478">
            <v>4.0427469135802472</v>
          </cell>
          <cell r="AB478" t="str">
            <v>0001</v>
          </cell>
          <cell r="AC478">
            <v>2011.9296000000002</v>
          </cell>
          <cell r="AF478" t="e">
            <v>#N/A</v>
          </cell>
        </row>
        <row r="479">
          <cell r="A479" t="str">
            <v>-42889551K2A</v>
          </cell>
          <cell r="B479">
            <v>-4288955</v>
          </cell>
          <cell r="C479" t="str">
            <v>7D CAKE BAR FOREST FRUIT(30G)16P/D</v>
          </cell>
          <cell r="D479" t="str">
            <v>1K2A</v>
          </cell>
          <cell r="E479" t="str">
            <v>CB - old recipe décor</v>
          </cell>
          <cell r="F479">
            <v>30</v>
          </cell>
          <cell r="H479" t="str">
            <v>Forest Fruits</v>
          </cell>
          <cell r="K479">
            <v>16</v>
          </cell>
          <cell r="L479">
            <v>9</v>
          </cell>
          <cell r="M479">
            <v>54</v>
          </cell>
          <cell r="N479">
            <v>4.32</v>
          </cell>
          <cell r="O479">
            <v>233.28000000000003</v>
          </cell>
          <cell r="P479">
            <v>396</v>
          </cell>
          <cell r="Q479">
            <v>261</v>
          </cell>
          <cell r="R479">
            <v>380</v>
          </cell>
          <cell r="S479">
            <v>9</v>
          </cell>
          <cell r="T479">
            <v>6</v>
          </cell>
          <cell r="U479">
            <v>2280</v>
          </cell>
          <cell r="V479">
            <v>2430</v>
          </cell>
          <cell r="W479">
            <v>33750</v>
          </cell>
          <cell r="X479">
            <v>1012.5</v>
          </cell>
          <cell r="Y479">
            <v>85</v>
          </cell>
          <cell r="Z479">
            <v>860.625</v>
          </cell>
          <cell r="AC479">
            <v>1721.25</v>
          </cell>
          <cell r="AE479" t="str">
            <v>on delist file 90264</v>
          </cell>
          <cell r="AF479">
            <v>4288955</v>
          </cell>
        </row>
        <row r="480">
          <cell r="A480" t="str">
            <v>-42889561K2A</v>
          </cell>
          <cell r="B480">
            <v>-4288956</v>
          </cell>
          <cell r="C480" t="str">
            <v>7D COV.CAKE BARS COCOA (32G) 16P/D</v>
          </cell>
          <cell r="D480" t="str">
            <v>1K2A</v>
          </cell>
          <cell r="E480" t="str">
            <v>CB - old recipe Covered</v>
          </cell>
          <cell r="F480">
            <v>32</v>
          </cell>
          <cell r="H480" t="str">
            <v>Cocoa</v>
          </cell>
          <cell r="K480">
            <v>16</v>
          </cell>
          <cell r="L480">
            <v>9</v>
          </cell>
          <cell r="M480">
            <v>54</v>
          </cell>
          <cell r="N480">
            <v>4.6079999999999997</v>
          </cell>
          <cell r="O480">
            <v>248.83199999999999</v>
          </cell>
          <cell r="P480">
            <v>396</v>
          </cell>
          <cell r="Q480">
            <v>261</v>
          </cell>
          <cell r="R480">
            <v>380</v>
          </cell>
          <cell r="S480">
            <v>9</v>
          </cell>
          <cell r="T480">
            <v>6</v>
          </cell>
          <cell r="U480">
            <v>2280</v>
          </cell>
          <cell r="V480">
            <v>2430</v>
          </cell>
          <cell r="W480">
            <v>36984</v>
          </cell>
          <cell r="X480">
            <v>1183.4880000000001</v>
          </cell>
          <cell r="Y480">
            <v>85</v>
          </cell>
          <cell r="Z480">
            <v>1005.9648000000001</v>
          </cell>
          <cell r="AC480">
            <v>2011.9296000000002</v>
          </cell>
          <cell r="AE480" t="str">
            <v>On delist File no 90264</v>
          </cell>
          <cell r="AF480">
            <v>4288956</v>
          </cell>
        </row>
        <row r="481">
          <cell r="A481" t="str">
            <v>42889571K2A</v>
          </cell>
          <cell r="B481">
            <v>4288957</v>
          </cell>
          <cell r="C481" t="str">
            <v>7DAYS CAKE BAR COCOA  (5X30G)10M/C</v>
          </cell>
          <cell r="D481" t="str">
            <v>1K2A</v>
          </cell>
          <cell r="E481" t="str">
            <v>CB - old recipe décor</v>
          </cell>
          <cell r="F481">
            <v>30</v>
          </cell>
          <cell r="G481" t="str">
            <v>Muntenegru</v>
          </cell>
          <cell r="H481" t="str">
            <v>Cocoa</v>
          </cell>
          <cell r="I481" t="str">
            <v>Decor</v>
          </cell>
          <cell r="J481" t="str">
            <v>Multipack</v>
          </cell>
          <cell r="K481">
            <v>5</v>
          </cell>
          <cell r="L481">
            <v>10</v>
          </cell>
          <cell r="M481">
            <v>144</v>
          </cell>
          <cell r="N481">
            <v>1.5</v>
          </cell>
          <cell r="O481">
            <v>216</v>
          </cell>
          <cell r="P481">
            <v>300</v>
          </cell>
          <cell r="Q481">
            <v>260</v>
          </cell>
          <cell r="R481">
            <v>180</v>
          </cell>
          <cell r="S481">
            <v>12</v>
          </cell>
          <cell r="T481">
            <v>12</v>
          </cell>
          <cell r="U481">
            <v>2160</v>
          </cell>
          <cell r="V481">
            <v>2310</v>
          </cell>
          <cell r="W481">
            <v>33750</v>
          </cell>
          <cell r="X481">
            <v>1012.5</v>
          </cell>
          <cell r="Y481">
            <v>85</v>
          </cell>
          <cell r="Z481">
            <v>860.625</v>
          </cell>
          <cell r="AA481">
            <v>3.984375</v>
          </cell>
          <cell r="AB481" t="str">
            <v>0001</v>
          </cell>
          <cell r="AC481">
            <v>1721.25</v>
          </cell>
          <cell r="AF481" t="e">
            <v>#N/A</v>
          </cell>
        </row>
        <row r="482">
          <cell r="A482" t="str">
            <v>42889571K2A</v>
          </cell>
          <cell r="B482">
            <v>4288957</v>
          </cell>
          <cell r="C482" t="str">
            <v>7DAYS CAKE BAR COCOA  (5X30G)10M/C</v>
          </cell>
          <cell r="D482" t="str">
            <v>1K2A</v>
          </cell>
          <cell r="E482" t="str">
            <v>CB - old recipe décor</v>
          </cell>
          <cell r="F482">
            <v>30</v>
          </cell>
          <cell r="G482" t="str">
            <v>Muntenegru</v>
          </cell>
          <cell r="H482" t="str">
            <v>Cocoa</v>
          </cell>
          <cell r="I482" t="str">
            <v>Decor</v>
          </cell>
          <cell r="J482" t="str">
            <v>Multipack</v>
          </cell>
          <cell r="K482">
            <v>5</v>
          </cell>
          <cell r="L482">
            <v>10</v>
          </cell>
          <cell r="M482">
            <v>144</v>
          </cell>
          <cell r="N482">
            <v>1.5</v>
          </cell>
          <cell r="O482">
            <v>216</v>
          </cell>
          <cell r="P482">
            <v>300</v>
          </cell>
          <cell r="Q482">
            <v>260</v>
          </cell>
          <cell r="R482">
            <v>180</v>
          </cell>
          <cell r="S482">
            <v>12</v>
          </cell>
          <cell r="T482">
            <v>12</v>
          </cell>
          <cell r="U482">
            <v>2160</v>
          </cell>
          <cell r="V482">
            <v>2310</v>
          </cell>
          <cell r="W482">
            <v>33750</v>
          </cell>
          <cell r="X482">
            <v>1012.5</v>
          </cell>
          <cell r="Y482">
            <v>85</v>
          </cell>
          <cell r="Z482">
            <v>860.625</v>
          </cell>
          <cell r="AA482">
            <v>3.984375</v>
          </cell>
          <cell r="AB482" t="str">
            <v>0001</v>
          </cell>
          <cell r="AC482">
            <v>1721.25</v>
          </cell>
          <cell r="AF482" t="e">
            <v>#N/A</v>
          </cell>
        </row>
        <row r="483">
          <cell r="A483" t="str">
            <v>42889601K2A</v>
          </cell>
          <cell r="B483">
            <v>4288960</v>
          </cell>
          <cell r="C483" t="str">
            <v xml:space="preserve">  7DAYS CAKE BAR COCOA (30G)16P/D</v>
          </cell>
          <cell r="D483" t="str">
            <v>1K2A</v>
          </cell>
          <cell r="E483" t="str">
            <v>CB - old recipe décor</v>
          </cell>
          <cell r="F483">
            <v>30</v>
          </cell>
          <cell r="G483" t="str">
            <v>Georgia</v>
          </cell>
          <cell r="H483" t="str">
            <v>Cocoa</v>
          </cell>
          <cell r="I483" t="str">
            <v>Decor</v>
          </cell>
          <cell r="J483" t="str">
            <v>Display</v>
          </cell>
          <cell r="K483">
            <v>16</v>
          </cell>
          <cell r="L483">
            <v>9</v>
          </cell>
          <cell r="M483">
            <v>54</v>
          </cell>
          <cell r="N483">
            <v>4.32</v>
          </cell>
          <cell r="O483">
            <v>233.28000000000003</v>
          </cell>
          <cell r="P483">
            <v>396</v>
          </cell>
          <cell r="Q483">
            <v>261</v>
          </cell>
          <cell r="R483">
            <v>380</v>
          </cell>
          <cell r="S483">
            <v>9</v>
          </cell>
          <cell r="T483">
            <v>6</v>
          </cell>
          <cell r="U483">
            <v>2280</v>
          </cell>
          <cell r="V483">
            <v>2430</v>
          </cell>
          <cell r="W483">
            <v>33750</v>
          </cell>
          <cell r="X483">
            <v>1012.5</v>
          </cell>
          <cell r="Y483">
            <v>85</v>
          </cell>
          <cell r="Z483">
            <v>860.625</v>
          </cell>
          <cell r="AA483">
            <v>3.6892361111111112</v>
          </cell>
          <cell r="AB483" t="str">
            <v>0001</v>
          </cell>
          <cell r="AC483">
            <v>1721.25</v>
          </cell>
          <cell r="AF483" t="e">
            <v>#N/A</v>
          </cell>
        </row>
        <row r="484">
          <cell r="A484" t="str">
            <v>42889611K2A</v>
          </cell>
          <cell r="B484">
            <v>4288961</v>
          </cell>
          <cell r="C484" t="str">
            <v>7D COV.CAKE BARS COCOA (32G) 16P/D</v>
          </cell>
          <cell r="D484" t="str">
            <v>1K2A</v>
          </cell>
          <cell r="E484" t="str">
            <v>CB - old recipe Covered</v>
          </cell>
          <cell r="F484">
            <v>32</v>
          </cell>
          <cell r="G484" t="str">
            <v>Georgia</v>
          </cell>
          <cell r="H484" t="str">
            <v>Cocoa</v>
          </cell>
          <cell r="I484" t="str">
            <v>Covered</v>
          </cell>
          <cell r="J484" t="str">
            <v>Display</v>
          </cell>
          <cell r="K484">
            <v>16</v>
          </cell>
          <cell r="L484">
            <v>9</v>
          </cell>
          <cell r="M484">
            <v>54</v>
          </cell>
          <cell r="N484">
            <v>4.6079999999999997</v>
          </cell>
          <cell r="O484">
            <v>248.83199999999999</v>
          </cell>
          <cell r="P484">
            <v>396</v>
          </cell>
          <cell r="Q484">
            <v>261</v>
          </cell>
          <cell r="R484">
            <v>380</v>
          </cell>
          <cell r="S484">
            <v>9</v>
          </cell>
          <cell r="T484">
            <v>6</v>
          </cell>
          <cell r="U484">
            <v>2280</v>
          </cell>
          <cell r="V484">
            <v>2430</v>
          </cell>
          <cell r="W484">
            <v>36984</v>
          </cell>
          <cell r="X484">
            <v>1183.4880000000001</v>
          </cell>
          <cell r="Y484">
            <v>85</v>
          </cell>
          <cell r="Z484">
            <v>1005.9648000000001</v>
          </cell>
          <cell r="AA484">
            <v>4.0427469135802472</v>
          </cell>
          <cell r="AB484" t="str">
            <v>0001</v>
          </cell>
          <cell r="AC484">
            <v>2011.9296000000002</v>
          </cell>
          <cell r="AF484" t="e">
            <v>#N/A</v>
          </cell>
        </row>
        <row r="485">
          <cell r="A485" t="str">
            <v>42889621K2A</v>
          </cell>
          <cell r="B485">
            <v>4288962</v>
          </cell>
          <cell r="C485" t="str">
            <v>7DAYS CAKE BAR COCOA (5x30G)10M/C</v>
          </cell>
          <cell r="D485" t="str">
            <v>1K2A</v>
          </cell>
          <cell r="E485" t="str">
            <v>CB - old recipe décor</v>
          </cell>
          <cell r="F485">
            <v>30</v>
          </cell>
          <cell r="G485" t="str">
            <v>Georgia</v>
          </cell>
          <cell r="H485" t="str">
            <v>Cocoa</v>
          </cell>
          <cell r="I485" t="str">
            <v>Decor</v>
          </cell>
          <cell r="J485" t="str">
            <v xml:space="preserve">Multipack </v>
          </cell>
          <cell r="K485">
            <v>5</v>
          </cell>
          <cell r="L485">
            <v>10</v>
          </cell>
          <cell r="M485">
            <v>144</v>
          </cell>
          <cell r="N485">
            <v>1.5</v>
          </cell>
          <cell r="O485">
            <v>216</v>
          </cell>
          <cell r="P485">
            <v>300</v>
          </cell>
          <cell r="Q485">
            <v>260</v>
          </cell>
          <cell r="R485">
            <v>180</v>
          </cell>
          <cell r="S485">
            <v>12</v>
          </cell>
          <cell r="T485">
            <v>12</v>
          </cell>
          <cell r="U485">
            <v>2160</v>
          </cell>
          <cell r="V485">
            <v>2310</v>
          </cell>
          <cell r="W485">
            <v>33750</v>
          </cell>
          <cell r="X485">
            <v>1012.5</v>
          </cell>
          <cell r="Y485">
            <v>85</v>
          </cell>
          <cell r="Z485">
            <v>860.625</v>
          </cell>
          <cell r="AA485">
            <v>3.984375</v>
          </cell>
          <cell r="AB485" t="str">
            <v>0001</v>
          </cell>
          <cell r="AC485">
            <v>1721.25</v>
          </cell>
          <cell r="AF485" t="e">
            <v>#N/A</v>
          </cell>
        </row>
        <row r="486">
          <cell r="A486" t="str">
            <v>42889631K2A</v>
          </cell>
          <cell r="B486">
            <v>4288963</v>
          </cell>
          <cell r="C486" t="str">
            <v>7DAYS COCOA CAKE BAR COCOA (5x32G)10M/C</v>
          </cell>
          <cell r="D486" t="str">
            <v>1K2A</v>
          </cell>
          <cell r="E486" t="str">
            <v>CB - old recipe Covered</v>
          </cell>
          <cell r="F486">
            <v>32</v>
          </cell>
          <cell r="G486" t="str">
            <v>Georgia</v>
          </cell>
          <cell r="H486" t="str">
            <v>Cocoa</v>
          </cell>
          <cell r="I486" t="str">
            <v>Covered</v>
          </cell>
          <cell r="J486" t="str">
            <v>Multipack</v>
          </cell>
          <cell r="K486">
            <v>5</v>
          </cell>
          <cell r="L486">
            <v>10</v>
          </cell>
          <cell r="M486">
            <v>144</v>
          </cell>
          <cell r="N486">
            <v>1.6</v>
          </cell>
          <cell r="O486">
            <v>230.4</v>
          </cell>
          <cell r="P486">
            <v>300</v>
          </cell>
          <cell r="Q486">
            <v>260</v>
          </cell>
          <cell r="R486">
            <v>180</v>
          </cell>
          <cell r="S486">
            <v>12</v>
          </cell>
          <cell r="T486">
            <v>12</v>
          </cell>
          <cell r="U486">
            <v>2160</v>
          </cell>
          <cell r="V486">
            <v>2310</v>
          </cell>
          <cell r="W486">
            <v>36984</v>
          </cell>
          <cell r="X486">
            <v>1183.4880000000001</v>
          </cell>
          <cell r="Y486">
            <v>85</v>
          </cell>
          <cell r="Z486">
            <v>1005.9648000000001</v>
          </cell>
          <cell r="AA486">
            <v>4.3661666666666674</v>
          </cell>
          <cell r="AB486" t="str">
            <v>0002</v>
          </cell>
          <cell r="AC486">
            <v>2011.9296000000002</v>
          </cell>
          <cell r="AF486" t="e">
            <v>#N/A</v>
          </cell>
        </row>
        <row r="487">
          <cell r="A487" t="str">
            <v>-42889641K2B</v>
          </cell>
          <cell r="B487">
            <v>-4288964</v>
          </cell>
          <cell r="C487" t="str">
            <v>7D COC.SW.ROLLS STRAWBE(200G)10P/C</v>
          </cell>
          <cell r="D487" t="str">
            <v>1K2B</v>
          </cell>
          <cell r="E487" t="str">
            <v>Swiss Rolls - Covered</v>
          </cell>
          <cell r="F487">
            <v>200</v>
          </cell>
          <cell r="H487" t="str">
            <v>Strawberry</v>
          </cell>
          <cell r="K487">
            <v>1</v>
          </cell>
          <cell r="L487">
            <v>10</v>
          </cell>
          <cell r="M487">
            <v>192</v>
          </cell>
          <cell r="N487">
            <v>2</v>
          </cell>
          <cell r="O487">
            <v>384</v>
          </cell>
          <cell r="P487">
            <v>386</v>
          </cell>
          <cell r="Q487">
            <v>191</v>
          </cell>
          <cell r="R487">
            <v>125</v>
          </cell>
          <cell r="S487">
            <v>12</v>
          </cell>
          <cell r="T487">
            <v>16</v>
          </cell>
          <cell r="U487">
            <v>2000</v>
          </cell>
          <cell r="V487">
            <v>2150</v>
          </cell>
          <cell r="W487">
            <v>8106</v>
          </cell>
          <cell r="X487">
            <v>1621.2</v>
          </cell>
          <cell r="Y487">
            <v>85</v>
          </cell>
          <cell r="Z487">
            <v>1378.02</v>
          </cell>
          <cell r="AC487">
            <v>2756.04</v>
          </cell>
          <cell r="AD487" t="str">
            <v>9646,14 per family</v>
          </cell>
          <cell r="AF487">
            <v>4288964</v>
          </cell>
        </row>
        <row r="488">
          <cell r="A488" t="str">
            <v>-42889651K2A</v>
          </cell>
          <cell r="B488">
            <v>-4288965</v>
          </cell>
          <cell r="C488" t="str">
            <v>7D COV.CAKE BARS STRAW (32G) 16P/D-</v>
          </cell>
          <cell r="D488" t="str">
            <v>1K2A</v>
          </cell>
          <cell r="E488" t="str">
            <v>CB - old recipe Covered</v>
          </cell>
          <cell r="F488">
            <v>32</v>
          </cell>
          <cell r="H488" t="str">
            <v>Strawberry</v>
          </cell>
          <cell r="K488">
            <v>16</v>
          </cell>
          <cell r="L488">
            <v>9</v>
          </cell>
          <cell r="M488">
            <v>54</v>
          </cell>
          <cell r="N488">
            <v>4.6079999999999997</v>
          </cell>
          <cell r="O488">
            <v>248.83199999999999</v>
          </cell>
          <cell r="P488">
            <v>396</v>
          </cell>
          <cell r="Q488">
            <v>261</v>
          </cell>
          <cell r="R488">
            <v>380</v>
          </cell>
          <cell r="S488">
            <v>9</v>
          </cell>
          <cell r="T488">
            <v>6</v>
          </cell>
          <cell r="U488">
            <v>2280</v>
          </cell>
          <cell r="V488">
            <v>2430</v>
          </cell>
          <cell r="W488">
            <v>36984</v>
          </cell>
          <cell r="X488">
            <v>1183.4880000000001</v>
          </cell>
          <cell r="Y488">
            <v>85</v>
          </cell>
          <cell r="Z488">
            <v>1005.9648000000001</v>
          </cell>
          <cell r="AC488">
            <v>2011.9296000000002</v>
          </cell>
          <cell r="AE488" t="str">
            <v>on delist file 90264</v>
          </cell>
          <cell r="AF488">
            <v>4288965</v>
          </cell>
        </row>
        <row r="489">
          <cell r="A489" t="str">
            <v>42889661K2B</v>
          </cell>
          <cell r="B489">
            <v>4288966</v>
          </cell>
          <cell r="C489" t="str">
            <v>7D COC.SW.ROLLS COCOA  (200G)10P/C</v>
          </cell>
          <cell r="D489" t="str">
            <v>1K2B</v>
          </cell>
          <cell r="E489" t="str">
            <v>Swiss Rolls - Covered</v>
          </cell>
          <cell r="F489">
            <v>200</v>
          </cell>
          <cell r="G489" t="str">
            <v>Bosnia</v>
          </cell>
          <cell r="H489" t="str">
            <v>Cocoa</v>
          </cell>
          <cell r="I489" t="str">
            <v>Covered</v>
          </cell>
          <cell r="K489">
            <v>1</v>
          </cell>
          <cell r="L489">
            <v>10</v>
          </cell>
          <cell r="M489">
            <v>192</v>
          </cell>
          <cell r="N489">
            <v>2</v>
          </cell>
          <cell r="O489">
            <v>384</v>
          </cell>
          <cell r="P489">
            <v>386</v>
          </cell>
          <cell r="Q489">
            <v>191</v>
          </cell>
          <cell r="R489">
            <v>125</v>
          </cell>
          <cell r="S489">
            <v>12</v>
          </cell>
          <cell r="T489">
            <v>16</v>
          </cell>
          <cell r="U489">
            <v>2000</v>
          </cell>
          <cell r="V489">
            <v>2150</v>
          </cell>
          <cell r="W489">
            <v>8106</v>
          </cell>
          <cell r="X489">
            <v>1621.2</v>
          </cell>
          <cell r="Y489">
            <v>85</v>
          </cell>
          <cell r="Z489">
            <v>1378.02</v>
          </cell>
          <cell r="AA489">
            <v>3.5885937499999998</v>
          </cell>
          <cell r="AB489" t="str">
            <v>0001</v>
          </cell>
          <cell r="AC489">
            <v>2756.04</v>
          </cell>
          <cell r="AD489" t="str">
            <v>9646,14 per family</v>
          </cell>
          <cell r="AF489" t="e">
            <v>#N/A</v>
          </cell>
        </row>
        <row r="490">
          <cell r="A490" t="str">
            <v>42889661K2B</v>
          </cell>
          <cell r="B490">
            <v>4288966</v>
          </cell>
          <cell r="C490" t="str">
            <v>7D 200G COCOA SW ROLL COV 10CA</v>
          </cell>
          <cell r="D490" t="str">
            <v>1K2B</v>
          </cell>
          <cell r="E490" t="str">
            <v>Swiss Rolls - Covered</v>
          </cell>
          <cell r="F490">
            <v>200</v>
          </cell>
          <cell r="G490" t="str">
            <v>Bosnia</v>
          </cell>
          <cell r="H490" t="str">
            <v>Cocoa</v>
          </cell>
          <cell r="I490" t="str">
            <v>Covered</v>
          </cell>
          <cell r="K490">
            <v>1</v>
          </cell>
          <cell r="L490">
            <v>10</v>
          </cell>
          <cell r="M490">
            <v>192</v>
          </cell>
          <cell r="N490">
            <v>2</v>
          </cell>
          <cell r="O490">
            <v>384</v>
          </cell>
          <cell r="P490">
            <v>386</v>
          </cell>
          <cell r="Q490">
            <v>191</v>
          </cell>
          <cell r="R490">
            <v>125</v>
          </cell>
          <cell r="S490">
            <v>12</v>
          </cell>
          <cell r="T490">
            <v>16</v>
          </cell>
          <cell r="U490">
            <v>2000</v>
          </cell>
          <cell r="V490">
            <v>2150</v>
          </cell>
          <cell r="W490">
            <v>8106</v>
          </cell>
          <cell r="X490">
            <v>1621.2</v>
          </cell>
          <cell r="Y490">
            <v>85</v>
          </cell>
          <cell r="Z490">
            <v>1378.02</v>
          </cell>
          <cell r="AA490">
            <v>3.5885937499999998</v>
          </cell>
          <cell r="AB490" t="str">
            <v>0001</v>
          </cell>
          <cell r="AC490">
            <v>2756.04</v>
          </cell>
          <cell r="AD490" t="str">
            <v>9646,14 per family</v>
          </cell>
          <cell r="AF490" t="e">
            <v>#N/A</v>
          </cell>
        </row>
        <row r="491">
          <cell r="A491" t="str">
            <v>-42889671K2B</v>
          </cell>
          <cell r="B491">
            <v>-4288967</v>
          </cell>
          <cell r="C491" t="str">
            <v>7D 200G STRAWB SW ROLL COV 10CA</v>
          </cell>
          <cell r="D491" t="str">
            <v>1K2B</v>
          </cell>
          <cell r="E491" t="str">
            <v>Swiss Rolls - Covered</v>
          </cell>
          <cell r="F491">
            <v>200</v>
          </cell>
          <cell r="H491" t="str">
            <v>Strawberry</v>
          </cell>
          <cell r="K491">
            <v>1</v>
          </cell>
          <cell r="L491">
            <v>10</v>
          </cell>
          <cell r="M491">
            <v>192</v>
          </cell>
          <cell r="N491">
            <v>2</v>
          </cell>
          <cell r="O491">
            <v>384</v>
          </cell>
          <cell r="P491">
            <v>386</v>
          </cell>
          <cell r="Q491">
            <v>191</v>
          </cell>
          <cell r="R491">
            <v>125</v>
          </cell>
          <cell r="S491">
            <v>12</v>
          </cell>
          <cell r="T491">
            <v>16</v>
          </cell>
          <cell r="U491">
            <v>2000</v>
          </cell>
          <cell r="V491">
            <v>2150</v>
          </cell>
          <cell r="W491">
            <v>8106</v>
          </cell>
          <cell r="X491">
            <v>1621.2</v>
          </cell>
          <cell r="Y491">
            <v>85</v>
          </cell>
          <cell r="Z491">
            <v>1378.02</v>
          </cell>
          <cell r="AC491">
            <v>2756.04</v>
          </cell>
          <cell r="AD491" t="str">
            <v>9646,14 per family</v>
          </cell>
          <cell r="AF491">
            <v>4288967</v>
          </cell>
        </row>
        <row r="492">
          <cell r="A492" t="str">
            <v>42889681K2B</v>
          </cell>
          <cell r="B492">
            <v>4288968</v>
          </cell>
          <cell r="C492" t="str">
            <v>7D SWISS ROLLS COCOA   (200G)10P/c</v>
          </cell>
          <cell r="D492" t="str">
            <v>1K2B</v>
          </cell>
          <cell r="E492" t="str">
            <v xml:space="preserve">Swiss Rolls - Décor </v>
          </cell>
          <cell r="F492">
            <v>200</v>
          </cell>
          <cell r="G492" t="str">
            <v>Serbia</v>
          </cell>
          <cell r="H492" t="str">
            <v>Cocoa</v>
          </cell>
          <cell r="I492" t="str">
            <v>Decor</v>
          </cell>
          <cell r="K492">
            <v>1</v>
          </cell>
          <cell r="L492">
            <v>10</v>
          </cell>
          <cell r="M492">
            <v>192</v>
          </cell>
          <cell r="N492">
            <v>2</v>
          </cell>
          <cell r="O492">
            <v>384</v>
          </cell>
          <cell r="P492">
            <v>386</v>
          </cell>
          <cell r="Q492">
            <v>191</v>
          </cell>
          <cell r="R492">
            <v>125</v>
          </cell>
          <cell r="S492">
            <v>12</v>
          </cell>
          <cell r="T492">
            <v>16</v>
          </cell>
          <cell r="U492">
            <v>2000</v>
          </cell>
          <cell r="V492">
            <v>2150</v>
          </cell>
          <cell r="W492">
            <v>7188</v>
          </cell>
          <cell r="X492">
            <v>1437.6</v>
          </cell>
          <cell r="Y492">
            <v>85</v>
          </cell>
          <cell r="Z492">
            <v>1221.9599999999998</v>
          </cell>
          <cell r="AA492">
            <v>3.1821874999999995</v>
          </cell>
          <cell r="AB492" t="str">
            <v>0001</v>
          </cell>
          <cell r="AC492">
            <v>2443.9199999999996</v>
          </cell>
          <cell r="AD492" t="str">
            <v>8553,72 kg per family</v>
          </cell>
          <cell r="AF492" t="e">
            <v>#N/A</v>
          </cell>
        </row>
        <row r="493">
          <cell r="A493" t="str">
            <v>42889681K2B</v>
          </cell>
          <cell r="B493">
            <v>4288968</v>
          </cell>
          <cell r="C493" t="str">
            <v>7D 200G COCOA SW ROLL UNC 10CA</v>
          </cell>
          <cell r="D493" t="str">
            <v>1K2B</v>
          </cell>
          <cell r="E493" t="str">
            <v xml:space="preserve">Swiss Rolls - Décor </v>
          </cell>
          <cell r="F493">
            <v>200</v>
          </cell>
          <cell r="G493" t="str">
            <v>Serbia</v>
          </cell>
          <cell r="H493" t="str">
            <v>Cocoa</v>
          </cell>
          <cell r="I493" t="str">
            <v>Decor</v>
          </cell>
          <cell r="K493">
            <v>1</v>
          </cell>
          <cell r="L493">
            <v>10</v>
          </cell>
          <cell r="M493">
            <v>192</v>
          </cell>
          <cell r="N493">
            <v>2</v>
          </cell>
          <cell r="O493">
            <v>384</v>
          </cell>
          <cell r="P493">
            <v>386</v>
          </cell>
          <cell r="Q493">
            <v>191</v>
          </cell>
          <cell r="R493">
            <v>125</v>
          </cell>
          <cell r="S493">
            <v>12</v>
          </cell>
          <cell r="T493">
            <v>16</v>
          </cell>
          <cell r="U493">
            <v>2000</v>
          </cell>
          <cell r="V493">
            <v>2150</v>
          </cell>
          <cell r="W493">
            <v>7188</v>
          </cell>
          <cell r="X493">
            <v>1437.6</v>
          </cell>
          <cell r="Y493">
            <v>85</v>
          </cell>
          <cell r="Z493">
            <v>1221.9599999999998</v>
          </cell>
          <cell r="AA493">
            <v>3.1821874999999995</v>
          </cell>
          <cell r="AB493" t="str">
            <v>0001</v>
          </cell>
          <cell r="AC493">
            <v>2443.9199999999996</v>
          </cell>
          <cell r="AD493" t="str">
            <v>8553,72 kg per family</v>
          </cell>
          <cell r="AF493" t="e">
            <v>#N/A</v>
          </cell>
        </row>
        <row r="494">
          <cell r="A494" t="str">
            <v>43164901K2B</v>
          </cell>
          <cell r="B494">
            <v>4316490</v>
          </cell>
          <cell r="C494" t="str">
            <v>7D 200G COCOA SW ROLL UNC 10CA</v>
          </cell>
          <cell r="D494" t="str">
            <v>1K2B</v>
          </cell>
          <cell r="E494" t="str">
            <v xml:space="preserve">Swiss Rolls - Décor </v>
          </cell>
          <cell r="F494">
            <v>200</v>
          </cell>
          <cell r="G494" t="str">
            <v>Serbia</v>
          </cell>
          <cell r="H494" t="str">
            <v>Cocoa</v>
          </cell>
          <cell r="I494" t="str">
            <v>Decor</v>
          </cell>
          <cell r="K494">
            <v>1</v>
          </cell>
          <cell r="L494">
            <v>10</v>
          </cell>
          <cell r="M494">
            <v>156</v>
          </cell>
          <cell r="N494">
            <v>2</v>
          </cell>
          <cell r="O494">
            <v>312</v>
          </cell>
          <cell r="P494">
            <v>386</v>
          </cell>
          <cell r="Q494">
            <v>191</v>
          </cell>
          <cell r="R494">
            <v>125</v>
          </cell>
          <cell r="S494">
            <v>12</v>
          </cell>
          <cell r="T494">
            <v>16</v>
          </cell>
          <cell r="U494">
            <v>2000</v>
          </cell>
          <cell r="V494">
            <v>2150</v>
          </cell>
          <cell r="W494">
            <v>7188</v>
          </cell>
          <cell r="X494">
            <v>1437.6</v>
          </cell>
          <cell r="Y494">
            <v>85</v>
          </cell>
          <cell r="Z494">
            <v>1221.9599999999998</v>
          </cell>
          <cell r="AA494">
            <v>3.9165384615384609</v>
          </cell>
          <cell r="AB494" t="str">
            <v>0001</v>
          </cell>
          <cell r="AC494">
            <v>2443.9199999999996</v>
          </cell>
          <cell r="AD494" t="str">
            <v>8553,72 kg per family</v>
          </cell>
          <cell r="AF494" t="e">
            <v>#N/A</v>
          </cell>
        </row>
        <row r="495">
          <cell r="A495" t="str">
            <v>-42889691K2B</v>
          </cell>
          <cell r="B495">
            <v>-4288969</v>
          </cell>
          <cell r="C495" t="str">
            <v>7D 200G COCOA SW ROLL UNC 10CA</v>
          </cell>
          <cell r="D495" t="str">
            <v>1K2B</v>
          </cell>
          <cell r="E495" t="str">
            <v xml:space="preserve">Swiss Rolls - Décor </v>
          </cell>
          <cell r="F495">
            <v>200</v>
          </cell>
          <cell r="H495" t="str">
            <v>Cocoa</v>
          </cell>
          <cell r="K495">
            <v>1</v>
          </cell>
          <cell r="L495">
            <v>10</v>
          </cell>
          <cell r="M495">
            <v>192</v>
          </cell>
          <cell r="N495">
            <v>2</v>
          </cell>
          <cell r="O495">
            <v>384</v>
          </cell>
          <cell r="P495">
            <v>386</v>
          </cell>
          <cell r="Q495">
            <v>191</v>
          </cell>
          <cell r="R495">
            <v>125</v>
          </cell>
          <cell r="S495">
            <v>12</v>
          </cell>
          <cell r="T495">
            <v>16</v>
          </cell>
          <cell r="U495">
            <v>2000</v>
          </cell>
          <cell r="V495">
            <v>2150</v>
          </cell>
          <cell r="W495">
            <v>7188</v>
          </cell>
          <cell r="X495">
            <v>1437.6</v>
          </cell>
          <cell r="Y495">
            <v>85</v>
          </cell>
          <cell r="Z495">
            <v>1221.9599999999998</v>
          </cell>
          <cell r="AC495">
            <v>2443.9199999999996</v>
          </cell>
          <cell r="AD495" t="str">
            <v>8553,72 kg per family</v>
          </cell>
          <cell r="AF495">
            <v>4288969</v>
          </cell>
        </row>
        <row r="496">
          <cell r="A496" t="str">
            <v>-42889701K2A</v>
          </cell>
          <cell r="B496">
            <v>-4288970</v>
          </cell>
          <cell r="C496" t="str">
            <v>7DAYS MINI ROLL COCOA (30G)16P/</v>
          </cell>
          <cell r="D496" t="str">
            <v>1K2A</v>
          </cell>
          <cell r="E496" t="str">
            <v>7D MINI ROLL old recipe Décor</v>
          </cell>
          <cell r="F496">
            <v>30</v>
          </cell>
          <cell r="H496" t="str">
            <v>Cocoa</v>
          </cell>
          <cell r="K496">
            <v>16</v>
          </cell>
          <cell r="L496">
            <v>9</v>
          </cell>
          <cell r="M496">
            <v>54</v>
          </cell>
          <cell r="N496">
            <v>4.32</v>
          </cell>
          <cell r="O496">
            <v>233.28000000000003</v>
          </cell>
          <cell r="P496">
            <v>396</v>
          </cell>
          <cell r="Q496">
            <v>261</v>
          </cell>
          <cell r="R496">
            <v>380</v>
          </cell>
          <cell r="S496">
            <v>9</v>
          </cell>
          <cell r="T496">
            <v>6</v>
          </cell>
          <cell r="U496">
            <v>2280</v>
          </cell>
          <cell r="V496">
            <v>2430</v>
          </cell>
          <cell r="W496">
            <v>30000</v>
          </cell>
          <cell r="X496">
            <v>900</v>
          </cell>
          <cell r="Y496">
            <v>85</v>
          </cell>
          <cell r="Z496">
            <v>765</v>
          </cell>
          <cell r="AC496">
            <v>1530</v>
          </cell>
          <cell r="AE496" t="str">
            <v>On delist File no 90264</v>
          </cell>
          <cell r="AF496">
            <v>4288970</v>
          </cell>
        </row>
        <row r="497">
          <cell r="A497" t="str">
            <v>-42889711K2B</v>
          </cell>
          <cell r="B497">
            <v>-4288971</v>
          </cell>
          <cell r="C497" t="str">
            <v>7D 200G COCOA SW ROLL COV 10CA</v>
          </cell>
          <cell r="D497" t="str">
            <v>1K2B</v>
          </cell>
          <cell r="E497" t="str">
            <v>Swiss Rolls - Covered</v>
          </cell>
          <cell r="F497">
            <v>200</v>
          </cell>
          <cell r="H497" t="str">
            <v>Cocoa</v>
          </cell>
          <cell r="K497">
            <v>1</v>
          </cell>
          <cell r="L497">
            <v>10</v>
          </cell>
          <cell r="M497">
            <v>192</v>
          </cell>
          <cell r="N497">
            <v>2</v>
          </cell>
          <cell r="O497">
            <v>384</v>
          </cell>
          <cell r="P497">
            <v>386</v>
          </cell>
          <cell r="Q497">
            <v>191</v>
          </cell>
          <cell r="R497">
            <v>125</v>
          </cell>
          <cell r="S497">
            <v>12</v>
          </cell>
          <cell r="T497">
            <v>16</v>
          </cell>
          <cell r="U497">
            <v>2000</v>
          </cell>
          <cell r="V497">
            <v>2150</v>
          </cell>
          <cell r="W497">
            <v>8106</v>
          </cell>
          <cell r="X497">
            <v>1621.2</v>
          </cell>
          <cell r="Y497">
            <v>85</v>
          </cell>
          <cell r="Z497">
            <v>1378.02</v>
          </cell>
          <cell r="AC497">
            <v>2756.04</v>
          </cell>
          <cell r="AD497" t="str">
            <v>9646,14 per family</v>
          </cell>
          <cell r="AF497">
            <v>4288971</v>
          </cell>
        </row>
        <row r="498">
          <cell r="A498" t="str">
            <v>42889721K2B</v>
          </cell>
          <cell r="B498">
            <v>4288972</v>
          </cell>
          <cell r="C498" t="str">
            <v>7D 200G COCOA SW ROLL UNC 10CA</v>
          </cell>
          <cell r="D498" t="str">
            <v>1K2B</v>
          </cell>
          <cell r="E498" t="str">
            <v xml:space="preserve">Swiss Rolls - Décor </v>
          </cell>
          <cell r="F498">
            <v>200</v>
          </cell>
          <cell r="G498" t="str">
            <v>Georgia</v>
          </cell>
          <cell r="H498" t="str">
            <v>Cocoa</v>
          </cell>
          <cell r="I498" t="str">
            <v>Decor</v>
          </cell>
          <cell r="K498">
            <v>1</v>
          </cell>
          <cell r="L498">
            <v>10</v>
          </cell>
          <cell r="M498">
            <v>192</v>
          </cell>
          <cell r="N498">
            <v>2</v>
          </cell>
          <cell r="O498">
            <v>384</v>
          </cell>
          <cell r="P498">
            <v>386</v>
          </cell>
          <cell r="Q498">
            <v>191</v>
          </cell>
          <cell r="R498">
            <v>125</v>
          </cell>
          <cell r="S498">
            <v>12</v>
          </cell>
          <cell r="T498">
            <v>16</v>
          </cell>
          <cell r="U498">
            <v>2000</v>
          </cell>
          <cell r="V498">
            <v>2150</v>
          </cell>
          <cell r="W498">
            <v>7188</v>
          </cell>
          <cell r="X498">
            <v>1437.6</v>
          </cell>
          <cell r="Y498">
            <v>85</v>
          </cell>
          <cell r="Z498">
            <v>1221.9599999999998</v>
          </cell>
          <cell r="AA498">
            <v>3.1821874999999995</v>
          </cell>
          <cell r="AB498" t="str">
            <v>0001</v>
          </cell>
          <cell r="AC498">
            <v>2443.9199999999996</v>
          </cell>
          <cell r="AD498" t="str">
            <v>8553,72 kg per family</v>
          </cell>
          <cell r="AF498" t="e">
            <v>#N/A</v>
          </cell>
        </row>
        <row r="499">
          <cell r="A499" t="str">
            <v>42889721K2B</v>
          </cell>
          <cell r="B499">
            <v>4288972</v>
          </cell>
          <cell r="C499" t="str">
            <v>7DAYS SWISS ROLL COCOA (200G)10P/C</v>
          </cell>
          <cell r="D499" t="str">
            <v>1K2B</v>
          </cell>
          <cell r="E499" t="str">
            <v xml:space="preserve">Swiss Rolls - Décor </v>
          </cell>
          <cell r="F499">
            <v>200</v>
          </cell>
          <cell r="G499" t="str">
            <v>Georgia</v>
          </cell>
          <cell r="H499" t="str">
            <v>Cocoa</v>
          </cell>
          <cell r="I499" t="str">
            <v>Decor</v>
          </cell>
          <cell r="K499">
            <v>1</v>
          </cell>
          <cell r="L499">
            <v>10</v>
          </cell>
          <cell r="M499">
            <v>192</v>
          </cell>
          <cell r="N499">
            <v>2</v>
          </cell>
          <cell r="O499">
            <v>384</v>
          </cell>
          <cell r="P499">
            <v>386</v>
          </cell>
          <cell r="Q499">
            <v>191</v>
          </cell>
          <cell r="R499">
            <v>125</v>
          </cell>
          <cell r="S499">
            <v>12</v>
          </cell>
          <cell r="T499">
            <v>16</v>
          </cell>
          <cell r="U499">
            <v>2000</v>
          </cell>
          <cell r="V499">
            <v>2150</v>
          </cell>
          <cell r="W499">
            <v>7188</v>
          </cell>
          <cell r="X499">
            <v>1437.6</v>
          </cell>
          <cell r="Y499">
            <v>85</v>
          </cell>
          <cell r="Z499">
            <v>1221.9599999999998</v>
          </cell>
          <cell r="AA499">
            <v>3.1821874999999995</v>
          </cell>
          <cell r="AB499" t="str">
            <v>0001</v>
          </cell>
          <cell r="AC499">
            <v>2443.9199999999996</v>
          </cell>
          <cell r="AD499" t="str">
            <v>8553,72 kg per family</v>
          </cell>
          <cell r="AF499" t="e">
            <v>#N/A</v>
          </cell>
        </row>
        <row r="500">
          <cell r="A500" t="str">
            <v>42889731K2B</v>
          </cell>
          <cell r="B500">
            <v>4288973</v>
          </cell>
          <cell r="C500" t="str">
            <v>7D 200G COCOA SW ROLL COV 10CA</v>
          </cell>
          <cell r="D500" t="str">
            <v>1K2B</v>
          </cell>
          <cell r="E500" t="str">
            <v>Swiss Rolls - Covered</v>
          </cell>
          <cell r="F500">
            <v>200</v>
          </cell>
          <cell r="G500" t="str">
            <v>Georgia</v>
          </cell>
          <cell r="H500" t="str">
            <v>Cocoa</v>
          </cell>
          <cell r="I500" t="str">
            <v>Covered</v>
          </cell>
          <cell r="K500">
            <v>1</v>
          </cell>
          <cell r="L500">
            <v>10</v>
          </cell>
          <cell r="M500">
            <v>192</v>
          </cell>
          <cell r="N500">
            <v>2</v>
          </cell>
          <cell r="O500">
            <v>384</v>
          </cell>
          <cell r="P500">
            <v>386</v>
          </cell>
          <cell r="Q500">
            <v>191</v>
          </cell>
          <cell r="R500">
            <v>125</v>
          </cell>
          <cell r="S500">
            <v>12</v>
          </cell>
          <cell r="T500">
            <v>16</v>
          </cell>
          <cell r="U500">
            <v>2000</v>
          </cell>
          <cell r="V500">
            <v>2150</v>
          </cell>
          <cell r="W500">
            <v>8106</v>
          </cell>
          <cell r="X500">
            <v>1621.2</v>
          </cell>
          <cell r="Y500">
            <v>85</v>
          </cell>
          <cell r="Z500">
            <v>1378.02</v>
          </cell>
          <cell r="AA500">
            <v>3.5885937499999998</v>
          </cell>
          <cell r="AB500" t="str">
            <v>0001</v>
          </cell>
          <cell r="AC500">
            <v>2756.04</v>
          </cell>
          <cell r="AD500" t="str">
            <v>9646,14 per family</v>
          </cell>
          <cell r="AF500" t="e">
            <v>#N/A</v>
          </cell>
        </row>
        <row r="501">
          <cell r="A501" t="str">
            <v>43164881K2B</v>
          </cell>
          <cell r="B501">
            <v>4316488</v>
          </cell>
          <cell r="C501" t="str">
            <v>7D 200G COCOA SW ROLL COV 10CA</v>
          </cell>
          <cell r="D501" t="str">
            <v>1K2B</v>
          </cell>
          <cell r="E501" t="str">
            <v>Swiss Rolls - Covered</v>
          </cell>
          <cell r="F501">
            <v>200</v>
          </cell>
          <cell r="H501" t="str">
            <v>Cocoa</v>
          </cell>
          <cell r="I501" t="str">
            <v>Covered</v>
          </cell>
          <cell r="K501">
            <v>1</v>
          </cell>
          <cell r="L501">
            <v>10</v>
          </cell>
          <cell r="M501">
            <v>156</v>
          </cell>
          <cell r="N501">
            <v>2</v>
          </cell>
          <cell r="O501">
            <v>312</v>
          </cell>
          <cell r="P501">
            <v>386</v>
          </cell>
          <cell r="Q501">
            <v>191</v>
          </cell>
          <cell r="R501">
            <v>125</v>
          </cell>
          <cell r="S501">
            <v>12</v>
          </cell>
          <cell r="T501">
            <v>16</v>
          </cell>
          <cell r="U501">
            <v>2000</v>
          </cell>
          <cell r="V501">
            <v>2150</v>
          </cell>
          <cell r="W501">
            <v>8106</v>
          </cell>
          <cell r="X501">
            <v>1621.2</v>
          </cell>
          <cell r="Y501">
            <v>85</v>
          </cell>
          <cell r="Z501">
            <v>1378.02</v>
          </cell>
          <cell r="AA501">
            <v>4.4167307692307691</v>
          </cell>
          <cell r="AB501" t="str">
            <v>0001</v>
          </cell>
          <cell r="AC501">
            <v>2756.04</v>
          </cell>
          <cell r="AD501" t="str">
            <v>9646,14 per family</v>
          </cell>
          <cell r="AF501" t="e">
            <v>#N/A</v>
          </cell>
        </row>
        <row r="502">
          <cell r="A502" t="str">
            <v>42889731K2B</v>
          </cell>
          <cell r="B502">
            <v>4288973</v>
          </cell>
          <cell r="C502" t="str">
            <v>7D COCOA SWISS ROLL COCOA(200G)10p/c-</v>
          </cell>
          <cell r="D502" t="str">
            <v>1K2B</v>
          </cell>
          <cell r="E502" t="str">
            <v>Swiss Rolls - Covered</v>
          </cell>
          <cell r="F502">
            <v>200</v>
          </cell>
          <cell r="G502" t="str">
            <v>Georgia</v>
          </cell>
          <cell r="H502" t="str">
            <v>Cocoa</v>
          </cell>
          <cell r="I502" t="str">
            <v>Covered</v>
          </cell>
          <cell r="K502">
            <v>1</v>
          </cell>
          <cell r="L502">
            <v>10</v>
          </cell>
          <cell r="M502">
            <v>192</v>
          </cell>
          <cell r="N502">
            <v>2</v>
          </cell>
          <cell r="O502">
            <v>384</v>
          </cell>
          <cell r="P502">
            <v>386</v>
          </cell>
          <cell r="Q502">
            <v>191</v>
          </cell>
          <cell r="R502">
            <v>125</v>
          </cell>
          <cell r="S502">
            <v>12</v>
          </cell>
          <cell r="T502">
            <v>16</v>
          </cell>
          <cell r="U502">
            <v>2000</v>
          </cell>
          <cell r="V502">
            <v>2150</v>
          </cell>
          <cell r="W502">
            <v>8106</v>
          </cell>
          <cell r="X502">
            <v>1621.2</v>
          </cell>
          <cell r="Y502">
            <v>85</v>
          </cell>
          <cell r="Z502">
            <v>1378.02</v>
          </cell>
          <cell r="AA502">
            <v>3.5885937499999998</v>
          </cell>
          <cell r="AB502" t="str">
            <v>0001</v>
          </cell>
          <cell r="AC502">
            <v>2756.04</v>
          </cell>
          <cell r="AD502" t="str">
            <v>9646,14 per family</v>
          </cell>
          <cell r="AF502" t="e">
            <v>#N/A</v>
          </cell>
        </row>
        <row r="503">
          <cell r="A503" t="str">
            <v>-42889741K2A</v>
          </cell>
          <cell r="B503">
            <v>-4288974</v>
          </cell>
          <cell r="C503" t="str">
            <v>7D CB GLZ CACAO MPK( 5X32gr) 10D/C -MK</v>
          </cell>
          <cell r="D503" t="str">
            <v>1K2A</v>
          </cell>
          <cell r="E503" t="str">
            <v>CB - old recipe Covered</v>
          </cell>
          <cell r="F503">
            <v>32</v>
          </cell>
          <cell r="K503">
            <v>5</v>
          </cell>
          <cell r="L503">
            <v>10</v>
          </cell>
          <cell r="M503">
            <v>144</v>
          </cell>
          <cell r="N503">
            <v>1.6</v>
          </cell>
          <cell r="O503">
            <v>230.4</v>
          </cell>
          <cell r="P503">
            <v>300</v>
          </cell>
          <cell r="Q503">
            <v>260</v>
          </cell>
          <cell r="R503">
            <v>180</v>
          </cell>
          <cell r="S503">
            <v>12</v>
          </cell>
          <cell r="T503">
            <v>12</v>
          </cell>
          <cell r="U503">
            <v>2160</v>
          </cell>
          <cell r="V503">
            <v>2310</v>
          </cell>
          <cell r="W503">
            <v>36984</v>
          </cell>
          <cell r="X503">
            <v>1183.4880000000001</v>
          </cell>
          <cell r="Y503">
            <v>85</v>
          </cell>
          <cell r="Z503">
            <v>1005.9648000000001</v>
          </cell>
          <cell r="AC503">
            <v>2011.9296000000002</v>
          </cell>
          <cell r="AF503">
            <v>4288974</v>
          </cell>
        </row>
        <row r="504">
          <cell r="A504" t="str">
            <v>43059891C01</v>
          </cell>
          <cell r="B504">
            <v>4305989</v>
          </cell>
          <cell r="C504" t="str">
            <v>7D 85G COCOA CROIS 20CA</v>
          </cell>
          <cell r="D504" t="str">
            <v>1C01</v>
          </cell>
          <cell r="E504" t="str">
            <v>Tray 70/80/85g</v>
          </cell>
          <cell r="F504">
            <v>85</v>
          </cell>
          <cell r="G504" t="str">
            <v>Romania</v>
          </cell>
          <cell r="H504" t="str">
            <v>Cocoa</v>
          </cell>
          <cell r="K504">
            <v>1</v>
          </cell>
          <cell r="L504">
            <v>20</v>
          </cell>
          <cell r="M504">
            <v>72</v>
          </cell>
          <cell r="N504">
            <v>1.7</v>
          </cell>
          <cell r="O504">
            <v>122.39999999999999</v>
          </cell>
          <cell r="P504">
            <v>393</v>
          </cell>
          <cell r="Q504">
            <v>295</v>
          </cell>
          <cell r="R504">
            <v>180</v>
          </cell>
          <cell r="S504">
            <v>8</v>
          </cell>
          <cell r="T504">
            <v>9</v>
          </cell>
          <cell r="U504">
            <v>1620</v>
          </cell>
          <cell r="V504">
            <v>1770</v>
          </cell>
          <cell r="W504">
            <v>19200</v>
          </cell>
          <cell r="X504">
            <v>1632</v>
          </cell>
          <cell r="Y504">
            <v>93</v>
          </cell>
          <cell r="Z504">
            <v>1517.76</v>
          </cell>
          <cell r="AA504">
            <v>12.4</v>
          </cell>
          <cell r="AB504" t="str">
            <v>0001</v>
          </cell>
          <cell r="AC504">
            <v>36426.239999999998</v>
          </cell>
          <cell r="AD504" t="str">
            <v>per family of Max/double</v>
          </cell>
          <cell r="AF504" t="e">
            <v>#N/A</v>
          </cell>
        </row>
        <row r="505">
          <cell r="A505" t="str">
            <v>43059892C01</v>
          </cell>
          <cell r="B505">
            <v>4305989</v>
          </cell>
          <cell r="C505" t="str">
            <v>7D 85G COCOA CROIS 20CA</v>
          </cell>
          <cell r="D505" t="str">
            <v>2C01</v>
          </cell>
          <cell r="E505" t="str">
            <v>Tray 70/80/85g</v>
          </cell>
          <cell r="F505">
            <v>85</v>
          </cell>
          <cell r="G505" t="str">
            <v>Romania</v>
          </cell>
          <cell r="H505" t="str">
            <v>Cocoa</v>
          </cell>
          <cell r="K505">
            <v>1</v>
          </cell>
          <cell r="L505">
            <v>20</v>
          </cell>
          <cell r="M505">
            <v>72</v>
          </cell>
          <cell r="N505">
            <v>1.7</v>
          </cell>
          <cell r="O505">
            <v>122.39999999999999</v>
          </cell>
          <cell r="P505">
            <v>393</v>
          </cell>
          <cell r="Q505">
            <v>295</v>
          </cell>
          <cell r="R505">
            <v>180</v>
          </cell>
          <cell r="S505">
            <v>8</v>
          </cell>
          <cell r="T505">
            <v>9</v>
          </cell>
          <cell r="U505">
            <v>1620</v>
          </cell>
          <cell r="V505">
            <v>1770</v>
          </cell>
          <cell r="W505">
            <v>12042</v>
          </cell>
          <cell r="X505">
            <v>1023.57</v>
          </cell>
          <cell r="Y505">
            <v>93.5</v>
          </cell>
          <cell r="Z505">
            <v>957.03795000000002</v>
          </cell>
          <cell r="AA505">
            <v>7.8189375000000005</v>
          </cell>
          <cell r="AB505" t="str">
            <v>0003</v>
          </cell>
          <cell r="AC505">
            <v>7656.3036000000002</v>
          </cell>
          <cell r="AD505" t="str">
            <v>per family Max/Double</v>
          </cell>
          <cell r="AF505" t="e">
            <v>#N/A</v>
          </cell>
        </row>
        <row r="506">
          <cell r="A506" t="str">
            <v>43059901C01</v>
          </cell>
          <cell r="B506">
            <v>4305990</v>
          </cell>
          <cell r="C506" t="str">
            <v>7D 65G COCOA CROIS 30CA</v>
          </cell>
          <cell r="D506" t="str">
            <v>1C01</v>
          </cell>
          <cell r="E506" t="str">
            <v>Tray 60/65g</v>
          </cell>
          <cell r="F506">
            <v>65</v>
          </cell>
          <cell r="G506" t="str">
            <v>Romania</v>
          </cell>
          <cell r="H506" t="str">
            <v>Cocoa</v>
          </cell>
          <cell r="K506">
            <v>1</v>
          </cell>
          <cell r="L506">
            <v>30</v>
          </cell>
          <cell r="M506">
            <v>56</v>
          </cell>
          <cell r="N506">
            <v>1.95</v>
          </cell>
          <cell r="O506">
            <v>109.2</v>
          </cell>
          <cell r="P506">
            <v>391</v>
          </cell>
          <cell r="Q506">
            <v>291</v>
          </cell>
          <cell r="R506">
            <v>220</v>
          </cell>
          <cell r="S506">
            <v>8</v>
          </cell>
          <cell r="T506">
            <v>7</v>
          </cell>
          <cell r="U506">
            <v>1540</v>
          </cell>
          <cell r="V506">
            <v>1690</v>
          </cell>
          <cell r="W506">
            <v>25410</v>
          </cell>
          <cell r="X506">
            <v>1651.65</v>
          </cell>
          <cell r="Y506">
            <v>93</v>
          </cell>
          <cell r="Z506">
            <v>1536.0345000000002</v>
          </cell>
          <cell r="AA506">
            <v>14.066250000000002</v>
          </cell>
          <cell r="AB506" t="str">
            <v>0001</v>
          </cell>
          <cell r="AC506">
            <v>36864.828000000009</v>
          </cell>
          <cell r="AD506" t="str">
            <v>per family of midi</v>
          </cell>
          <cell r="AF506" t="e">
            <v>#N/A</v>
          </cell>
        </row>
        <row r="507">
          <cell r="A507" t="str">
            <v>43059901C03</v>
          </cell>
          <cell r="B507">
            <v>4305990</v>
          </cell>
          <cell r="C507" t="str">
            <v>7D 65G COCOA CROIS 30CA</v>
          </cell>
          <cell r="D507" t="str">
            <v>1C03</v>
          </cell>
          <cell r="E507" t="str">
            <v>Tray 60/65g</v>
          </cell>
          <cell r="F507">
            <v>65</v>
          </cell>
          <cell r="G507" t="str">
            <v>Romania</v>
          </cell>
          <cell r="H507" t="str">
            <v>Cocoa</v>
          </cell>
          <cell r="K507">
            <v>1</v>
          </cell>
          <cell r="L507">
            <v>30</v>
          </cell>
          <cell r="M507">
            <v>56</v>
          </cell>
          <cell r="N507">
            <v>1.95</v>
          </cell>
          <cell r="O507">
            <v>109.2</v>
          </cell>
          <cell r="P507">
            <v>391</v>
          </cell>
          <cell r="Q507">
            <v>291</v>
          </cell>
          <cell r="R507">
            <v>220</v>
          </cell>
          <cell r="S507">
            <v>8</v>
          </cell>
          <cell r="T507">
            <v>7</v>
          </cell>
          <cell r="U507">
            <v>1540</v>
          </cell>
          <cell r="V507">
            <v>1690</v>
          </cell>
          <cell r="W507">
            <v>13764</v>
          </cell>
          <cell r="X507">
            <v>894.66</v>
          </cell>
          <cell r="Y507">
            <v>92.5</v>
          </cell>
          <cell r="Z507">
            <v>827.56050000000005</v>
          </cell>
          <cell r="AA507">
            <v>7.578392857142858</v>
          </cell>
          <cell r="AB507" t="str">
            <v>0002</v>
          </cell>
          <cell r="AC507">
            <v>19861.452000000001</v>
          </cell>
          <cell r="AD507" t="str">
            <v>per midi family</v>
          </cell>
          <cell r="AF507" t="e">
            <v>#N/A</v>
          </cell>
        </row>
        <row r="508">
          <cell r="A508" t="str">
            <v>43059911C01</v>
          </cell>
          <cell r="B508">
            <v>4305991</v>
          </cell>
          <cell r="C508" t="str">
            <v>7D 85G SPUM CROIS 20CA</v>
          </cell>
          <cell r="D508" t="str">
            <v>1C01</v>
          </cell>
          <cell r="E508" t="str">
            <v>Tray 70/80/85g</v>
          </cell>
          <cell r="F508">
            <v>85</v>
          </cell>
          <cell r="G508" t="str">
            <v>Romania</v>
          </cell>
          <cell r="H508" t="str">
            <v>Spumant</v>
          </cell>
          <cell r="K508">
            <v>1</v>
          </cell>
          <cell r="L508">
            <v>20</v>
          </cell>
          <cell r="M508">
            <v>72</v>
          </cell>
          <cell r="N508">
            <v>1.7</v>
          </cell>
          <cell r="O508">
            <v>122.39999999999999</v>
          </cell>
          <cell r="P508">
            <v>393</v>
          </cell>
          <cell r="Q508">
            <v>295</v>
          </cell>
          <cell r="R508">
            <v>180</v>
          </cell>
          <cell r="S508">
            <v>8</v>
          </cell>
          <cell r="T508">
            <v>9</v>
          </cell>
          <cell r="U508">
            <v>1620</v>
          </cell>
          <cell r="V508">
            <v>1770</v>
          </cell>
          <cell r="W508">
            <v>19200</v>
          </cell>
          <cell r="X508">
            <v>1632</v>
          </cell>
          <cell r="Y508">
            <v>93</v>
          </cell>
          <cell r="Z508">
            <v>1517.76</v>
          </cell>
          <cell r="AA508">
            <v>12.4</v>
          </cell>
          <cell r="AB508" t="str">
            <v>0001</v>
          </cell>
          <cell r="AC508">
            <v>36426.239999999998</v>
          </cell>
          <cell r="AD508" t="str">
            <v>per family of Max/double</v>
          </cell>
          <cell r="AF508" t="e">
            <v>#N/A</v>
          </cell>
        </row>
        <row r="509">
          <cell r="A509" t="str">
            <v>43059921C01</v>
          </cell>
          <cell r="B509">
            <v>4305992</v>
          </cell>
          <cell r="C509" t="str">
            <v>7D DOUBLE MAX COCOA-VANI(80G)20P/C- RO</v>
          </cell>
          <cell r="D509" t="str">
            <v>1C01</v>
          </cell>
          <cell r="E509" t="str">
            <v>Tray 70/80/85g</v>
          </cell>
          <cell r="F509">
            <v>80</v>
          </cell>
          <cell r="G509" t="str">
            <v>Romania</v>
          </cell>
          <cell r="H509" t="str">
            <v>Cocoa-Vanilla</v>
          </cell>
          <cell r="K509">
            <v>1</v>
          </cell>
          <cell r="L509">
            <v>20</v>
          </cell>
          <cell r="M509">
            <v>72</v>
          </cell>
          <cell r="N509">
            <v>1.6</v>
          </cell>
          <cell r="O509">
            <v>115.2</v>
          </cell>
          <cell r="P509">
            <v>393</v>
          </cell>
          <cell r="Q509">
            <v>295</v>
          </cell>
          <cell r="R509">
            <v>180</v>
          </cell>
          <cell r="S509">
            <v>8</v>
          </cell>
          <cell r="T509">
            <v>9</v>
          </cell>
          <cell r="U509">
            <v>1620</v>
          </cell>
          <cell r="V509">
            <v>1770</v>
          </cell>
          <cell r="W509">
            <v>19200</v>
          </cell>
          <cell r="X509">
            <v>1536</v>
          </cell>
          <cell r="Y509">
            <v>93</v>
          </cell>
          <cell r="Z509">
            <v>1428.48</v>
          </cell>
          <cell r="AA509">
            <v>12.399999999999999</v>
          </cell>
          <cell r="AB509" t="str">
            <v>0001</v>
          </cell>
          <cell r="AC509">
            <v>34283.520000000004</v>
          </cell>
          <cell r="AD509" t="str">
            <v>per family of Max/double</v>
          </cell>
          <cell r="AF509" t="e">
            <v>#N/A</v>
          </cell>
        </row>
        <row r="510">
          <cell r="A510" t="str">
            <v>43059922C01</v>
          </cell>
          <cell r="B510">
            <v>4305992</v>
          </cell>
          <cell r="C510" t="str">
            <v>7D DOUBLE MAX COCOA-VANI(80G)20P/C- RO</v>
          </cell>
          <cell r="D510" t="str">
            <v>2C01</v>
          </cell>
          <cell r="E510" t="str">
            <v>Tray 70/80/85g</v>
          </cell>
          <cell r="F510">
            <v>80</v>
          </cell>
          <cell r="G510" t="str">
            <v>Romania</v>
          </cell>
          <cell r="H510" t="str">
            <v>Cocoa-Vanilla</v>
          </cell>
          <cell r="K510">
            <v>1</v>
          </cell>
          <cell r="L510">
            <v>20</v>
          </cell>
          <cell r="M510">
            <v>72</v>
          </cell>
          <cell r="N510">
            <v>1.6</v>
          </cell>
          <cell r="O510">
            <v>115.2</v>
          </cell>
          <cell r="P510">
            <v>393</v>
          </cell>
          <cell r="Q510">
            <v>295</v>
          </cell>
          <cell r="R510">
            <v>180</v>
          </cell>
          <cell r="S510">
            <v>8</v>
          </cell>
          <cell r="T510">
            <v>9</v>
          </cell>
          <cell r="U510">
            <v>1620</v>
          </cell>
          <cell r="V510">
            <v>1770</v>
          </cell>
          <cell r="W510">
            <v>12042</v>
          </cell>
          <cell r="X510">
            <v>963.36</v>
          </cell>
          <cell r="Y510">
            <v>93.5</v>
          </cell>
          <cell r="Z510">
            <v>900.74160000000006</v>
          </cell>
          <cell r="AA510">
            <v>7.8189374999999997</v>
          </cell>
          <cell r="AB510" t="str">
            <v>0002</v>
          </cell>
          <cell r="AC510">
            <v>7205.9328000000005</v>
          </cell>
          <cell r="AD510" t="str">
            <v>per family Max/Double</v>
          </cell>
          <cell r="AF510" t="e">
            <v>#N/A</v>
          </cell>
        </row>
        <row r="511">
          <cell r="A511" t="str">
            <v>43059931C01</v>
          </cell>
          <cell r="B511">
            <v>4305993</v>
          </cell>
          <cell r="C511" t="str">
            <v>7D 80G VAN&amp;SR CHRY CROIS 20CA</v>
          </cell>
          <cell r="D511" t="str">
            <v>1C01</v>
          </cell>
          <cell r="E511" t="str">
            <v>Tray 70/80/85g</v>
          </cell>
          <cell r="F511">
            <v>80</v>
          </cell>
          <cell r="H511" t="str">
            <v>Vanilla-Cherry</v>
          </cell>
          <cell r="K511">
            <v>1</v>
          </cell>
          <cell r="L511">
            <v>20</v>
          </cell>
          <cell r="M511">
            <v>72</v>
          </cell>
          <cell r="N511">
            <v>1.6</v>
          </cell>
          <cell r="O511">
            <v>115.2</v>
          </cell>
          <cell r="P511">
            <v>393</v>
          </cell>
          <cell r="Q511">
            <v>295</v>
          </cell>
          <cell r="R511">
            <v>180</v>
          </cell>
          <cell r="S511">
            <v>8</v>
          </cell>
          <cell r="T511">
            <v>9</v>
          </cell>
          <cell r="U511">
            <v>1620</v>
          </cell>
          <cell r="V511">
            <v>1770</v>
          </cell>
          <cell r="W511">
            <v>19200</v>
          </cell>
          <cell r="X511">
            <v>1536</v>
          </cell>
          <cell r="Y511">
            <v>93</v>
          </cell>
          <cell r="Z511">
            <v>1428.48</v>
          </cell>
          <cell r="AA511">
            <v>12.399999999999999</v>
          </cell>
          <cell r="AB511" t="str">
            <v>0001</v>
          </cell>
          <cell r="AC511">
            <v>34283.520000000004</v>
          </cell>
          <cell r="AD511" t="str">
            <v>per family of Max/double</v>
          </cell>
          <cell r="AF511" t="e">
            <v>#N/A</v>
          </cell>
        </row>
        <row r="512">
          <cell r="A512" t="str">
            <v>43059952B01</v>
          </cell>
          <cell r="B512">
            <v>4305995</v>
          </cell>
          <cell r="C512" t="str">
            <v>7DAYS BAKEROLLS GARLIC 80G/12</v>
          </cell>
          <cell r="D512" t="str">
            <v>2B01</v>
          </cell>
          <cell r="E512" t="str">
            <v>BIG</v>
          </cell>
          <cell r="F512">
            <v>80</v>
          </cell>
          <cell r="G512" t="str">
            <v>Romania</v>
          </cell>
          <cell r="H512" t="str">
            <v>Garlic</v>
          </cell>
          <cell r="K512">
            <v>1</v>
          </cell>
          <cell r="L512">
            <v>12</v>
          </cell>
          <cell r="M512">
            <v>105</v>
          </cell>
          <cell r="N512">
            <v>0.96</v>
          </cell>
          <cell r="O512">
            <v>100.8</v>
          </cell>
          <cell r="P512">
            <v>266</v>
          </cell>
          <cell r="Q512">
            <v>236</v>
          </cell>
          <cell r="R512">
            <v>220</v>
          </cell>
          <cell r="S512">
            <v>15</v>
          </cell>
          <cell r="T512">
            <v>7</v>
          </cell>
          <cell r="U512">
            <v>1540</v>
          </cell>
          <cell r="V512">
            <v>1690</v>
          </cell>
          <cell r="W512">
            <v>11218.5</v>
          </cell>
          <cell r="X512">
            <v>897.48</v>
          </cell>
          <cell r="Y512">
            <v>91</v>
          </cell>
          <cell r="Z512">
            <v>816.70680000000004</v>
          </cell>
          <cell r="AA512">
            <v>8.1022499999999997</v>
          </cell>
          <cell r="AB512" t="str">
            <v>0001</v>
          </cell>
          <cell r="AC512">
            <v>13067.308800000001</v>
          </cell>
          <cell r="AF512" t="e">
            <v>#N/A</v>
          </cell>
        </row>
        <row r="513">
          <cell r="A513" t="str">
            <v>43059961C01</v>
          </cell>
          <cell r="B513">
            <v>4305996</v>
          </cell>
          <cell r="C513" t="str">
            <v>7D 80G HZLNT CROIS 20CA</v>
          </cell>
          <cell r="D513" t="str">
            <v>1C01</v>
          </cell>
          <cell r="E513" t="str">
            <v>Tray 70/80/85g</v>
          </cell>
          <cell r="F513">
            <v>80</v>
          </cell>
          <cell r="H513" t="str">
            <v>Hazelnut</v>
          </cell>
          <cell r="K513">
            <v>1</v>
          </cell>
          <cell r="L513">
            <v>20</v>
          </cell>
          <cell r="M513">
            <v>72</v>
          </cell>
          <cell r="N513">
            <v>1.6</v>
          </cell>
          <cell r="O513">
            <v>115.2</v>
          </cell>
          <cell r="P513">
            <v>393</v>
          </cell>
          <cell r="Q513">
            <v>295</v>
          </cell>
          <cell r="R513">
            <v>180</v>
          </cell>
          <cell r="S513">
            <v>8</v>
          </cell>
          <cell r="T513">
            <v>9</v>
          </cell>
          <cell r="U513">
            <v>1620</v>
          </cell>
          <cell r="V513">
            <v>1770</v>
          </cell>
          <cell r="W513">
            <v>19200</v>
          </cell>
          <cell r="X513">
            <v>1536</v>
          </cell>
          <cell r="Y513">
            <v>93</v>
          </cell>
          <cell r="Z513">
            <v>1428.48</v>
          </cell>
          <cell r="AA513">
            <v>12.399999999999999</v>
          </cell>
          <cell r="AB513" t="str">
            <v>0001</v>
          </cell>
          <cell r="AC513">
            <v>34283.520000000004</v>
          </cell>
          <cell r="AD513" t="str">
            <v>per family of Max/double</v>
          </cell>
          <cell r="AF513" t="e">
            <v>#N/A</v>
          </cell>
        </row>
        <row r="514">
          <cell r="A514" t="str">
            <v>43059962C01</v>
          </cell>
          <cell r="B514">
            <v>4305996</v>
          </cell>
          <cell r="C514" t="str">
            <v>7D 80G HZLNT CROIS 20CA</v>
          </cell>
          <cell r="D514" t="str">
            <v>2C01</v>
          </cell>
          <cell r="E514" t="str">
            <v>Tray 70/80/85g</v>
          </cell>
          <cell r="F514">
            <v>80</v>
          </cell>
          <cell r="H514" t="str">
            <v>Hazelnut</v>
          </cell>
          <cell r="K514">
            <v>1</v>
          </cell>
          <cell r="L514">
            <v>20</v>
          </cell>
          <cell r="M514">
            <v>72</v>
          </cell>
          <cell r="N514">
            <v>1.6</v>
          </cell>
          <cell r="O514">
            <v>115.2</v>
          </cell>
          <cell r="P514">
            <v>393</v>
          </cell>
          <cell r="Q514">
            <v>295</v>
          </cell>
          <cell r="R514">
            <v>180</v>
          </cell>
          <cell r="S514">
            <v>8</v>
          </cell>
          <cell r="T514">
            <v>9</v>
          </cell>
          <cell r="U514">
            <v>1620</v>
          </cell>
          <cell r="V514">
            <v>1770</v>
          </cell>
          <cell r="W514">
            <v>12042</v>
          </cell>
          <cell r="X514">
            <v>963.36</v>
          </cell>
          <cell r="Y514">
            <v>93.5</v>
          </cell>
          <cell r="Z514">
            <v>900.74160000000006</v>
          </cell>
          <cell r="AA514">
            <v>7.8189374999999997</v>
          </cell>
          <cell r="AB514" t="str">
            <v>0001</v>
          </cell>
          <cell r="AC514">
            <v>7205.9328000000005</v>
          </cell>
          <cell r="AD514" t="str">
            <v>per family Max/Double</v>
          </cell>
          <cell r="AF514" t="e">
            <v>#N/A</v>
          </cell>
        </row>
        <row r="515">
          <cell r="A515" t="str">
            <v>43059972B01</v>
          </cell>
          <cell r="B515">
            <v>4305997</v>
          </cell>
          <cell r="C515" t="str">
            <v>7DAYS BAKEROLLS PIZZA 80G/12</v>
          </cell>
          <cell r="D515" t="str">
            <v>2B01</v>
          </cell>
          <cell r="E515" t="str">
            <v>BIG</v>
          </cell>
          <cell r="F515">
            <v>80</v>
          </cell>
          <cell r="G515" t="str">
            <v>Romania</v>
          </cell>
          <cell r="H515" t="str">
            <v>Pizza</v>
          </cell>
          <cell r="K515">
            <v>1</v>
          </cell>
          <cell r="L515">
            <v>12</v>
          </cell>
          <cell r="M515">
            <v>105</v>
          </cell>
          <cell r="N515">
            <v>0.96</v>
          </cell>
          <cell r="O515">
            <v>100.8</v>
          </cell>
          <cell r="P515">
            <v>266</v>
          </cell>
          <cell r="Q515">
            <v>236</v>
          </cell>
          <cell r="R515">
            <v>220</v>
          </cell>
          <cell r="S515">
            <v>15</v>
          </cell>
          <cell r="T515">
            <v>7</v>
          </cell>
          <cell r="U515">
            <v>1540</v>
          </cell>
          <cell r="V515">
            <v>1690</v>
          </cell>
          <cell r="W515">
            <v>11218.5</v>
          </cell>
          <cell r="X515">
            <v>897.48</v>
          </cell>
          <cell r="Y515">
            <v>91</v>
          </cell>
          <cell r="Z515">
            <v>816.70680000000004</v>
          </cell>
          <cell r="AA515">
            <v>8.1022499999999997</v>
          </cell>
          <cell r="AB515" t="str">
            <v>0001</v>
          </cell>
          <cell r="AC515">
            <v>13067.308800000001</v>
          </cell>
          <cell r="AF515" t="e">
            <v>#N/A</v>
          </cell>
        </row>
        <row r="516">
          <cell r="A516" t="str">
            <v>43059982B01</v>
          </cell>
          <cell r="B516">
            <v>4305998</v>
          </cell>
          <cell r="C516" t="str">
            <v>7D 80G SALT BR 12CA</v>
          </cell>
          <cell r="D516" t="str">
            <v>2B01</v>
          </cell>
          <cell r="E516" t="str">
            <v>BIG</v>
          </cell>
          <cell r="F516">
            <v>80</v>
          </cell>
          <cell r="G516" t="str">
            <v>Romania</v>
          </cell>
          <cell r="H516" t="str">
            <v>Salt</v>
          </cell>
          <cell r="K516">
            <v>1</v>
          </cell>
          <cell r="L516">
            <v>12</v>
          </cell>
          <cell r="M516">
            <v>105</v>
          </cell>
          <cell r="N516">
            <v>0.96</v>
          </cell>
          <cell r="O516">
            <v>100.8</v>
          </cell>
          <cell r="P516">
            <v>266</v>
          </cell>
          <cell r="Q516">
            <v>236</v>
          </cell>
          <cell r="R516">
            <v>220</v>
          </cell>
          <cell r="S516">
            <v>15</v>
          </cell>
          <cell r="T516">
            <v>7</v>
          </cell>
          <cell r="U516">
            <v>1540</v>
          </cell>
          <cell r="V516">
            <v>1690</v>
          </cell>
          <cell r="W516">
            <v>11218.5</v>
          </cell>
          <cell r="X516">
            <v>897.48</v>
          </cell>
          <cell r="Y516">
            <v>91</v>
          </cell>
          <cell r="Z516">
            <v>816.70680000000004</v>
          </cell>
          <cell r="AA516">
            <v>8.1022499999999997</v>
          </cell>
          <cell r="AB516" t="str">
            <v>0001</v>
          </cell>
          <cell r="AC516">
            <v>13067.308800000001</v>
          </cell>
          <cell r="AF516" t="e">
            <v>#N/A</v>
          </cell>
        </row>
        <row r="517">
          <cell r="A517" t="str">
            <v>43063611C01</v>
          </cell>
          <cell r="B517">
            <v>4306361</v>
          </cell>
          <cell r="C517" t="str">
            <v>7D 60G COCOA CROIS 30CA AC</v>
          </cell>
          <cell r="D517" t="str">
            <v>1C01</v>
          </cell>
          <cell r="E517" t="str">
            <v>Tray 60/65g</v>
          </cell>
          <cell r="F517">
            <v>60</v>
          </cell>
          <cell r="G517" t="str">
            <v>RO/MD/BG</v>
          </cell>
          <cell r="H517" t="str">
            <v>Cocoa</v>
          </cell>
          <cell r="K517">
            <v>1</v>
          </cell>
          <cell r="L517">
            <v>30</v>
          </cell>
          <cell r="M517">
            <v>56</v>
          </cell>
          <cell r="N517">
            <v>1.8</v>
          </cell>
          <cell r="O517">
            <v>100.8</v>
          </cell>
          <cell r="P517">
            <v>391</v>
          </cell>
          <cell r="Q517">
            <v>291</v>
          </cell>
          <cell r="R517">
            <v>220</v>
          </cell>
          <cell r="S517">
            <v>8</v>
          </cell>
          <cell r="T517">
            <v>7</v>
          </cell>
          <cell r="U517">
            <v>1540</v>
          </cell>
          <cell r="V517">
            <v>1690</v>
          </cell>
          <cell r="W517">
            <v>25410</v>
          </cell>
          <cell r="X517">
            <v>1524.6</v>
          </cell>
          <cell r="Y517">
            <v>93</v>
          </cell>
          <cell r="Z517">
            <v>1417.8779999999999</v>
          </cell>
          <cell r="AA517">
            <v>14.066249999999998</v>
          </cell>
          <cell r="AB517" t="str">
            <v>0001</v>
          </cell>
          <cell r="AC517">
            <v>1417.88</v>
          </cell>
        </row>
        <row r="518">
          <cell r="A518" t="str">
            <v>43063611c03</v>
          </cell>
          <cell r="B518">
            <v>4306361</v>
          </cell>
          <cell r="C518" t="str">
            <v>7D 60G COCOA CROIS 30CA AC</v>
          </cell>
          <cell r="D518" t="str">
            <v>1c03</v>
          </cell>
          <cell r="E518" t="str">
            <v>Tray 60/65g</v>
          </cell>
          <cell r="F518">
            <v>60</v>
          </cell>
          <cell r="G518" t="str">
            <v>RO/MD/BG</v>
          </cell>
          <cell r="H518" t="str">
            <v>Cocoa</v>
          </cell>
          <cell r="K518">
            <v>1</v>
          </cell>
          <cell r="L518">
            <v>30</v>
          </cell>
          <cell r="M518">
            <v>56</v>
          </cell>
          <cell r="N518">
            <v>1.8</v>
          </cell>
          <cell r="O518">
            <v>100.8</v>
          </cell>
          <cell r="P518">
            <v>391</v>
          </cell>
          <cell r="Q518">
            <v>291</v>
          </cell>
          <cell r="R518">
            <v>220</v>
          </cell>
          <cell r="S518">
            <v>8</v>
          </cell>
          <cell r="T518">
            <v>7</v>
          </cell>
          <cell r="U518">
            <v>1540</v>
          </cell>
          <cell r="V518">
            <v>1690</v>
          </cell>
          <cell r="W518">
            <v>13764</v>
          </cell>
          <cell r="X518">
            <v>825.84</v>
          </cell>
          <cell r="Y518">
            <v>92.5</v>
          </cell>
          <cell r="Z518">
            <v>763.90199999999993</v>
          </cell>
          <cell r="AA518">
            <v>7.5783928571428563</v>
          </cell>
          <cell r="AB518" t="str">
            <v>0002</v>
          </cell>
          <cell r="AC518">
            <v>102087.216</v>
          </cell>
        </row>
        <row r="519">
          <cell r="A519" t="str">
            <v>43216061c03</v>
          </cell>
          <cell r="B519">
            <v>4321606</v>
          </cell>
          <cell r="C519" t="str">
            <v>7D 60G COCOA CROIS 30CA AC</v>
          </cell>
          <cell r="D519" t="str">
            <v>1c03</v>
          </cell>
          <cell r="E519" t="str">
            <v>Tray 60/65g</v>
          </cell>
          <cell r="F519">
            <v>60</v>
          </cell>
          <cell r="H519" t="str">
            <v>Cocoa</v>
          </cell>
          <cell r="K519">
            <v>1</v>
          </cell>
          <cell r="L519">
            <v>30</v>
          </cell>
          <cell r="M519">
            <v>80</v>
          </cell>
          <cell r="N519">
            <v>1.8</v>
          </cell>
          <cell r="O519">
            <v>144</v>
          </cell>
          <cell r="P519">
            <v>391</v>
          </cell>
          <cell r="Q519">
            <v>291</v>
          </cell>
          <cell r="R519">
            <v>220</v>
          </cell>
          <cell r="S519">
            <v>8</v>
          </cell>
          <cell r="T519">
            <v>7</v>
          </cell>
          <cell r="U519">
            <v>1540</v>
          </cell>
          <cell r="V519">
            <v>1690</v>
          </cell>
          <cell r="W519">
            <v>13764</v>
          </cell>
          <cell r="X519">
            <v>825.84</v>
          </cell>
          <cell r="Y519">
            <v>92.5</v>
          </cell>
          <cell r="Z519">
            <v>763.90199999999993</v>
          </cell>
          <cell r="AA519">
            <v>5.3048749999999991</v>
          </cell>
          <cell r="AB519" t="str">
            <v>0002</v>
          </cell>
          <cell r="AC519">
            <v>102087.216</v>
          </cell>
        </row>
        <row r="520">
          <cell r="A520" t="str">
            <v>43216131c01</v>
          </cell>
          <cell r="B520">
            <v>4321613</v>
          </cell>
          <cell r="C520" t="str">
            <v>7D 60G COCOA CROIS 30CA AC</v>
          </cell>
          <cell r="D520" t="str">
            <v>1c01</v>
          </cell>
          <cell r="E520" t="str">
            <v>Tray 60/65g</v>
          </cell>
          <cell r="F520">
            <v>60</v>
          </cell>
          <cell r="G520" t="str">
            <v>AL/KS/MK</v>
          </cell>
          <cell r="H520" t="str">
            <v>Cocoa</v>
          </cell>
          <cell r="K520">
            <v>1</v>
          </cell>
          <cell r="L520">
            <v>30</v>
          </cell>
          <cell r="M520">
            <v>80</v>
          </cell>
          <cell r="N520">
            <v>1.8</v>
          </cell>
          <cell r="O520">
            <v>144</v>
          </cell>
          <cell r="P520">
            <v>391</v>
          </cell>
          <cell r="Q520">
            <v>291</v>
          </cell>
          <cell r="R520">
            <v>220</v>
          </cell>
          <cell r="S520">
            <v>8</v>
          </cell>
          <cell r="T520">
            <v>7</v>
          </cell>
          <cell r="U520">
            <v>1540</v>
          </cell>
          <cell r="V520">
            <v>1690</v>
          </cell>
          <cell r="W520">
            <v>25410</v>
          </cell>
          <cell r="X520">
            <v>1524.6</v>
          </cell>
          <cell r="Y520">
            <v>92.5</v>
          </cell>
          <cell r="Z520">
            <v>1410.2550000000001</v>
          </cell>
          <cell r="AA520">
            <v>9.7934374999999996</v>
          </cell>
          <cell r="AB520" t="str">
            <v>0001</v>
          </cell>
          <cell r="AC520">
            <v>102087.216</v>
          </cell>
        </row>
        <row r="521">
          <cell r="A521" t="str">
            <v>43216061c01</v>
          </cell>
          <cell r="B521">
            <v>4321606</v>
          </cell>
          <cell r="C521" t="str">
            <v>7D 60G COCOA CROIS 30CA AC</v>
          </cell>
          <cell r="D521" t="str">
            <v>1c01</v>
          </cell>
          <cell r="E521" t="str">
            <v>Tray 60/65g</v>
          </cell>
          <cell r="F521">
            <v>60</v>
          </cell>
          <cell r="G521" t="str">
            <v>BIH/RS/ME</v>
          </cell>
          <cell r="H521" t="str">
            <v>Cocoa</v>
          </cell>
          <cell r="K521">
            <v>1</v>
          </cell>
          <cell r="L521">
            <v>30</v>
          </cell>
          <cell r="M521">
            <v>80</v>
          </cell>
          <cell r="N521">
            <v>1.8</v>
          </cell>
          <cell r="O521">
            <v>144</v>
          </cell>
          <cell r="P521">
            <v>391</v>
          </cell>
          <cell r="Q521">
            <v>291</v>
          </cell>
          <cell r="R521">
            <v>220</v>
          </cell>
          <cell r="S521">
            <v>8</v>
          </cell>
          <cell r="T521">
            <v>7</v>
          </cell>
          <cell r="U521">
            <v>1540</v>
          </cell>
          <cell r="V521">
            <v>1690</v>
          </cell>
          <cell r="W521">
            <v>25410</v>
          </cell>
          <cell r="X521">
            <v>1524.6</v>
          </cell>
          <cell r="Y521">
            <v>92.5</v>
          </cell>
          <cell r="Z521">
            <v>1410.2550000000001</v>
          </cell>
          <cell r="AA521">
            <v>9.7934374999999996</v>
          </cell>
          <cell r="AB521" t="str">
            <v>0001</v>
          </cell>
          <cell r="AC521">
            <v>102087.216</v>
          </cell>
        </row>
        <row r="522">
          <cell r="A522" t="str">
            <v>43222221c01</v>
          </cell>
          <cell r="B522">
            <v>4322222</v>
          </cell>
          <cell r="C522" t="str">
            <v xml:space="preserve"> 7D 60G COCOA CROIS PROMO 30CA AC</v>
          </cell>
          <cell r="D522" t="str">
            <v>1c01</v>
          </cell>
          <cell r="E522" t="str">
            <v>Tray 60/65g</v>
          </cell>
          <cell r="F522">
            <v>60</v>
          </cell>
          <cell r="G522" t="str">
            <v>PROMO</v>
          </cell>
          <cell r="H522" t="str">
            <v>Cocoa</v>
          </cell>
          <cell r="K522">
            <v>1</v>
          </cell>
          <cell r="L522">
            <v>30</v>
          </cell>
          <cell r="M522">
            <v>80</v>
          </cell>
          <cell r="N522">
            <v>1.8</v>
          </cell>
          <cell r="O522">
            <v>144</v>
          </cell>
          <cell r="P522">
            <v>391</v>
          </cell>
          <cell r="Q522">
            <v>291</v>
          </cell>
          <cell r="R522">
            <v>220</v>
          </cell>
          <cell r="S522">
            <v>8</v>
          </cell>
          <cell r="T522">
            <v>7</v>
          </cell>
          <cell r="U522">
            <v>1540</v>
          </cell>
          <cell r="V522">
            <v>1690</v>
          </cell>
          <cell r="W522">
            <v>25410</v>
          </cell>
          <cell r="X522">
            <v>1524.6</v>
          </cell>
          <cell r="Y522">
            <v>92.5</v>
          </cell>
          <cell r="Z522">
            <v>1410.2550000000001</v>
          </cell>
          <cell r="AA522">
            <v>9.7934374999999996</v>
          </cell>
          <cell r="AB522" t="str">
            <v>0001</v>
          </cell>
          <cell r="AC522">
            <v>102087.216</v>
          </cell>
        </row>
        <row r="523">
          <cell r="A523" t="str">
            <v>43063631C01</v>
          </cell>
          <cell r="B523">
            <v>4306363</v>
          </cell>
          <cell r="C523" t="str">
            <v>7D 80G COCOA CROIS 20CA AC</v>
          </cell>
          <cell r="D523" t="str">
            <v>1C01</v>
          </cell>
          <cell r="E523" t="str">
            <v>Tray 70/80/85g</v>
          </cell>
          <cell r="F523">
            <v>80</v>
          </cell>
          <cell r="G523" t="str">
            <v>RO/MD/ES</v>
          </cell>
          <cell r="H523" t="str">
            <v>Cocoa</v>
          </cell>
          <cell r="K523">
            <v>1</v>
          </cell>
          <cell r="L523">
            <v>20</v>
          </cell>
          <cell r="M523">
            <v>72</v>
          </cell>
          <cell r="N523">
            <v>1.6</v>
          </cell>
          <cell r="O523">
            <v>115.2</v>
          </cell>
          <cell r="P523">
            <v>396</v>
          </cell>
          <cell r="Q523">
            <v>296</v>
          </cell>
          <cell r="R523">
            <v>180</v>
          </cell>
          <cell r="S523">
            <v>8</v>
          </cell>
          <cell r="T523">
            <v>9</v>
          </cell>
          <cell r="U523">
            <v>1620</v>
          </cell>
          <cell r="V523">
            <v>1770</v>
          </cell>
          <cell r="W523">
            <v>19200</v>
          </cell>
          <cell r="X523">
            <v>1536</v>
          </cell>
          <cell r="Y523">
            <v>93</v>
          </cell>
          <cell r="Z523">
            <v>1428.48</v>
          </cell>
          <cell r="AA523">
            <v>12.399999999999999</v>
          </cell>
          <cell r="AB523" t="str">
            <v>0001</v>
          </cell>
          <cell r="AE523" t="str">
            <v>to be delist</v>
          </cell>
        </row>
        <row r="524">
          <cell r="A524" t="str">
            <v>43221961C01</v>
          </cell>
          <cell r="B524">
            <v>4322196</v>
          </cell>
          <cell r="C524" t="str">
            <v xml:space="preserve"> 7D 80G COCOA CROIS PROMO 20CA AC</v>
          </cell>
          <cell r="D524" t="str">
            <v>1C01</v>
          </cell>
          <cell r="E524" t="str">
            <v>Tray 70/80/85g</v>
          </cell>
          <cell r="F524">
            <v>80</v>
          </cell>
          <cell r="G524" t="str">
            <v>RO/MD/ES</v>
          </cell>
          <cell r="H524" t="str">
            <v>Cocoa</v>
          </cell>
          <cell r="K524">
            <v>1</v>
          </cell>
          <cell r="L524">
            <v>20</v>
          </cell>
          <cell r="M524">
            <v>72</v>
          </cell>
          <cell r="N524">
            <v>1.6</v>
          </cell>
          <cell r="O524">
            <v>115.2</v>
          </cell>
          <cell r="P524">
            <v>396</v>
          </cell>
          <cell r="Q524">
            <v>296</v>
          </cell>
          <cell r="R524">
            <v>180</v>
          </cell>
          <cell r="S524">
            <v>8</v>
          </cell>
          <cell r="T524">
            <v>9</v>
          </cell>
          <cell r="U524">
            <v>1620</v>
          </cell>
          <cell r="V524">
            <v>1770</v>
          </cell>
          <cell r="W524">
            <v>19200</v>
          </cell>
          <cell r="X524">
            <v>1536</v>
          </cell>
          <cell r="Y524">
            <v>93</v>
          </cell>
          <cell r="Z524">
            <v>1428.48</v>
          </cell>
          <cell r="AA524">
            <v>12.399999999999999</v>
          </cell>
          <cell r="AB524" t="str">
            <v>0001</v>
          </cell>
          <cell r="AE524" t="str">
            <v>to be delist</v>
          </cell>
        </row>
        <row r="525">
          <cell r="A525" t="str">
            <v>43063632C01</v>
          </cell>
          <cell r="B525">
            <v>4306363</v>
          </cell>
          <cell r="C525" t="str">
            <v>7D 80G COCOA CROIS 20CA AC</v>
          </cell>
          <cell r="D525" t="str">
            <v>2C01</v>
          </cell>
          <cell r="E525" t="str">
            <v>Tray 70/80/85g</v>
          </cell>
          <cell r="F525">
            <v>80</v>
          </cell>
          <cell r="G525" t="str">
            <v>RO/MD/ES</v>
          </cell>
          <cell r="H525" t="str">
            <v>Cocoa</v>
          </cell>
          <cell r="K525">
            <v>1</v>
          </cell>
          <cell r="L525">
            <v>20</v>
          </cell>
          <cell r="M525">
            <v>72</v>
          </cell>
          <cell r="N525">
            <v>1.6</v>
          </cell>
          <cell r="O525">
            <v>115.2</v>
          </cell>
          <cell r="P525">
            <v>396</v>
          </cell>
          <cell r="Q525">
            <v>296</v>
          </cell>
          <cell r="R525">
            <v>180</v>
          </cell>
          <cell r="S525">
            <v>8</v>
          </cell>
          <cell r="T525">
            <v>9</v>
          </cell>
          <cell r="U525">
            <v>1620</v>
          </cell>
          <cell r="V525">
            <v>1770</v>
          </cell>
          <cell r="W525">
            <v>12042</v>
          </cell>
          <cell r="X525">
            <v>963.36</v>
          </cell>
          <cell r="Y525">
            <v>93.5</v>
          </cell>
          <cell r="Z525">
            <v>900.74160000000006</v>
          </cell>
          <cell r="AA525">
            <v>7.8189374999999997</v>
          </cell>
          <cell r="AB525" t="str">
            <v>0001</v>
          </cell>
          <cell r="AC525">
            <v>7205.9328000000005</v>
          </cell>
          <cell r="AD525" t="str">
            <v>per family Max/Double</v>
          </cell>
          <cell r="AE525" t="str">
            <v>to be delist</v>
          </cell>
        </row>
        <row r="526">
          <cell r="A526" t="str">
            <v>43065061C01</v>
          </cell>
          <cell r="B526">
            <v>4306506</v>
          </cell>
          <cell r="C526" t="str">
            <v>CHIPIC 60G COCOA CROIS 20CA</v>
          </cell>
          <cell r="D526" t="str">
            <v>1C01</v>
          </cell>
          <cell r="E526" t="str">
            <v>Tray 60/65g</v>
          </cell>
          <cell r="F526">
            <v>60</v>
          </cell>
          <cell r="H526" t="str">
            <v>Cocoa</v>
          </cell>
          <cell r="K526">
            <v>1</v>
          </cell>
          <cell r="L526">
            <v>20</v>
          </cell>
          <cell r="M526">
            <v>88</v>
          </cell>
          <cell r="N526">
            <v>1.2</v>
          </cell>
          <cell r="O526">
            <v>105.6</v>
          </cell>
          <cell r="P526">
            <v>396</v>
          </cell>
          <cell r="Q526">
            <v>295</v>
          </cell>
          <cell r="R526">
            <v>150</v>
          </cell>
          <cell r="S526">
            <v>8</v>
          </cell>
          <cell r="T526">
            <v>11</v>
          </cell>
          <cell r="U526">
            <v>1650</v>
          </cell>
          <cell r="V526">
            <v>1800</v>
          </cell>
          <cell r="W526">
            <v>25410</v>
          </cell>
          <cell r="X526">
            <v>1524.6</v>
          </cell>
          <cell r="Y526">
            <v>93</v>
          </cell>
          <cell r="Z526">
            <v>1417.8779999999999</v>
          </cell>
          <cell r="AA526">
            <v>13.426875000000001</v>
          </cell>
          <cell r="AB526" t="str">
            <v>0001</v>
          </cell>
          <cell r="AC526">
            <v>1417.88</v>
          </cell>
          <cell r="AD526" t="str">
            <v>per SKU</v>
          </cell>
        </row>
        <row r="527">
          <cell r="A527" t="str">
            <v>43065071C01</v>
          </cell>
          <cell r="B527">
            <v>4306507</v>
          </cell>
          <cell r="C527" t="str">
            <v xml:space="preserve"> 7D 65G COCOA CROIS 30CA</v>
          </cell>
          <cell r="D527" t="str">
            <v>1C01</v>
          </cell>
          <cell r="E527" t="str">
            <v>Tray 60/65g</v>
          </cell>
          <cell r="F527">
            <v>65</v>
          </cell>
          <cell r="H527" t="str">
            <v>Cocoa</v>
          </cell>
          <cell r="K527">
            <v>1</v>
          </cell>
          <cell r="L527">
            <v>30</v>
          </cell>
          <cell r="M527">
            <v>56</v>
          </cell>
          <cell r="N527">
            <v>1.95</v>
          </cell>
          <cell r="O527">
            <v>109.2</v>
          </cell>
          <cell r="P527">
            <v>393</v>
          </cell>
          <cell r="Q527">
            <v>293</v>
          </cell>
          <cell r="R527">
            <v>215</v>
          </cell>
          <cell r="S527">
            <v>8</v>
          </cell>
          <cell r="T527">
            <v>7</v>
          </cell>
          <cell r="U527">
            <v>1505</v>
          </cell>
          <cell r="V527">
            <v>1655</v>
          </cell>
          <cell r="W527">
            <v>25410</v>
          </cell>
          <cell r="X527">
            <v>1651.65</v>
          </cell>
          <cell r="Y527">
            <v>93</v>
          </cell>
          <cell r="Z527">
            <v>1536.0345000000002</v>
          </cell>
          <cell r="AA527">
            <v>14.066250000000002</v>
          </cell>
          <cell r="AB527" t="str">
            <v>0001</v>
          </cell>
          <cell r="AC527">
            <v>110594.48400000003</v>
          </cell>
          <cell r="AD527" t="str">
            <v>per family of midi</v>
          </cell>
        </row>
        <row r="528">
          <cell r="A528" t="str">
            <v>43065071C03</v>
          </cell>
          <cell r="B528">
            <v>4306507</v>
          </cell>
          <cell r="C528" t="str">
            <v xml:space="preserve"> 7D 65G COCOA CROIS 30CA</v>
          </cell>
          <cell r="D528" t="str">
            <v>1C03</v>
          </cell>
          <cell r="E528" t="str">
            <v>Tray 60/65g</v>
          </cell>
          <cell r="F528">
            <v>65</v>
          </cell>
          <cell r="G528" t="str">
            <v>Romania</v>
          </cell>
          <cell r="H528" t="str">
            <v>Cocoa</v>
          </cell>
          <cell r="K528">
            <v>1</v>
          </cell>
          <cell r="L528">
            <v>30</v>
          </cell>
          <cell r="M528">
            <v>56</v>
          </cell>
          <cell r="N528">
            <v>1.95</v>
          </cell>
          <cell r="O528">
            <v>109.2</v>
          </cell>
          <cell r="P528">
            <v>393</v>
          </cell>
          <cell r="Q528">
            <v>293</v>
          </cell>
          <cell r="R528">
            <v>215</v>
          </cell>
          <cell r="S528">
            <v>8</v>
          </cell>
          <cell r="T528">
            <v>7</v>
          </cell>
          <cell r="U528">
            <v>1505</v>
          </cell>
          <cell r="V528">
            <v>1655</v>
          </cell>
          <cell r="W528">
            <v>13764</v>
          </cell>
          <cell r="X528">
            <v>894.66</v>
          </cell>
          <cell r="Y528">
            <v>92.5</v>
          </cell>
          <cell r="Z528">
            <v>827.56050000000005</v>
          </cell>
          <cell r="AA528">
            <v>7.578392857142858</v>
          </cell>
          <cell r="AB528" t="str">
            <v>0001</v>
          </cell>
          <cell r="AC528">
            <v>19861.452000000001</v>
          </cell>
          <cell r="AD528" t="str">
            <v>per midi family</v>
          </cell>
        </row>
        <row r="529">
          <cell r="A529" t="str">
            <v>43065081C01</v>
          </cell>
          <cell r="B529">
            <v>4306508</v>
          </cell>
          <cell r="C529" t="str">
            <v>7D 85G COCOA CROIS 20CA</v>
          </cell>
          <cell r="D529" t="str">
            <v>1C01</v>
          </cell>
          <cell r="E529" t="str">
            <v>Tray 70/80/85g</v>
          </cell>
          <cell r="F529">
            <v>85</v>
          </cell>
          <cell r="H529" t="str">
            <v>Cocoa</v>
          </cell>
          <cell r="K529">
            <v>1</v>
          </cell>
          <cell r="L529">
            <v>20</v>
          </cell>
          <cell r="M529">
            <v>72</v>
          </cell>
          <cell r="N529">
            <v>1.7</v>
          </cell>
          <cell r="O529">
            <v>122.39999999999999</v>
          </cell>
          <cell r="P529">
            <v>393</v>
          </cell>
          <cell r="Q529">
            <v>295</v>
          </cell>
          <cell r="R529">
            <v>180</v>
          </cell>
          <cell r="S529">
            <v>8</v>
          </cell>
          <cell r="T529">
            <v>9</v>
          </cell>
          <cell r="U529">
            <v>1620</v>
          </cell>
          <cell r="V529">
            <v>1770</v>
          </cell>
          <cell r="W529">
            <v>19200</v>
          </cell>
          <cell r="X529">
            <v>1632</v>
          </cell>
          <cell r="Y529">
            <v>93</v>
          </cell>
          <cell r="Z529">
            <v>1517.76</v>
          </cell>
          <cell r="AA529">
            <v>12.4</v>
          </cell>
          <cell r="AB529" t="str">
            <v>0001</v>
          </cell>
          <cell r="AC529">
            <v>36426.239999999998</v>
          </cell>
          <cell r="AD529" t="str">
            <v>per family of Max/double</v>
          </cell>
        </row>
        <row r="530">
          <cell r="A530" t="str">
            <v>43065082C01</v>
          </cell>
          <cell r="B530">
            <v>4306508</v>
          </cell>
          <cell r="C530" t="str">
            <v>7D 85G COCOA CROIS 20CA</v>
          </cell>
          <cell r="D530" t="str">
            <v>2C01</v>
          </cell>
          <cell r="E530" t="str">
            <v>Tray 70/80/85g</v>
          </cell>
          <cell r="F530">
            <v>85</v>
          </cell>
          <cell r="H530" t="str">
            <v>Cocoa</v>
          </cell>
          <cell r="K530">
            <v>1</v>
          </cell>
          <cell r="L530">
            <v>20</v>
          </cell>
          <cell r="M530">
            <v>72</v>
          </cell>
          <cell r="N530">
            <v>1.7</v>
          </cell>
          <cell r="O530">
            <v>122.39999999999999</v>
          </cell>
          <cell r="P530">
            <v>393</v>
          </cell>
          <cell r="Q530">
            <v>295</v>
          </cell>
          <cell r="R530">
            <v>180</v>
          </cell>
          <cell r="S530">
            <v>8</v>
          </cell>
          <cell r="T530">
            <v>9</v>
          </cell>
          <cell r="U530">
            <v>1620</v>
          </cell>
          <cell r="V530">
            <v>1770</v>
          </cell>
          <cell r="W530">
            <v>12042</v>
          </cell>
          <cell r="X530">
            <v>1023.57</v>
          </cell>
          <cell r="Y530">
            <v>93.5</v>
          </cell>
          <cell r="Z530">
            <v>957.03795000000002</v>
          </cell>
          <cell r="AA530">
            <v>7.8189375000000005</v>
          </cell>
          <cell r="AB530" t="str">
            <v>0001</v>
          </cell>
          <cell r="AC530">
            <v>7656.3036000000002</v>
          </cell>
          <cell r="AD530" t="str">
            <v>per family Max/Double</v>
          </cell>
        </row>
        <row r="531">
          <cell r="A531" t="str">
            <v>43065091C01</v>
          </cell>
          <cell r="B531">
            <v>4306509</v>
          </cell>
          <cell r="C531" t="str">
            <v>7D 80G VAN&amp;SR CHRY CROIS 20CA</v>
          </cell>
          <cell r="D531" t="str">
            <v>1C01</v>
          </cell>
          <cell r="E531" t="str">
            <v>Tray 70/80/85g</v>
          </cell>
          <cell r="F531">
            <v>80</v>
          </cell>
          <cell r="H531" t="str">
            <v>Vanilla-Cherry</v>
          </cell>
          <cell r="K531">
            <v>1</v>
          </cell>
          <cell r="L531">
            <v>20</v>
          </cell>
          <cell r="M531">
            <v>72</v>
          </cell>
          <cell r="N531">
            <v>1.6</v>
          </cell>
          <cell r="O531">
            <v>115.2</v>
          </cell>
          <cell r="P531">
            <v>393</v>
          </cell>
          <cell r="Q531">
            <v>295</v>
          </cell>
          <cell r="R531">
            <v>180</v>
          </cell>
          <cell r="S531">
            <v>8</v>
          </cell>
          <cell r="T531">
            <v>9</v>
          </cell>
          <cell r="U531">
            <v>1620</v>
          </cell>
          <cell r="V531">
            <v>1770</v>
          </cell>
          <cell r="W531">
            <v>19200</v>
          </cell>
          <cell r="X531">
            <v>1536</v>
          </cell>
          <cell r="Y531">
            <v>93</v>
          </cell>
          <cell r="Z531">
            <v>1428.48</v>
          </cell>
          <cell r="AA531">
            <v>12.399999999999999</v>
          </cell>
          <cell r="AB531" t="str">
            <v>0001</v>
          </cell>
          <cell r="AC531">
            <v>34283.520000000004</v>
          </cell>
          <cell r="AD531" t="str">
            <v>per family of Max/double</v>
          </cell>
        </row>
        <row r="532">
          <cell r="A532" t="str">
            <v>43065092C01</v>
          </cell>
          <cell r="B532">
            <v>4306509</v>
          </cell>
          <cell r="C532" t="str">
            <v>7D 80G VAN&amp;SR CHRY CROIS 20CA</v>
          </cell>
          <cell r="D532" t="str">
            <v>2C01</v>
          </cell>
          <cell r="E532" t="str">
            <v>Tray 70/80/85g</v>
          </cell>
          <cell r="F532">
            <v>80</v>
          </cell>
          <cell r="H532" t="str">
            <v>Vanilla-Cherry</v>
          </cell>
          <cell r="K532">
            <v>1</v>
          </cell>
          <cell r="L532">
            <v>20</v>
          </cell>
          <cell r="M532">
            <v>72</v>
          </cell>
          <cell r="N532">
            <v>1.6</v>
          </cell>
          <cell r="O532">
            <v>115.2</v>
          </cell>
          <cell r="P532">
            <v>393</v>
          </cell>
          <cell r="Q532">
            <v>295</v>
          </cell>
          <cell r="R532">
            <v>180</v>
          </cell>
          <cell r="S532">
            <v>8</v>
          </cell>
          <cell r="T532">
            <v>9</v>
          </cell>
          <cell r="U532">
            <v>1620</v>
          </cell>
          <cell r="V532">
            <v>1770</v>
          </cell>
          <cell r="W532">
            <v>12042</v>
          </cell>
          <cell r="X532">
            <v>963.36</v>
          </cell>
          <cell r="Y532">
            <v>93.5</v>
          </cell>
          <cell r="Z532">
            <v>900.74160000000006</v>
          </cell>
          <cell r="AA532">
            <v>7.8189374999999997</v>
          </cell>
          <cell r="AB532" t="str">
            <v>0001</v>
          </cell>
          <cell r="AC532">
            <v>7205.9328000000005</v>
          </cell>
          <cell r="AD532" t="str">
            <v>per family Max/Double</v>
          </cell>
        </row>
        <row r="533">
          <cell r="A533" t="str">
            <v>43065101C01</v>
          </cell>
          <cell r="B533">
            <v>4306510</v>
          </cell>
          <cell r="C533" t="str">
            <v>7D 80G COCOA&amp;VAN CROIS 20CA</v>
          </cell>
          <cell r="D533" t="str">
            <v>1C01</v>
          </cell>
          <cell r="E533" t="str">
            <v>Tray 70/80/85g</v>
          </cell>
          <cell r="F533">
            <v>80</v>
          </cell>
          <cell r="H533" t="str">
            <v>Cocoa-Vanilla</v>
          </cell>
          <cell r="K533">
            <v>1</v>
          </cell>
          <cell r="L533">
            <v>20</v>
          </cell>
          <cell r="M533">
            <v>72</v>
          </cell>
          <cell r="N533">
            <v>1.6</v>
          </cell>
          <cell r="O533">
            <v>115.2</v>
          </cell>
          <cell r="P533">
            <v>393</v>
          </cell>
          <cell r="Q533">
            <v>295</v>
          </cell>
          <cell r="R533">
            <v>180</v>
          </cell>
          <cell r="S533">
            <v>8</v>
          </cell>
          <cell r="T533">
            <v>9</v>
          </cell>
          <cell r="U533">
            <v>1620</v>
          </cell>
          <cell r="V533">
            <v>1770</v>
          </cell>
          <cell r="W533">
            <v>19200</v>
          </cell>
          <cell r="X533">
            <v>1536</v>
          </cell>
          <cell r="Y533">
            <v>93</v>
          </cell>
          <cell r="Z533">
            <v>1428.48</v>
          </cell>
          <cell r="AA533">
            <v>12.399999999999999</v>
          </cell>
          <cell r="AB533" t="str">
            <v>0001</v>
          </cell>
          <cell r="AC533">
            <v>34283.520000000004</v>
          </cell>
          <cell r="AD533" t="str">
            <v>per family of Max/double</v>
          </cell>
        </row>
        <row r="534">
          <cell r="A534" t="str">
            <v>43065102C01</v>
          </cell>
          <cell r="B534">
            <v>4306510</v>
          </cell>
          <cell r="C534" t="str">
            <v>7D 80G COCOA&amp;VAN CROIS 20CA</v>
          </cell>
          <cell r="D534" t="str">
            <v>2C01</v>
          </cell>
          <cell r="E534" t="str">
            <v>Tray 70/80/85g</v>
          </cell>
          <cell r="F534">
            <v>80</v>
          </cell>
          <cell r="H534" t="str">
            <v>Cocoa-Vanilla</v>
          </cell>
          <cell r="K534">
            <v>1</v>
          </cell>
          <cell r="L534">
            <v>20</v>
          </cell>
          <cell r="M534">
            <v>72</v>
          </cell>
          <cell r="N534">
            <v>1.6</v>
          </cell>
          <cell r="O534">
            <v>115.2</v>
          </cell>
          <cell r="P534">
            <v>393</v>
          </cell>
          <cell r="Q534">
            <v>295</v>
          </cell>
          <cell r="R534">
            <v>180</v>
          </cell>
          <cell r="S534">
            <v>8</v>
          </cell>
          <cell r="T534">
            <v>9</v>
          </cell>
          <cell r="U534">
            <v>1620</v>
          </cell>
          <cell r="V534">
            <v>1770</v>
          </cell>
          <cell r="W534">
            <v>12042</v>
          </cell>
          <cell r="X534">
            <v>963.36</v>
          </cell>
          <cell r="Y534">
            <v>93.5</v>
          </cell>
          <cell r="Z534">
            <v>900.74160000000006</v>
          </cell>
          <cell r="AA534">
            <v>7.8189374999999997</v>
          </cell>
          <cell r="AB534" t="str">
            <v>0001</v>
          </cell>
          <cell r="AC534">
            <v>7205.9328000000005</v>
          </cell>
          <cell r="AD534" t="str">
            <v>per family Max/Double</v>
          </cell>
        </row>
        <row r="535">
          <cell r="A535" t="str">
            <v>43065112B01</v>
          </cell>
          <cell r="B535">
            <v>4306511</v>
          </cell>
          <cell r="C535" t="str">
            <v xml:space="preserve"> 7D 80G SALT BR 14CA</v>
          </cell>
          <cell r="D535" t="str">
            <v>2B01</v>
          </cell>
          <cell r="E535" t="str">
            <v>BIG</v>
          </cell>
          <cell r="F535">
            <v>80</v>
          </cell>
          <cell r="G535" t="str">
            <v>RO/ Kaufland</v>
          </cell>
          <cell r="H535" t="str">
            <v>Salt</v>
          </cell>
          <cell r="K535">
            <v>1</v>
          </cell>
          <cell r="L535">
            <v>14</v>
          </cell>
          <cell r="M535">
            <v>72</v>
          </cell>
          <cell r="N535">
            <v>0.96</v>
          </cell>
          <cell r="O535">
            <v>69.12</v>
          </cell>
          <cell r="P535">
            <v>393</v>
          </cell>
          <cell r="Q535">
            <v>295</v>
          </cell>
          <cell r="R535">
            <v>180</v>
          </cell>
          <cell r="S535">
            <v>8</v>
          </cell>
          <cell r="T535">
            <v>0</v>
          </cell>
          <cell r="U535">
            <v>0</v>
          </cell>
          <cell r="V535">
            <v>150</v>
          </cell>
          <cell r="W535">
            <v>11218.5</v>
          </cell>
          <cell r="X535">
            <v>897.48</v>
          </cell>
          <cell r="Y535">
            <v>91</v>
          </cell>
          <cell r="Z535">
            <v>816.70680000000004</v>
          </cell>
          <cell r="AA535">
            <v>11.815781250000001</v>
          </cell>
          <cell r="AB535" t="str">
            <v>0001</v>
          </cell>
          <cell r="AC535">
            <v>13067.308800000001</v>
          </cell>
          <cell r="AD535" t="str">
            <v>per family of Bake Rolls</v>
          </cell>
        </row>
        <row r="536">
          <cell r="A536" t="str">
            <v>43065122B01</v>
          </cell>
          <cell r="B536">
            <v>4306512</v>
          </cell>
          <cell r="C536" t="str">
            <v>7D 80G GARLIC BR 14CA</v>
          </cell>
          <cell r="D536" t="str">
            <v>2B01</v>
          </cell>
          <cell r="E536" t="str">
            <v>BIG</v>
          </cell>
          <cell r="F536">
            <v>80</v>
          </cell>
          <cell r="G536" t="str">
            <v>RO/ Kaufland</v>
          </cell>
          <cell r="H536" t="str">
            <v>Garlic</v>
          </cell>
          <cell r="K536">
            <v>1</v>
          </cell>
          <cell r="L536">
            <v>14</v>
          </cell>
          <cell r="M536">
            <v>72</v>
          </cell>
          <cell r="N536">
            <v>0.96</v>
          </cell>
          <cell r="O536">
            <v>69.12</v>
          </cell>
          <cell r="P536">
            <v>393</v>
          </cell>
          <cell r="Q536">
            <v>295</v>
          </cell>
          <cell r="R536">
            <v>180</v>
          </cell>
          <cell r="S536">
            <v>8</v>
          </cell>
          <cell r="T536">
            <v>0</v>
          </cell>
          <cell r="U536">
            <v>0</v>
          </cell>
          <cell r="V536">
            <v>150</v>
          </cell>
          <cell r="W536">
            <v>11218.5</v>
          </cell>
          <cell r="X536">
            <v>897.48</v>
          </cell>
          <cell r="Y536">
            <v>91</v>
          </cell>
          <cell r="Z536">
            <v>816.70680000000004</v>
          </cell>
          <cell r="AA536">
            <v>11.815781250000001</v>
          </cell>
          <cell r="AB536" t="str">
            <v>0001</v>
          </cell>
          <cell r="AC536">
            <v>13067.308800000001</v>
          </cell>
          <cell r="AD536" t="str">
            <v>per family of Bake Rolls</v>
          </cell>
        </row>
        <row r="537">
          <cell r="A537" t="str">
            <v>43065131C03</v>
          </cell>
          <cell r="B537">
            <v>4306513</v>
          </cell>
          <cell r="C537" t="str">
            <v>7D 185G COCOA MINI CR 10CA</v>
          </cell>
          <cell r="D537" t="str">
            <v>1C03</v>
          </cell>
          <cell r="E537" t="str">
            <v>Mini</v>
          </cell>
          <cell r="F537">
            <v>185</v>
          </cell>
          <cell r="G537" t="str">
            <v>Kaufland Romania</v>
          </cell>
          <cell r="H537" t="str">
            <v>Cocoa</v>
          </cell>
          <cell r="K537">
            <v>14.6</v>
          </cell>
          <cell r="L537">
            <v>10</v>
          </cell>
          <cell r="M537">
            <v>48</v>
          </cell>
          <cell r="N537">
            <v>1.85</v>
          </cell>
          <cell r="O537">
            <v>88.800000000000011</v>
          </cell>
          <cell r="P537">
            <v>391</v>
          </cell>
          <cell r="Q537">
            <v>291</v>
          </cell>
          <cell r="R537">
            <v>200</v>
          </cell>
          <cell r="S537">
            <v>6</v>
          </cell>
          <cell r="T537">
            <v>8</v>
          </cell>
          <cell r="U537">
            <v>1600</v>
          </cell>
          <cell r="V537">
            <v>1750</v>
          </cell>
          <cell r="W537">
            <v>57180</v>
          </cell>
          <cell r="X537">
            <v>720.46799999999996</v>
          </cell>
          <cell r="Y537">
            <v>94</v>
          </cell>
          <cell r="Z537">
            <v>677.23991999999998</v>
          </cell>
          <cell r="AA537">
            <v>7.6265756756756753</v>
          </cell>
          <cell r="AB537" t="str">
            <v>0001</v>
          </cell>
          <cell r="AC537">
            <v>16253.75808</v>
          </cell>
          <cell r="AD537" t="str">
            <v>per mini Family</v>
          </cell>
        </row>
        <row r="538">
          <cell r="A538" t="str">
            <v>43129871C03</v>
          </cell>
          <cell r="B538">
            <v>4312987</v>
          </cell>
          <cell r="C538" t="str">
            <v>7D 185G COCOA MINI CR 10CA</v>
          </cell>
          <cell r="D538" t="str">
            <v>1C03</v>
          </cell>
          <cell r="E538" t="str">
            <v>Mini</v>
          </cell>
          <cell r="F538">
            <v>185</v>
          </cell>
          <cell r="G538" t="str">
            <v>Kaufland Romania</v>
          </cell>
          <cell r="H538" t="str">
            <v>Cocoa</v>
          </cell>
          <cell r="K538">
            <v>14.6</v>
          </cell>
          <cell r="L538">
            <v>10</v>
          </cell>
          <cell r="M538">
            <v>48</v>
          </cell>
          <cell r="N538">
            <v>1.85</v>
          </cell>
          <cell r="O538">
            <v>88.800000000000011</v>
          </cell>
          <cell r="P538">
            <v>391</v>
          </cell>
          <cell r="Q538">
            <v>291</v>
          </cell>
          <cell r="R538">
            <v>200</v>
          </cell>
          <cell r="S538">
            <v>6</v>
          </cell>
          <cell r="T538">
            <v>8</v>
          </cell>
          <cell r="U538">
            <v>1600</v>
          </cell>
          <cell r="V538">
            <v>1750</v>
          </cell>
          <cell r="W538">
            <v>57180</v>
          </cell>
          <cell r="X538">
            <v>720.46799999999996</v>
          </cell>
          <cell r="Y538">
            <v>94</v>
          </cell>
          <cell r="Z538">
            <v>677.23991999999998</v>
          </cell>
          <cell r="AA538">
            <v>7.6265756756756753</v>
          </cell>
          <cell r="AB538" t="str">
            <v>0001</v>
          </cell>
          <cell r="AC538">
            <v>16253.75808</v>
          </cell>
          <cell r="AD538" t="str">
            <v>per mini Family</v>
          </cell>
        </row>
        <row r="539">
          <cell r="A539" t="str">
            <v>43065141C03</v>
          </cell>
          <cell r="B539">
            <v>4306514</v>
          </cell>
          <cell r="C539" t="str">
            <v>7D 185G SPUM MINI CR 10CA</v>
          </cell>
          <cell r="D539" t="str">
            <v>1C03</v>
          </cell>
          <cell r="E539" t="str">
            <v>Mini</v>
          </cell>
          <cell r="F539">
            <v>185</v>
          </cell>
          <cell r="G539" t="str">
            <v>Romania</v>
          </cell>
          <cell r="H539" t="str">
            <v>Spumant</v>
          </cell>
          <cell r="K539">
            <v>14.6</v>
          </cell>
          <cell r="L539">
            <v>10</v>
          </cell>
          <cell r="M539">
            <v>48</v>
          </cell>
          <cell r="N539">
            <v>1.85</v>
          </cell>
          <cell r="O539">
            <v>88.800000000000011</v>
          </cell>
          <cell r="P539">
            <v>391</v>
          </cell>
          <cell r="Q539">
            <v>291</v>
          </cell>
          <cell r="R539">
            <v>200</v>
          </cell>
          <cell r="S539">
            <v>6</v>
          </cell>
          <cell r="T539">
            <v>8</v>
          </cell>
          <cell r="U539">
            <v>1600</v>
          </cell>
          <cell r="V539">
            <v>1750</v>
          </cell>
          <cell r="W539">
            <v>57180</v>
          </cell>
          <cell r="X539">
            <v>720.46799999999996</v>
          </cell>
          <cell r="Y539">
            <v>94</v>
          </cell>
          <cell r="Z539">
            <v>677.23991999999998</v>
          </cell>
          <cell r="AA539">
            <v>7.6265756756756753</v>
          </cell>
          <cell r="AB539" t="str">
            <v>0001</v>
          </cell>
          <cell r="AC539">
            <v>16253.75808</v>
          </cell>
          <cell r="AD539" t="str">
            <v>per mini Family</v>
          </cell>
        </row>
        <row r="540">
          <cell r="A540" t="str">
            <v>43130211C03</v>
          </cell>
          <cell r="B540">
            <v>4313021</v>
          </cell>
          <cell r="C540" t="str">
            <v>7D 185G SPUM MINI CR 10CA SRP</v>
          </cell>
          <cell r="D540" t="str">
            <v>1C03</v>
          </cell>
          <cell r="E540" t="str">
            <v>Mini</v>
          </cell>
          <cell r="F540">
            <v>185</v>
          </cell>
          <cell r="G540" t="str">
            <v>RO/MD/BG</v>
          </cell>
          <cell r="H540" t="str">
            <v>Spumant</v>
          </cell>
          <cell r="K540">
            <v>14.6</v>
          </cell>
          <cell r="L540">
            <v>10</v>
          </cell>
          <cell r="M540">
            <v>48</v>
          </cell>
          <cell r="N540">
            <v>1.85</v>
          </cell>
          <cell r="O540">
            <v>88.800000000000011</v>
          </cell>
          <cell r="P540">
            <v>391</v>
          </cell>
          <cell r="Q540">
            <v>291</v>
          </cell>
          <cell r="R540">
            <v>200</v>
          </cell>
          <cell r="S540">
            <v>6</v>
          </cell>
          <cell r="T540">
            <v>8</v>
          </cell>
          <cell r="U540">
            <v>1600</v>
          </cell>
          <cell r="V540">
            <v>1750</v>
          </cell>
          <cell r="W540">
            <v>57180</v>
          </cell>
          <cell r="X540">
            <v>720.46799999999996</v>
          </cell>
          <cell r="Y540">
            <v>94</v>
          </cell>
          <cell r="Z540">
            <v>677.23991999999998</v>
          </cell>
          <cell r="AA540">
            <v>7.6265756756756753</v>
          </cell>
          <cell r="AB540" t="str">
            <v>0001</v>
          </cell>
          <cell r="AC540">
            <v>16253.75808</v>
          </cell>
          <cell r="AD540" t="str">
            <v>per mini Family</v>
          </cell>
        </row>
        <row r="541">
          <cell r="A541" t="str">
            <v>43065151C01</v>
          </cell>
          <cell r="B541">
            <v>4306515</v>
          </cell>
          <cell r="C541" t="str">
            <v>7D 65G SPUM CROIS 30CA</v>
          </cell>
          <cell r="D541" t="str">
            <v>1C01</v>
          </cell>
          <cell r="E541" t="str">
            <v>Tray 60/65g</v>
          </cell>
          <cell r="F541">
            <v>65</v>
          </cell>
          <cell r="H541" t="str">
            <v>Spumant</v>
          </cell>
          <cell r="K541">
            <v>1</v>
          </cell>
          <cell r="L541">
            <v>30</v>
          </cell>
          <cell r="M541">
            <v>56</v>
          </cell>
          <cell r="N541">
            <v>1.95</v>
          </cell>
          <cell r="O541">
            <v>109.2</v>
          </cell>
          <cell r="P541">
            <v>393</v>
          </cell>
          <cell r="Q541">
            <v>293</v>
          </cell>
          <cell r="R541">
            <v>215</v>
          </cell>
          <cell r="S541">
            <v>8</v>
          </cell>
          <cell r="T541">
            <v>7</v>
          </cell>
          <cell r="U541">
            <v>1505</v>
          </cell>
          <cell r="V541">
            <v>1655</v>
          </cell>
          <cell r="W541">
            <v>25410</v>
          </cell>
          <cell r="X541">
            <v>1651.65</v>
          </cell>
          <cell r="Y541">
            <v>93</v>
          </cell>
          <cell r="Z541">
            <v>1536.0345000000002</v>
          </cell>
          <cell r="AA541">
            <v>14.066250000000002</v>
          </cell>
          <cell r="AB541" t="str">
            <v>0001</v>
          </cell>
          <cell r="AC541">
            <v>110594.48400000003</v>
          </cell>
          <cell r="AD541" t="str">
            <v>per family of midi</v>
          </cell>
        </row>
        <row r="542">
          <cell r="A542" t="str">
            <v>43065151C03</v>
          </cell>
          <cell r="B542">
            <v>4306515</v>
          </cell>
          <cell r="C542" t="str">
            <v>7D 65G SPUM CROIS 30CA</v>
          </cell>
          <cell r="D542" t="str">
            <v>1C03</v>
          </cell>
          <cell r="E542" t="str">
            <v>Tray 60/65g</v>
          </cell>
          <cell r="F542">
            <v>65</v>
          </cell>
          <cell r="G542" t="str">
            <v>Romania</v>
          </cell>
          <cell r="H542" t="str">
            <v>Spumant</v>
          </cell>
          <cell r="K542">
            <v>1</v>
          </cell>
          <cell r="L542">
            <v>30</v>
          </cell>
          <cell r="M542">
            <v>56</v>
          </cell>
          <cell r="N542">
            <v>1.95</v>
          </cell>
          <cell r="O542">
            <v>109.2</v>
          </cell>
          <cell r="P542">
            <v>393</v>
          </cell>
          <cell r="Q542">
            <v>293</v>
          </cell>
          <cell r="R542">
            <v>215</v>
          </cell>
          <cell r="S542">
            <v>8</v>
          </cell>
          <cell r="T542">
            <v>7</v>
          </cell>
          <cell r="U542">
            <v>1505</v>
          </cell>
          <cell r="V542">
            <v>1655</v>
          </cell>
          <cell r="W542">
            <v>13764</v>
          </cell>
          <cell r="X542">
            <v>894.66</v>
          </cell>
          <cell r="Y542">
            <v>92.5</v>
          </cell>
          <cell r="Z542">
            <v>827.56050000000005</v>
          </cell>
          <cell r="AA542">
            <v>7.578392857142858</v>
          </cell>
          <cell r="AB542" t="str">
            <v>0001</v>
          </cell>
          <cell r="AC542">
            <v>19861.452000000001</v>
          </cell>
          <cell r="AD542" t="str">
            <v>per midi family</v>
          </cell>
        </row>
        <row r="543">
          <cell r="A543" t="str">
            <v>43065161C01</v>
          </cell>
          <cell r="B543">
            <v>4306516</v>
          </cell>
          <cell r="C543" t="str">
            <v>7D 80G HZLNT CROIS 20CA</v>
          </cell>
          <cell r="D543" t="str">
            <v>1C01</v>
          </cell>
          <cell r="E543" t="str">
            <v>Tray 70/80/85g</v>
          </cell>
          <cell r="F543">
            <v>80</v>
          </cell>
          <cell r="H543" t="str">
            <v>Hazelnut</v>
          </cell>
          <cell r="K543">
            <v>1</v>
          </cell>
          <cell r="L543">
            <v>20</v>
          </cell>
          <cell r="M543">
            <v>72</v>
          </cell>
          <cell r="N543">
            <v>1.6</v>
          </cell>
          <cell r="O543">
            <v>115.2</v>
          </cell>
          <cell r="P543">
            <v>393</v>
          </cell>
          <cell r="Q543">
            <v>295</v>
          </cell>
          <cell r="R543">
            <v>180</v>
          </cell>
          <cell r="S543">
            <v>8</v>
          </cell>
          <cell r="T543">
            <v>9</v>
          </cell>
          <cell r="U543">
            <v>1620</v>
          </cell>
          <cell r="V543">
            <v>1770</v>
          </cell>
          <cell r="W543">
            <v>19200</v>
          </cell>
          <cell r="X543">
            <v>1536</v>
          </cell>
          <cell r="Y543">
            <v>93</v>
          </cell>
          <cell r="Z543">
            <v>1428.48</v>
          </cell>
          <cell r="AA543">
            <v>12.399999999999999</v>
          </cell>
          <cell r="AB543" t="str">
            <v>0001</v>
          </cell>
          <cell r="AC543">
            <v>34283.520000000004</v>
          </cell>
          <cell r="AD543" t="str">
            <v>per family of Max/double</v>
          </cell>
        </row>
        <row r="544">
          <cell r="A544" t="str">
            <v>43065161C01</v>
          </cell>
          <cell r="B544">
            <v>4306516</v>
          </cell>
          <cell r="C544" t="str">
            <v>7D 80G HZLNT CROIS 20CA</v>
          </cell>
          <cell r="D544" t="str">
            <v>1C01</v>
          </cell>
          <cell r="E544" t="str">
            <v>Tray 70/80/85g</v>
          </cell>
          <cell r="F544">
            <v>80</v>
          </cell>
          <cell r="H544" t="str">
            <v>Hazelnut</v>
          </cell>
          <cell r="K544">
            <v>1</v>
          </cell>
          <cell r="L544">
            <v>20</v>
          </cell>
          <cell r="M544">
            <v>72</v>
          </cell>
          <cell r="N544">
            <v>1.6</v>
          </cell>
          <cell r="O544">
            <v>115.2</v>
          </cell>
          <cell r="P544">
            <v>393</v>
          </cell>
          <cell r="Q544">
            <v>295</v>
          </cell>
          <cell r="R544">
            <v>180</v>
          </cell>
          <cell r="S544">
            <v>8</v>
          </cell>
          <cell r="T544">
            <v>9</v>
          </cell>
          <cell r="U544">
            <v>1620</v>
          </cell>
          <cell r="V544">
            <v>1770</v>
          </cell>
          <cell r="W544">
            <v>19200</v>
          </cell>
          <cell r="X544">
            <v>1536</v>
          </cell>
          <cell r="Y544">
            <v>93</v>
          </cell>
          <cell r="Z544">
            <v>1428.48</v>
          </cell>
          <cell r="AA544">
            <v>12.399999999999999</v>
          </cell>
          <cell r="AB544" t="str">
            <v>0001</v>
          </cell>
          <cell r="AC544">
            <v>34283.520000000004</v>
          </cell>
          <cell r="AD544" t="str">
            <v>per family of Max/double</v>
          </cell>
        </row>
        <row r="545">
          <cell r="A545" t="str">
            <v>43065162C01</v>
          </cell>
          <cell r="B545">
            <v>4306516</v>
          </cell>
          <cell r="C545" t="str">
            <v>7D 80G HZLNT CROIS 20CA</v>
          </cell>
          <cell r="D545" t="str">
            <v>2C01</v>
          </cell>
          <cell r="E545" t="str">
            <v>Tray 70/80/85g</v>
          </cell>
          <cell r="F545">
            <v>80</v>
          </cell>
          <cell r="H545" t="str">
            <v>Hazelnut</v>
          </cell>
          <cell r="K545">
            <v>1</v>
          </cell>
          <cell r="L545">
            <v>20</v>
          </cell>
          <cell r="M545">
            <v>72</v>
          </cell>
          <cell r="N545">
            <v>1.6</v>
          </cell>
          <cell r="O545">
            <v>115.2</v>
          </cell>
          <cell r="P545">
            <v>393</v>
          </cell>
          <cell r="Q545">
            <v>295</v>
          </cell>
          <cell r="R545">
            <v>180</v>
          </cell>
          <cell r="S545">
            <v>8</v>
          </cell>
          <cell r="T545">
            <v>9</v>
          </cell>
          <cell r="U545">
            <v>1620</v>
          </cell>
          <cell r="V545">
            <v>1770</v>
          </cell>
          <cell r="W545">
            <v>12042</v>
          </cell>
          <cell r="X545">
            <v>963.36</v>
          </cell>
          <cell r="Y545">
            <v>93.5</v>
          </cell>
          <cell r="Z545">
            <v>900.74160000000006</v>
          </cell>
          <cell r="AA545">
            <v>7.8189374999999997</v>
          </cell>
          <cell r="AB545" t="str">
            <v>0001</v>
          </cell>
          <cell r="AC545">
            <v>7205.9328000000005</v>
          </cell>
          <cell r="AD545" t="str">
            <v>per family Max/Double</v>
          </cell>
        </row>
        <row r="546">
          <cell r="A546" t="str">
            <v>43065162C01</v>
          </cell>
          <cell r="B546">
            <v>4306516</v>
          </cell>
          <cell r="C546" t="str">
            <v>7D 80G HZLNT CROIS 20CA</v>
          </cell>
          <cell r="D546" t="str">
            <v>2C01</v>
          </cell>
          <cell r="E546" t="str">
            <v>Tray 70/80/85g</v>
          </cell>
          <cell r="F546">
            <v>80</v>
          </cell>
          <cell r="H546" t="str">
            <v>Hazelnut</v>
          </cell>
          <cell r="K546">
            <v>1</v>
          </cell>
          <cell r="L546">
            <v>20</v>
          </cell>
          <cell r="M546">
            <v>72</v>
          </cell>
          <cell r="N546">
            <v>1.6</v>
          </cell>
          <cell r="O546">
            <v>115.2</v>
          </cell>
          <cell r="P546">
            <v>393</v>
          </cell>
          <cell r="Q546">
            <v>295</v>
          </cell>
          <cell r="R546">
            <v>180</v>
          </cell>
          <cell r="S546">
            <v>8</v>
          </cell>
          <cell r="T546">
            <v>9</v>
          </cell>
          <cell r="U546">
            <v>1620</v>
          </cell>
          <cell r="V546">
            <v>1770</v>
          </cell>
          <cell r="W546">
            <v>12042</v>
          </cell>
          <cell r="X546">
            <v>963.36</v>
          </cell>
          <cell r="Y546">
            <v>93.5</v>
          </cell>
          <cell r="Z546">
            <v>900.74160000000006</v>
          </cell>
          <cell r="AA546">
            <v>7.8189374999999997</v>
          </cell>
          <cell r="AB546" t="str">
            <v>0001</v>
          </cell>
          <cell r="AC546">
            <v>7205.9328000000005</v>
          </cell>
          <cell r="AD546" t="str">
            <v>per family Max/Double</v>
          </cell>
        </row>
        <row r="547">
          <cell r="A547" t="str">
            <v>43065171C01</v>
          </cell>
          <cell r="B547">
            <v>4306517</v>
          </cell>
          <cell r="C547" t="str">
            <v>7D 85G SPUM CROIS 20CA</v>
          </cell>
          <cell r="D547" t="str">
            <v>1C01</v>
          </cell>
          <cell r="E547" t="str">
            <v>Tray 70/80/85g</v>
          </cell>
          <cell r="F547">
            <v>85</v>
          </cell>
          <cell r="H547" t="str">
            <v>Spumant</v>
          </cell>
          <cell r="K547">
            <v>1</v>
          </cell>
          <cell r="L547">
            <v>20</v>
          </cell>
          <cell r="M547">
            <v>72</v>
          </cell>
          <cell r="N547">
            <v>1.7</v>
          </cell>
          <cell r="O547">
            <v>122.39999999999999</v>
          </cell>
          <cell r="P547">
            <v>393</v>
          </cell>
          <cell r="Q547">
            <v>295</v>
          </cell>
          <cell r="R547">
            <v>180</v>
          </cell>
          <cell r="S547">
            <v>8</v>
          </cell>
          <cell r="T547">
            <v>9</v>
          </cell>
          <cell r="U547">
            <v>1620</v>
          </cell>
          <cell r="V547">
            <v>1770</v>
          </cell>
          <cell r="W547">
            <v>19200</v>
          </cell>
          <cell r="X547">
            <v>1632</v>
          </cell>
          <cell r="Y547">
            <v>93</v>
          </cell>
          <cell r="Z547">
            <v>1517.76</v>
          </cell>
          <cell r="AA547">
            <v>12.4</v>
          </cell>
          <cell r="AB547" t="str">
            <v>0001</v>
          </cell>
          <cell r="AC547">
            <v>36426.239999999998</v>
          </cell>
          <cell r="AD547" t="str">
            <v>per family of Max/double</v>
          </cell>
        </row>
        <row r="548">
          <cell r="A548" t="str">
            <v>43065172C01</v>
          </cell>
          <cell r="B548">
            <v>4306517</v>
          </cell>
          <cell r="C548" t="str">
            <v>7D 85G SPUM CROIS 20CA</v>
          </cell>
          <cell r="D548" t="str">
            <v>2C01</v>
          </cell>
          <cell r="E548" t="str">
            <v>Tray 70/80/85g</v>
          </cell>
          <cell r="F548">
            <v>85</v>
          </cell>
          <cell r="H548" t="str">
            <v>Spumant</v>
          </cell>
          <cell r="K548">
            <v>1</v>
          </cell>
          <cell r="L548">
            <v>20</v>
          </cell>
          <cell r="M548">
            <v>72</v>
          </cell>
          <cell r="N548">
            <v>1.7</v>
          </cell>
          <cell r="O548">
            <v>122.39999999999999</v>
          </cell>
          <cell r="P548">
            <v>393</v>
          </cell>
          <cell r="Q548">
            <v>295</v>
          </cell>
          <cell r="R548">
            <v>180</v>
          </cell>
          <cell r="S548">
            <v>8</v>
          </cell>
          <cell r="T548">
            <v>9</v>
          </cell>
          <cell r="U548">
            <v>1620</v>
          </cell>
          <cell r="V548">
            <v>1770</v>
          </cell>
          <cell r="W548">
            <v>12042</v>
          </cell>
          <cell r="X548">
            <v>1023.57</v>
          </cell>
          <cell r="Y548">
            <v>93.5</v>
          </cell>
          <cell r="Z548">
            <v>957.03795000000002</v>
          </cell>
          <cell r="AA548">
            <v>7.8189375000000005</v>
          </cell>
          <cell r="AB548" t="str">
            <v>0001</v>
          </cell>
          <cell r="AC548">
            <v>7656.3036000000002</v>
          </cell>
          <cell r="AD548" t="str">
            <v>per family Max/Double</v>
          </cell>
        </row>
        <row r="549">
          <cell r="A549" t="str">
            <v>43065181C01</v>
          </cell>
          <cell r="B549">
            <v>4306518</v>
          </cell>
          <cell r="C549" t="str">
            <v>7D 80G VAN&amp;STRAWB CROIS 20CA</v>
          </cell>
          <cell r="D549" t="str">
            <v>1C01</v>
          </cell>
          <cell r="E549" t="str">
            <v>Tray 70/80/85g</v>
          </cell>
          <cell r="F549">
            <v>80</v>
          </cell>
          <cell r="H549" t="str">
            <v>Vanilla-Strawberry</v>
          </cell>
          <cell r="K549">
            <v>1</v>
          </cell>
          <cell r="L549">
            <v>20</v>
          </cell>
          <cell r="M549">
            <v>72</v>
          </cell>
          <cell r="N549">
            <v>1.6</v>
          </cell>
          <cell r="O549">
            <v>115.2</v>
          </cell>
          <cell r="P549">
            <v>393</v>
          </cell>
          <cell r="Q549">
            <v>295</v>
          </cell>
          <cell r="R549">
            <v>180</v>
          </cell>
          <cell r="S549">
            <v>8</v>
          </cell>
          <cell r="T549">
            <v>9</v>
          </cell>
          <cell r="U549">
            <v>1620</v>
          </cell>
          <cell r="V549">
            <v>1770</v>
          </cell>
          <cell r="W549">
            <v>19200</v>
          </cell>
          <cell r="X549">
            <v>1536</v>
          </cell>
          <cell r="Y549">
            <v>93</v>
          </cell>
          <cell r="Z549">
            <v>1428.48</v>
          </cell>
          <cell r="AA549">
            <v>12.399999999999999</v>
          </cell>
          <cell r="AB549" t="str">
            <v>0001</v>
          </cell>
          <cell r="AC549">
            <v>34283.520000000004</v>
          </cell>
          <cell r="AD549" t="str">
            <v>per family of Max/double</v>
          </cell>
        </row>
        <row r="550">
          <cell r="A550" t="str">
            <v>43065182C01</v>
          </cell>
          <cell r="B550">
            <v>4306518</v>
          </cell>
          <cell r="C550" t="str">
            <v>7D 80G VAN&amp;STRAWB CROIS 20CA</v>
          </cell>
          <cell r="D550" t="str">
            <v>2C01</v>
          </cell>
          <cell r="E550" t="str">
            <v>Tray 70/80/85g</v>
          </cell>
          <cell r="F550">
            <v>80</v>
          </cell>
          <cell r="H550" t="str">
            <v>Vanilla-Strawberry</v>
          </cell>
          <cell r="K550">
            <v>1</v>
          </cell>
          <cell r="L550">
            <v>20</v>
          </cell>
          <cell r="M550">
            <v>72</v>
          </cell>
          <cell r="N550">
            <v>1.6</v>
          </cell>
          <cell r="O550">
            <v>115.2</v>
          </cell>
          <cell r="P550">
            <v>393</v>
          </cell>
          <cell r="Q550">
            <v>295</v>
          </cell>
          <cell r="R550">
            <v>180</v>
          </cell>
          <cell r="S550">
            <v>8</v>
          </cell>
          <cell r="T550">
            <v>9</v>
          </cell>
          <cell r="U550">
            <v>1620</v>
          </cell>
          <cell r="V550">
            <v>1770</v>
          </cell>
          <cell r="W550">
            <v>12042</v>
          </cell>
          <cell r="X550">
            <v>963.36</v>
          </cell>
          <cell r="Y550">
            <v>93.5</v>
          </cell>
          <cell r="Z550">
            <v>900.74160000000006</v>
          </cell>
          <cell r="AA550">
            <v>7.8189374999999997</v>
          </cell>
          <cell r="AB550" t="str">
            <v>0001</v>
          </cell>
          <cell r="AC550">
            <v>7205.9328000000005</v>
          </cell>
          <cell r="AD550" t="str">
            <v>per family Max/Double</v>
          </cell>
        </row>
        <row r="551">
          <cell r="A551" t="str">
            <v>43065191C01</v>
          </cell>
          <cell r="B551">
            <v>4306519</v>
          </cell>
          <cell r="C551" t="str">
            <v>7D 80G COCOA&amp;CONUT CROIS 20CA</v>
          </cell>
          <cell r="D551" t="str">
            <v>1C01</v>
          </cell>
          <cell r="E551" t="str">
            <v>Tray 70/80/85g</v>
          </cell>
          <cell r="F551">
            <v>80</v>
          </cell>
          <cell r="H551" t="str">
            <v>Cocoa-Coconut</v>
          </cell>
          <cell r="K551">
            <v>1</v>
          </cell>
          <cell r="L551">
            <v>20</v>
          </cell>
          <cell r="M551">
            <v>72</v>
          </cell>
          <cell r="N551">
            <v>1.6</v>
          </cell>
          <cell r="O551">
            <v>115.2</v>
          </cell>
          <cell r="P551">
            <v>393</v>
          </cell>
          <cell r="Q551">
            <v>295</v>
          </cell>
          <cell r="R551">
            <v>180</v>
          </cell>
          <cell r="S551">
            <v>8</v>
          </cell>
          <cell r="T551">
            <v>9</v>
          </cell>
          <cell r="U551">
            <v>1620</v>
          </cell>
          <cell r="V551">
            <v>1770</v>
          </cell>
          <cell r="W551">
            <v>19200</v>
          </cell>
          <cell r="X551">
            <v>1536</v>
          </cell>
          <cell r="Y551">
            <v>93</v>
          </cell>
          <cell r="Z551">
            <v>1428.48</v>
          </cell>
          <cell r="AA551">
            <v>12.399999999999999</v>
          </cell>
          <cell r="AB551" t="str">
            <v>0001</v>
          </cell>
          <cell r="AC551">
            <v>34283.520000000004</v>
          </cell>
          <cell r="AD551" t="str">
            <v>per family of Max/double</v>
          </cell>
        </row>
        <row r="552">
          <cell r="A552" t="str">
            <v>43065192C01</v>
          </cell>
          <cell r="B552">
            <v>4306519</v>
          </cell>
          <cell r="C552" t="str">
            <v>7D 80G COCOA&amp;CONUT CROIS 20CA</v>
          </cell>
          <cell r="D552" t="str">
            <v>2C01</v>
          </cell>
          <cell r="E552" t="str">
            <v>Tray 70/80/85g</v>
          </cell>
          <cell r="F552">
            <v>80</v>
          </cell>
          <cell r="H552" t="str">
            <v>Cocoa-Coconut</v>
          </cell>
          <cell r="K552">
            <v>1</v>
          </cell>
          <cell r="L552">
            <v>20</v>
          </cell>
          <cell r="M552">
            <v>72</v>
          </cell>
          <cell r="N552">
            <v>1.6</v>
          </cell>
          <cell r="O552">
            <v>115.2</v>
          </cell>
          <cell r="P552">
            <v>393</v>
          </cell>
          <cell r="Q552">
            <v>295</v>
          </cell>
          <cell r="R552">
            <v>180</v>
          </cell>
          <cell r="S552">
            <v>8</v>
          </cell>
          <cell r="T552">
            <v>9</v>
          </cell>
          <cell r="U552">
            <v>1620</v>
          </cell>
          <cell r="V552">
            <v>1770</v>
          </cell>
          <cell r="W552">
            <v>12042</v>
          </cell>
          <cell r="X552">
            <v>963.36</v>
          </cell>
          <cell r="Y552">
            <v>93.5</v>
          </cell>
          <cell r="Z552">
            <v>900.74160000000006</v>
          </cell>
          <cell r="AA552">
            <v>7.8189374999999997</v>
          </cell>
          <cell r="AB552" t="str">
            <v>0001</v>
          </cell>
          <cell r="AC552">
            <v>7205.9328000000005</v>
          </cell>
          <cell r="AD552" t="str">
            <v>per family Max/Double</v>
          </cell>
        </row>
        <row r="553">
          <cell r="A553" t="str">
            <v>43065202B01</v>
          </cell>
          <cell r="B553">
            <v>4306520</v>
          </cell>
          <cell r="C553" t="str">
            <v>7D 80G TOM&amp;OLIV BR 14CA</v>
          </cell>
          <cell r="D553" t="str">
            <v>2B01</v>
          </cell>
          <cell r="E553" t="str">
            <v>BIG</v>
          </cell>
          <cell r="F553">
            <v>80</v>
          </cell>
          <cell r="G553" t="str">
            <v>RO/ Kaufland</v>
          </cell>
          <cell r="H553" t="str">
            <v>Tomato-Olive</v>
          </cell>
          <cell r="K553">
            <v>1</v>
          </cell>
          <cell r="L553">
            <v>14</v>
          </cell>
          <cell r="M553">
            <v>72</v>
          </cell>
          <cell r="N553">
            <v>0.96</v>
          </cell>
          <cell r="O553">
            <v>69.12</v>
          </cell>
          <cell r="P553">
            <v>393</v>
          </cell>
          <cell r="Q553">
            <v>295</v>
          </cell>
          <cell r="R553">
            <v>180</v>
          </cell>
          <cell r="S553">
            <v>8</v>
          </cell>
          <cell r="T553">
            <v>0</v>
          </cell>
          <cell r="U553">
            <v>0</v>
          </cell>
          <cell r="V553">
            <v>150</v>
          </cell>
          <cell r="W553">
            <v>11218.5</v>
          </cell>
          <cell r="X553">
            <v>897.48</v>
          </cell>
          <cell r="Y553">
            <v>91</v>
          </cell>
          <cell r="Z553">
            <v>816.70680000000004</v>
          </cell>
          <cell r="AA553">
            <v>11.815781250000001</v>
          </cell>
          <cell r="AB553" t="str">
            <v>0001</v>
          </cell>
          <cell r="AC553">
            <v>13067.308800000001</v>
          </cell>
          <cell r="AD553" t="str">
            <v>per family of Bake Rolls</v>
          </cell>
        </row>
        <row r="554">
          <cell r="A554" t="str">
            <v>43065212B01</v>
          </cell>
          <cell r="B554">
            <v>4306521</v>
          </cell>
          <cell r="C554" t="str">
            <v>7D 80G PIZZA 7D BR 14CA</v>
          </cell>
          <cell r="D554" t="str">
            <v>2B01</v>
          </cell>
          <cell r="E554" t="str">
            <v>BIG</v>
          </cell>
          <cell r="F554">
            <v>80</v>
          </cell>
          <cell r="G554" t="str">
            <v>RO/ Kaufland</v>
          </cell>
          <cell r="H554" t="str">
            <v>Pizza</v>
          </cell>
          <cell r="K554">
            <v>1</v>
          </cell>
          <cell r="L554">
            <v>14</v>
          </cell>
          <cell r="M554">
            <v>72</v>
          </cell>
          <cell r="N554">
            <v>0.96</v>
          </cell>
          <cell r="O554">
            <v>69.12</v>
          </cell>
          <cell r="P554">
            <v>393</v>
          </cell>
          <cell r="Q554">
            <v>295</v>
          </cell>
          <cell r="R554">
            <v>180</v>
          </cell>
          <cell r="S554">
            <v>8</v>
          </cell>
          <cell r="T554">
            <v>0</v>
          </cell>
          <cell r="U554">
            <v>0</v>
          </cell>
          <cell r="V554">
            <v>150</v>
          </cell>
          <cell r="W554">
            <v>11218.5</v>
          </cell>
          <cell r="X554">
            <v>897.48</v>
          </cell>
          <cell r="Y554">
            <v>91</v>
          </cell>
          <cell r="Z554">
            <v>816.70680000000004</v>
          </cell>
          <cell r="AA554">
            <v>11.815781250000001</v>
          </cell>
          <cell r="AB554" t="str">
            <v>0001</v>
          </cell>
          <cell r="AC554">
            <v>13067.308800000001</v>
          </cell>
          <cell r="AD554" t="str">
            <v>per family of Bake Rolls</v>
          </cell>
        </row>
        <row r="555">
          <cell r="A555" t="str">
            <v>43067531C01</v>
          </cell>
          <cell r="B555">
            <v>4306753</v>
          </cell>
          <cell r="C555" t="str">
            <v>7D 60G SPUM CROIS 30CA AC</v>
          </cell>
          <cell r="D555" t="str">
            <v>1C01</v>
          </cell>
          <cell r="E555" t="str">
            <v>Tray 60/65g</v>
          </cell>
          <cell r="F555">
            <v>60</v>
          </cell>
          <cell r="G555" t="str">
            <v>RO/MD/GR/CY/BG</v>
          </cell>
          <cell r="H555" t="str">
            <v>Spumant</v>
          </cell>
          <cell r="K555">
            <v>1</v>
          </cell>
          <cell r="L555">
            <v>30</v>
          </cell>
          <cell r="M555">
            <v>56</v>
          </cell>
          <cell r="N555">
            <v>1.8</v>
          </cell>
          <cell r="O555">
            <v>100.8</v>
          </cell>
          <cell r="P555">
            <v>391</v>
          </cell>
          <cell r="Q555">
            <v>291</v>
          </cell>
          <cell r="R555">
            <v>220</v>
          </cell>
          <cell r="S555">
            <v>8</v>
          </cell>
          <cell r="T555">
            <v>7</v>
          </cell>
          <cell r="U555">
            <v>1540</v>
          </cell>
          <cell r="V555">
            <v>1690</v>
          </cell>
          <cell r="W555">
            <v>25410</v>
          </cell>
          <cell r="X555">
            <v>1524.6</v>
          </cell>
          <cell r="Y555">
            <v>93</v>
          </cell>
          <cell r="Z555">
            <v>1417.8779999999999</v>
          </cell>
          <cell r="AA555">
            <v>14.066249999999998</v>
          </cell>
          <cell r="AB555" t="str">
            <v>0001</v>
          </cell>
          <cell r="AC555">
            <v>1417.88</v>
          </cell>
        </row>
        <row r="556">
          <cell r="A556" t="str">
            <v>43191591C01</v>
          </cell>
          <cell r="B556">
            <v>4319159</v>
          </cell>
          <cell r="C556" t="str">
            <v>7D 60G SPUM CROIS 30CA AC</v>
          </cell>
          <cell r="D556" t="str">
            <v>1C01</v>
          </cell>
          <cell r="E556" t="str">
            <v>Tray 60/65g</v>
          </cell>
          <cell r="F556">
            <v>60</v>
          </cell>
          <cell r="G556" t="str">
            <v>RS/BIH/AL/ME/MK</v>
          </cell>
          <cell r="H556" t="str">
            <v>Spumant</v>
          </cell>
          <cell r="K556">
            <v>1</v>
          </cell>
          <cell r="L556">
            <v>30</v>
          </cell>
          <cell r="M556">
            <v>56</v>
          </cell>
          <cell r="N556">
            <v>1.8</v>
          </cell>
          <cell r="O556">
            <v>100.8</v>
          </cell>
          <cell r="P556">
            <v>391</v>
          </cell>
          <cell r="Q556">
            <v>291</v>
          </cell>
          <cell r="R556">
            <v>220</v>
          </cell>
          <cell r="S556">
            <v>8</v>
          </cell>
          <cell r="T556">
            <v>7</v>
          </cell>
          <cell r="U556">
            <v>1540</v>
          </cell>
          <cell r="V556">
            <v>1690</v>
          </cell>
          <cell r="W556">
            <v>25410</v>
          </cell>
          <cell r="X556">
            <v>1524.6</v>
          </cell>
          <cell r="Y556">
            <v>93</v>
          </cell>
          <cell r="Z556">
            <v>1417.8779999999999</v>
          </cell>
          <cell r="AA556">
            <v>14.066249999999998</v>
          </cell>
          <cell r="AB556" t="str">
            <v>0001</v>
          </cell>
          <cell r="AC556">
            <v>1417.88</v>
          </cell>
        </row>
        <row r="557">
          <cell r="A557" t="str">
            <v>4530651C01</v>
          </cell>
          <cell r="B557">
            <v>453065</v>
          </cell>
          <cell r="C557" t="str">
            <v>7DAYS CROISSANT COCOA 4X60G MPK MDLZ</v>
          </cell>
          <cell r="D557" t="str">
            <v>1C01</v>
          </cell>
          <cell r="E557" t="str">
            <v>Tray 60/65g</v>
          </cell>
          <cell r="F557">
            <v>60</v>
          </cell>
          <cell r="H557" t="str">
            <v>Cocoa</v>
          </cell>
          <cell r="K557">
            <v>1</v>
          </cell>
          <cell r="L557">
            <v>40</v>
          </cell>
          <cell r="M557">
            <v>36</v>
          </cell>
          <cell r="N557">
            <v>2.4</v>
          </cell>
          <cell r="O557">
            <v>86.399999999999991</v>
          </cell>
          <cell r="S557">
            <v>4</v>
          </cell>
          <cell r="T557">
            <v>9</v>
          </cell>
          <cell r="U557">
            <v>0</v>
          </cell>
          <cell r="V557">
            <v>150</v>
          </cell>
          <cell r="W557">
            <v>25410</v>
          </cell>
          <cell r="X557">
            <v>1524.6</v>
          </cell>
          <cell r="Y557">
            <v>93</v>
          </cell>
          <cell r="Z557">
            <v>1417.8779999999999</v>
          </cell>
          <cell r="AA557">
            <v>16.410625</v>
          </cell>
          <cell r="AB557" t="str">
            <v>0001</v>
          </cell>
          <cell r="AC557">
            <v>1417.88</v>
          </cell>
        </row>
        <row r="558">
          <cell r="A558" t="str">
            <v>4545651C01</v>
          </cell>
          <cell r="B558">
            <v>454565</v>
          </cell>
          <cell r="C558" t="str">
            <v>SFG 7D CROIS COCOA 4X60G MPK MKD, AL,MNE</v>
          </cell>
          <cell r="D558" t="str">
            <v>1C01</v>
          </cell>
          <cell r="E558" t="str">
            <v>Tray 60/65g</v>
          </cell>
          <cell r="F558">
            <v>60</v>
          </cell>
          <cell r="H558" t="str">
            <v>Cocoa</v>
          </cell>
          <cell r="K558">
            <v>1</v>
          </cell>
          <cell r="L558">
            <v>40</v>
          </cell>
          <cell r="M558">
            <v>36</v>
          </cell>
          <cell r="N558">
            <v>2.4</v>
          </cell>
          <cell r="O558">
            <v>86.399999999999991</v>
          </cell>
          <cell r="S558">
            <v>4</v>
          </cell>
          <cell r="T558">
            <v>9</v>
          </cell>
          <cell r="U558">
            <v>0</v>
          </cell>
          <cell r="V558">
            <v>150</v>
          </cell>
          <cell r="W558">
            <v>25410</v>
          </cell>
          <cell r="X558">
            <v>1524.6</v>
          </cell>
          <cell r="Y558">
            <v>93</v>
          </cell>
          <cell r="Z558">
            <v>1417.8779999999999</v>
          </cell>
          <cell r="AA558">
            <v>16.410625</v>
          </cell>
          <cell r="AB558" t="str">
            <v>0001</v>
          </cell>
          <cell r="AC558">
            <v>1417.88</v>
          </cell>
        </row>
        <row r="559">
          <cell r="A559" t="str">
            <v>4546691C01</v>
          </cell>
          <cell r="B559">
            <v>454669</v>
          </cell>
          <cell r="C559" t="str">
            <v>SFG 7DAYS CROISSANT COCOA (4X50G) MDLZ</v>
          </cell>
          <cell r="D559" t="str">
            <v>1C01</v>
          </cell>
          <cell r="E559" t="str">
            <v>Tray 60/65g</v>
          </cell>
          <cell r="F559">
            <v>50</v>
          </cell>
          <cell r="H559" t="str">
            <v>Cocoa</v>
          </cell>
          <cell r="K559">
            <v>1</v>
          </cell>
          <cell r="L559">
            <v>48</v>
          </cell>
          <cell r="M559">
            <v>36</v>
          </cell>
          <cell r="N559">
            <v>2.4</v>
          </cell>
          <cell r="O559">
            <v>86.399999999999991</v>
          </cell>
          <cell r="S559">
            <v>4</v>
          </cell>
          <cell r="T559">
            <v>9</v>
          </cell>
          <cell r="U559">
            <v>0</v>
          </cell>
          <cell r="V559">
            <v>150</v>
          </cell>
          <cell r="W559">
            <v>25410</v>
          </cell>
          <cell r="X559">
            <v>1270.5</v>
          </cell>
          <cell r="Y559">
            <v>93</v>
          </cell>
          <cell r="Z559">
            <v>1181.5650000000001</v>
          </cell>
          <cell r="AA559">
            <v>13.675520833333334</v>
          </cell>
          <cell r="AB559" t="str">
            <v>0001</v>
          </cell>
          <cell r="AC559">
            <v>1417.88</v>
          </cell>
        </row>
        <row r="560">
          <cell r="A560" t="str">
            <v>4546711C01</v>
          </cell>
          <cell r="B560">
            <v>454671</v>
          </cell>
          <cell r="C560" t="str">
            <v>SFG 7DAYS CROISSANT COCOA 5X50G MDLZ</v>
          </cell>
          <cell r="D560" t="str">
            <v>1C01</v>
          </cell>
          <cell r="E560" t="str">
            <v>Tray 60/65g</v>
          </cell>
          <cell r="F560">
            <v>50</v>
          </cell>
          <cell r="H560" t="str">
            <v>Cocoa</v>
          </cell>
          <cell r="K560">
            <v>1</v>
          </cell>
          <cell r="L560">
            <v>55</v>
          </cell>
          <cell r="M560">
            <v>36</v>
          </cell>
          <cell r="N560">
            <v>2.75</v>
          </cell>
          <cell r="O560">
            <v>99</v>
          </cell>
          <cell r="S560">
            <v>4</v>
          </cell>
          <cell r="T560">
            <v>9</v>
          </cell>
          <cell r="U560">
            <v>0</v>
          </cell>
          <cell r="V560">
            <v>150</v>
          </cell>
          <cell r="W560">
            <v>25410</v>
          </cell>
          <cell r="X560">
            <v>1270.5</v>
          </cell>
          <cell r="Y560">
            <v>93</v>
          </cell>
          <cell r="Z560">
            <v>1181.5650000000001</v>
          </cell>
          <cell r="AA560">
            <v>11.935</v>
          </cell>
          <cell r="AB560" t="str">
            <v>0001</v>
          </cell>
          <cell r="AC560">
            <v>1417.88</v>
          </cell>
        </row>
        <row r="561">
          <cell r="A561" t="str">
            <v>43067531c03</v>
          </cell>
          <cell r="B561">
            <v>4306753</v>
          </cell>
          <cell r="C561" t="str">
            <v>7D 60G SPUM CROIS 30CA AC</v>
          </cell>
          <cell r="D561" t="str">
            <v>1c03</v>
          </cell>
          <cell r="E561" t="str">
            <v>Tray 60/65g</v>
          </cell>
          <cell r="F561">
            <v>60</v>
          </cell>
          <cell r="G561" t="str">
            <v>RO/MD/GR/CY/BG</v>
          </cell>
          <cell r="H561" t="str">
            <v>Spumant</v>
          </cell>
          <cell r="K561">
            <v>1</v>
          </cell>
          <cell r="L561">
            <v>30</v>
          </cell>
          <cell r="M561">
            <v>56</v>
          </cell>
          <cell r="N561">
            <v>1.8</v>
          </cell>
          <cell r="O561">
            <v>100.8</v>
          </cell>
          <cell r="P561">
            <v>391</v>
          </cell>
          <cell r="Q561">
            <v>291</v>
          </cell>
          <cell r="R561">
            <v>220</v>
          </cell>
          <cell r="S561">
            <v>8</v>
          </cell>
          <cell r="T561">
            <v>7</v>
          </cell>
          <cell r="U561">
            <v>1540</v>
          </cell>
          <cell r="V561">
            <v>1690</v>
          </cell>
          <cell r="W561">
            <v>13764</v>
          </cell>
          <cell r="X561">
            <v>825.84</v>
          </cell>
          <cell r="Y561">
            <v>92.5</v>
          </cell>
          <cell r="Z561">
            <v>763.90199999999993</v>
          </cell>
          <cell r="AA561">
            <v>7.5783928571428563</v>
          </cell>
          <cell r="AB561" t="str">
            <v>0002</v>
          </cell>
          <cell r="AC561">
            <v>102087.216</v>
          </cell>
        </row>
        <row r="562">
          <cell r="A562" t="str">
            <v>43191591c03</v>
          </cell>
          <cell r="B562">
            <v>4319159</v>
          </cell>
          <cell r="C562" t="str">
            <v>7D 60G SPUM CROIS 30CA AC</v>
          </cell>
          <cell r="D562" t="str">
            <v>1c03</v>
          </cell>
          <cell r="E562" t="str">
            <v>Tray 60/65g</v>
          </cell>
          <cell r="F562">
            <v>60</v>
          </cell>
          <cell r="G562" t="str">
            <v>RS/BIH/AL/ME/MK</v>
          </cell>
          <cell r="H562" t="str">
            <v>Spumant</v>
          </cell>
          <cell r="K562">
            <v>1</v>
          </cell>
          <cell r="L562">
            <v>30</v>
          </cell>
          <cell r="M562">
            <v>56</v>
          </cell>
          <cell r="N562">
            <v>1.8</v>
          </cell>
          <cell r="O562">
            <v>100.8</v>
          </cell>
          <cell r="P562">
            <v>391</v>
          </cell>
          <cell r="Q562">
            <v>291</v>
          </cell>
          <cell r="R562">
            <v>220</v>
          </cell>
          <cell r="S562">
            <v>8</v>
          </cell>
          <cell r="T562">
            <v>7</v>
          </cell>
          <cell r="U562">
            <v>1540</v>
          </cell>
          <cell r="V562">
            <v>1690</v>
          </cell>
          <cell r="W562">
            <v>13764</v>
          </cell>
          <cell r="X562">
            <v>825.84</v>
          </cell>
          <cell r="Y562">
            <v>92.5</v>
          </cell>
          <cell r="Z562">
            <v>763.90199999999993</v>
          </cell>
          <cell r="AA562">
            <v>7.5783928571428563</v>
          </cell>
          <cell r="AB562" t="str">
            <v>0002</v>
          </cell>
          <cell r="AC562">
            <v>102087.216</v>
          </cell>
        </row>
        <row r="563">
          <cell r="A563" t="str">
            <v>43067561C01</v>
          </cell>
          <cell r="B563">
            <v>4306756</v>
          </cell>
          <cell r="C563" t="str">
            <v>7D 80G VAN&amp;STRAWB CROIS 20CA AC</v>
          </cell>
          <cell r="D563" t="str">
            <v>1C01</v>
          </cell>
          <cell r="E563" t="str">
            <v>Tray 70/80/85g</v>
          </cell>
          <cell r="F563">
            <v>80</v>
          </cell>
          <cell r="G563" t="str">
            <v>RO/MD/BG/ES/PT</v>
          </cell>
          <cell r="H563" t="str">
            <v>Vanilla-Strawberry</v>
          </cell>
          <cell r="K563">
            <v>1</v>
          </cell>
          <cell r="L563">
            <v>20</v>
          </cell>
          <cell r="M563">
            <v>72</v>
          </cell>
          <cell r="N563">
            <v>1.6</v>
          </cell>
          <cell r="O563">
            <v>115.2</v>
          </cell>
          <cell r="P563">
            <v>396</v>
          </cell>
          <cell r="Q563">
            <v>296</v>
          </cell>
          <cell r="R563">
            <v>180</v>
          </cell>
          <cell r="S563">
            <v>8</v>
          </cell>
          <cell r="T563">
            <v>9</v>
          </cell>
          <cell r="U563">
            <v>1620</v>
          </cell>
          <cell r="V563">
            <v>1770</v>
          </cell>
          <cell r="W563">
            <v>19200</v>
          </cell>
          <cell r="X563">
            <v>1536</v>
          </cell>
          <cell r="Y563">
            <v>93</v>
          </cell>
          <cell r="Z563">
            <v>1428.48</v>
          </cell>
          <cell r="AA563">
            <v>12.399999999999999</v>
          </cell>
          <cell r="AB563" t="str">
            <v>0001</v>
          </cell>
          <cell r="AC563">
            <v>34283.520000000004</v>
          </cell>
          <cell r="AD563" t="str">
            <v>per family of Max/double</v>
          </cell>
        </row>
        <row r="564">
          <cell r="A564" t="str">
            <v>43067562C01</v>
          </cell>
          <cell r="B564">
            <v>4306756</v>
          </cell>
          <cell r="C564" t="str">
            <v>7D 80G VAN&amp;STRAWB CROIS 20CA AC</v>
          </cell>
          <cell r="D564" t="str">
            <v>2C01</v>
          </cell>
          <cell r="E564" t="str">
            <v>Tray 70/80/85g</v>
          </cell>
          <cell r="F564">
            <v>80</v>
          </cell>
          <cell r="G564" t="str">
            <v>RO/MD/BG/ES/PT</v>
          </cell>
          <cell r="H564" t="str">
            <v>Vanilla-Strawberry</v>
          </cell>
          <cell r="K564">
            <v>1</v>
          </cell>
          <cell r="L564">
            <v>20</v>
          </cell>
          <cell r="M564">
            <v>72</v>
          </cell>
          <cell r="N564">
            <v>1.6</v>
          </cell>
          <cell r="O564">
            <v>115.2</v>
          </cell>
          <cell r="P564">
            <v>396</v>
          </cell>
          <cell r="Q564">
            <v>296</v>
          </cell>
          <cell r="R564">
            <v>180</v>
          </cell>
          <cell r="S564">
            <v>8</v>
          </cell>
          <cell r="T564">
            <v>9</v>
          </cell>
          <cell r="U564">
            <v>1620</v>
          </cell>
          <cell r="V564">
            <v>1770</v>
          </cell>
          <cell r="W564">
            <v>12042</v>
          </cell>
          <cell r="X564">
            <v>963.36</v>
          </cell>
          <cell r="Y564">
            <v>93.5</v>
          </cell>
          <cell r="Z564">
            <v>900.74160000000006</v>
          </cell>
          <cell r="AA564">
            <v>7.8189374999999997</v>
          </cell>
          <cell r="AB564" t="str">
            <v>0002</v>
          </cell>
          <cell r="AC564">
            <v>7205.9328000000005</v>
          </cell>
          <cell r="AD564" t="str">
            <v>per family Max/Double</v>
          </cell>
        </row>
        <row r="565">
          <cell r="A565" t="str">
            <v>43067602C01</v>
          </cell>
          <cell r="B565">
            <v>4306760</v>
          </cell>
          <cell r="C565" t="str">
            <v>7D 70G CHOC DROPS CROIS 20CA SRP</v>
          </cell>
          <cell r="D565" t="str">
            <v>2C01</v>
          </cell>
          <cell r="E565" t="str">
            <v>Tray 70/80/85g</v>
          </cell>
          <cell r="F565">
            <v>70</v>
          </cell>
          <cell r="H565" t="str">
            <v>Drops</v>
          </cell>
          <cell r="K565">
            <v>1</v>
          </cell>
          <cell r="L565">
            <v>20</v>
          </cell>
          <cell r="M565">
            <v>40</v>
          </cell>
          <cell r="N565">
            <v>1.4</v>
          </cell>
          <cell r="O565">
            <v>56</v>
          </cell>
          <cell r="P565">
            <v>396</v>
          </cell>
          <cell r="Q565">
            <v>296</v>
          </cell>
          <cell r="R565">
            <v>180</v>
          </cell>
          <cell r="S565">
            <v>8</v>
          </cell>
          <cell r="T565">
            <v>5</v>
          </cell>
          <cell r="U565">
            <v>900</v>
          </cell>
          <cell r="V565">
            <v>1050</v>
          </cell>
          <cell r="W565">
            <v>12042</v>
          </cell>
          <cell r="X565">
            <v>842.94</v>
          </cell>
          <cell r="Y565">
            <v>93.5</v>
          </cell>
          <cell r="Z565">
            <v>788.14890000000003</v>
          </cell>
          <cell r="AA565">
            <v>14.074087500000001</v>
          </cell>
          <cell r="AB565" t="str">
            <v>0001</v>
          </cell>
          <cell r="AC565">
            <v>6305.1912000000002</v>
          </cell>
          <cell r="AD565" t="str">
            <v>per family Choco Drops</v>
          </cell>
          <cell r="AF565" t="e">
            <v>#N/A</v>
          </cell>
        </row>
        <row r="566">
          <cell r="A566" t="str">
            <v>43067651C01</v>
          </cell>
          <cell r="B566">
            <v>4306765</v>
          </cell>
          <cell r="C566" t="str">
            <v>7D 80G COCOA&amp;CONUT CROIS 20CA AC</v>
          </cell>
          <cell r="D566" t="str">
            <v>1C01</v>
          </cell>
          <cell r="E566" t="str">
            <v>Tray 70/80/85g</v>
          </cell>
          <cell r="F566">
            <v>80</v>
          </cell>
          <cell r="G566" t="str">
            <v>RO/MD/BG/ES/PT</v>
          </cell>
          <cell r="H566" t="str">
            <v>Cocoa-Coconut</v>
          </cell>
          <cell r="K566">
            <v>1</v>
          </cell>
          <cell r="L566">
            <v>20</v>
          </cell>
          <cell r="M566">
            <v>72</v>
          </cell>
          <cell r="N566">
            <v>1.6</v>
          </cell>
          <cell r="O566">
            <v>115.2</v>
          </cell>
          <cell r="P566">
            <v>396</v>
          </cell>
          <cell r="Q566">
            <v>296</v>
          </cell>
          <cell r="R566">
            <v>180</v>
          </cell>
          <cell r="S566">
            <v>8</v>
          </cell>
          <cell r="T566">
            <v>9</v>
          </cell>
          <cell r="U566">
            <v>1620</v>
          </cell>
          <cell r="V566">
            <v>1770</v>
          </cell>
          <cell r="W566">
            <v>19200</v>
          </cell>
          <cell r="X566">
            <v>1536</v>
          </cell>
          <cell r="Y566">
            <v>93</v>
          </cell>
          <cell r="Z566">
            <v>1428.48</v>
          </cell>
          <cell r="AA566">
            <v>12.399999999999999</v>
          </cell>
          <cell r="AB566" t="str">
            <v>0001</v>
          </cell>
          <cell r="AC566">
            <v>34283.520000000004</v>
          </cell>
          <cell r="AD566" t="str">
            <v>per family of Max/double</v>
          </cell>
        </row>
        <row r="567">
          <cell r="A567" t="str">
            <v>43067652C01</v>
          </cell>
          <cell r="B567">
            <v>4306765</v>
          </cell>
          <cell r="C567" t="str">
            <v>7D 80G COCOA&amp;CONUT CROIS 20CA AC</v>
          </cell>
          <cell r="D567" t="str">
            <v>2C01</v>
          </cell>
          <cell r="E567" t="str">
            <v>Tray 70/80/85g</v>
          </cell>
          <cell r="F567">
            <v>80</v>
          </cell>
          <cell r="G567" t="str">
            <v>RO/MD/BG/ES/PT</v>
          </cell>
          <cell r="H567" t="str">
            <v>Cocoa-Coconut</v>
          </cell>
          <cell r="K567">
            <v>1</v>
          </cell>
          <cell r="L567">
            <v>20</v>
          </cell>
          <cell r="M567">
            <v>72</v>
          </cell>
          <cell r="N567">
            <v>1.6</v>
          </cell>
          <cell r="O567">
            <v>115.2</v>
          </cell>
          <cell r="P567">
            <v>396</v>
          </cell>
          <cell r="Q567">
            <v>296</v>
          </cell>
          <cell r="R567">
            <v>180</v>
          </cell>
          <cell r="S567">
            <v>8</v>
          </cell>
          <cell r="T567">
            <v>9</v>
          </cell>
          <cell r="U567">
            <v>1620</v>
          </cell>
          <cell r="V567">
            <v>1770</v>
          </cell>
          <cell r="W567">
            <v>12042</v>
          </cell>
          <cell r="X567">
            <v>963.36</v>
          </cell>
          <cell r="Y567">
            <v>93.5</v>
          </cell>
          <cell r="Z567">
            <v>900.74160000000006</v>
          </cell>
          <cell r="AA567">
            <v>7.8189374999999997</v>
          </cell>
          <cell r="AB567" t="str">
            <v>0002</v>
          </cell>
          <cell r="AC567">
            <v>7205.9328000000005</v>
          </cell>
          <cell r="AD567" t="str">
            <v>per family Max/Double</v>
          </cell>
        </row>
        <row r="568">
          <cell r="A568" t="str">
            <v>43067791C01</v>
          </cell>
          <cell r="B568">
            <v>4306779</v>
          </cell>
          <cell r="C568" t="str">
            <v>7D 80G VAN&amp;SR CHRY CROIS 20CA AC</v>
          </cell>
          <cell r="D568" t="str">
            <v>1C01</v>
          </cell>
          <cell r="E568" t="str">
            <v>Tray 70/80/85g</v>
          </cell>
          <cell r="F568">
            <v>80</v>
          </cell>
          <cell r="G568" t="str">
            <v>RO/MD/BG/ES/PT</v>
          </cell>
          <cell r="H568" t="str">
            <v>Vanilla-Cherry</v>
          </cell>
          <cell r="K568">
            <v>1</v>
          </cell>
          <cell r="L568">
            <v>20</v>
          </cell>
          <cell r="M568">
            <v>72</v>
          </cell>
          <cell r="N568">
            <v>1.6</v>
          </cell>
          <cell r="O568">
            <v>115.2</v>
          </cell>
          <cell r="P568">
            <v>396</v>
          </cell>
          <cell r="Q568">
            <v>296</v>
          </cell>
          <cell r="R568">
            <v>180</v>
          </cell>
          <cell r="S568">
            <v>8</v>
          </cell>
          <cell r="T568">
            <v>9</v>
          </cell>
          <cell r="U568">
            <v>1620</v>
          </cell>
          <cell r="V568">
            <v>1770</v>
          </cell>
          <cell r="W568">
            <v>19200</v>
          </cell>
          <cell r="X568">
            <v>1536</v>
          </cell>
          <cell r="Y568">
            <v>93</v>
          </cell>
          <cell r="Z568">
            <v>1428.48</v>
          </cell>
          <cell r="AA568">
            <v>12.399999999999999</v>
          </cell>
          <cell r="AB568" t="str">
            <v>0001</v>
          </cell>
          <cell r="AC568">
            <v>34283.520000000004</v>
          </cell>
          <cell r="AD568" t="str">
            <v>per family of Max/double</v>
          </cell>
        </row>
        <row r="569">
          <cell r="A569" t="str">
            <v>43221981C01</v>
          </cell>
          <cell r="B569">
            <v>4322198</v>
          </cell>
          <cell r="C569" t="str">
            <v>7D 80G VAN&amp;SR CHRY CROIS  PROMO 20CA AC</v>
          </cell>
          <cell r="D569" t="str">
            <v>1C01</v>
          </cell>
          <cell r="E569" t="str">
            <v>Tray 70/80/85g</v>
          </cell>
          <cell r="F569">
            <v>80</v>
          </cell>
          <cell r="G569" t="str">
            <v>RO/MD/BG/ES/PT</v>
          </cell>
          <cell r="H569" t="str">
            <v>Vanilla-Cherry</v>
          </cell>
          <cell r="K569">
            <v>1</v>
          </cell>
          <cell r="L569">
            <v>20</v>
          </cell>
          <cell r="M569">
            <v>72</v>
          </cell>
          <cell r="N569">
            <v>1.6</v>
          </cell>
          <cell r="O569">
            <v>115.2</v>
          </cell>
          <cell r="P569">
            <v>396</v>
          </cell>
          <cell r="Q569">
            <v>296</v>
          </cell>
          <cell r="R569">
            <v>180</v>
          </cell>
          <cell r="S569">
            <v>8</v>
          </cell>
          <cell r="T569">
            <v>9</v>
          </cell>
          <cell r="U569">
            <v>1620</v>
          </cell>
          <cell r="V569">
            <v>1770</v>
          </cell>
          <cell r="W569">
            <v>19200</v>
          </cell>
          <cell r="X569">
            <v>1536</v>
          </cell>
          <cell r="Y569">
            <v>93</v>
          </cell>
          <cell r="Z569">
            <v>1428.48</v>
          </cell>
          <cell r="AA569">
            <v>12.399999999999999</v>
          </cell>
          <cell r="AB569" t="str">
            <v>0001</v>
          </cell>
          <cell r="AC569">
            <v>34283.520000000004</v>
          </cell>
          <cell r="AD569" t="str">
            <v>per family of Max/double</v>
          </cell>
        </row>
        <row r="570">
          <cell r="A570" t="str">
            <v>43067792C01</v>
          </cell>
          <cell r="B570">
            <v>4306779</v>
          </cell>
          <cell r="C570" t="str">
            <v>7D 80G VAN&amp;SR CHRY CROIS 20CA AC</v>
          </cell>
          <cell r="D570" t="str">
            <v>2C01</v>
          </cell>
          <cell r="E570" t="str">
            <v>Tray 70/80/85g</v>
          </cell>
          <cell r="F570">
            <v>80</v>
          </cell>
          <cell r="G570" t="str">
            <v>RO/MD/BG/ES/PT</v>
          </cell>
          <cell r="H570" t="str">
            <v>Vanilla-Cherry</v>
          </cell>
          <cell r="K570">
            <v>1</v>
          </cell>
          <cell r="L570">
            <v>20</v>
          </cell>
          <cell r="M570">
            <v>72</v>
          </cell>
          <cell r="N570">
            <v>1.6</v>
          </cell>
          <cell r="O570">
            <v>115.2</v>
          </cell>
          <cell r="P570">
            <v>396</v>
          </cell>
          <cell r="Q570">
            <v>296</v>
          </cell>
          <cell r="R570">
            <v>180</v>
          </cell>
          <cell r="S570">
            <v>8</v>
          </cell>
          <cell r="T570">
            <v>9</v>
          </cell>
          <cell r="U570">
            <v>1620</v>
          </cell>
          <cell r="V570">
            <v>1770</v>
          </cell>
          <cell r="W570">
            <v>12042</v>
          </cell>
          <cell r="X570">
            <v>963.36</v>
          </cell>
          <cell r="Y570">
            <v>93.5</v>
          </cell>
          <cell r="Z570">
            <v>900.74160000000006</v>
          </cell>
          <cell r="AA570">
            <v>7.8189374999999997</v>
          </cell>
          <cell r="AB570" t="str">
            <v>0002</v>
          </cell>
          <cell r="AC570">
            <v>7205.9328000000005</v>
          </cell>
          <cell r="AD570" t="str">
            <v>per family Max/Double</v>
          </cell>
        </row>
        <row r="571">
          <cell r="A571" t="str">
            <v>43068981C01</v>
          </cell>
          <cell r="B571">
            <v>4306898</v>
          </cell>
          <cell r="C571" t="str">
            <v>7D 60G COCOA CROIS 30CA SRP</v>
          </cell>
          <cell r="D571" t="str">
            <v>1C01</v>
          </cell>
          <cell r="E571" t="str">
            <v>Tray 60/65g</v>
          </cell>
          <cell r="F571">
            <v>60</v>
          </cell>
          <cell r="G571" t="str">
            <v>ROMANIA KAUFLAND</v>
          </cell>
          <cell r="H571" t="str">
            <v>Cocoa</v>
          </cell>
          <cell r="K571">
            <v>1</v>
          </cell>
          <cell r="L571">
            <v>30</v>
          </cell>
          <cell r="M571">
            <v>56</v>
          </cell>
          <cell r="N571">
            <v>1.8</v>
          </cell>
          <cell r="O571">
            <v>100.8</v>
          </cell>
          <cell r="P571">
            <v>391</v>
          </cell>
          <cell r="Q571">
            <v>291</v>
          </cell>
          <cell r="R571">
            <v>220</v>
          </cell>
          <cell r="S571">
            <v>8</v>
          </cell>
          <cell r="T571">
            <v>7</v>
          </cell>
          <cell r="U571">
            <v>1540</v>
          </cell>
          <cell r="V571">
            <v>1690</v>
          </cell>
          <cell r="W571">
            <v>25410</v>
          </cell>
          <cell r="X571">
            <v>1524.6</v>
          </cell>
          <cell r="Y571">
            <v>93</v>
          </cell>
          <cell r="Z571">
            <v>1417.8779999999999</v>
          </cell>
          <cell r="AA571">
            <v>14.066249999999998</v>
          </cell>
          <cell r="AB571" t="str">
            <v>0001</v>
          </cell>
          <cell r="AC571">
            <v>1417.88</v>
          </cell>
        </row>
        <row r="572">
          <cell r="A572" t="str">
            <v>43063661C01</v>
          </cell>
          <cell r="B572">
            <v>4306366</v>
          </cell>
          <cell r="C572" t="str">
            <v>7D 60G COCOA CROIS 30CA SRP</v>
          </cell>
          <cell r="D572" t="str">
            <v>1C01</v>
          </cell>
          <cell r="E572" t="str">
            <v>Tray 60/65g</v>
          </cell>
          <cell r="F572">
            <v>60</v>
          </cell>
          <cell r="G572" t="str">
            <v>KAUFLAND CZ/HU/SK/SI/HR</v>
          </cell>
          <cell r="H572" t="str">
            <v>Cocoa</v>
          </cell>
          <cell r="K572">
            <v>1</v>
          </cell>
          <cell r="L572">
            <v>30</v>
          </cell>
          <cell r="M572">
            <v>32</v>
          </cell>
          <cell r="N572">
            <v>1.8</v>
          </cell>
          <cell r="O572">
            <v>57.6</v>
          </cell>
          <cell r="P572">
            <v>391</v>
          </cell>
          <cell r="Q572">
            <v>291</v>
          </cell>
          <cell r="R572">
            <v>220</v>
          </cell>
          <cell r="S572">
            <v>8</v>
          </cell>
          <cell r="T572">
            <v>4</v>
          </cell>
          <cell r="U572">
            <v>880</v>
          </cell>
          <cell r="V572">
            <v>1030</v>
          </cell>
          <cell r="W572">
            <v>25410</v>
          </cell>
          <cell r="X572">
            <v>1524.6</v>
          </cell>
          <cell r="Y572">
            <v>93</v>
          </cell>
          <cell r="Z572">
            <v>1417.8779999999999</v>
          </cell>
          <cell r="AA572">
            <v>24.615937499999998</v>
          </cell>
          <cell r="AB572" t="str">
            <v>0001</v>
          </cell>
          <cell r="AC572">
            <v>1417.88</v>
          </cell>
        </row>
        <row r="573">
          <cell r="A573" t="str">
            <v>43068981c03</v>
          </cell>
          <cell r="B573">
            <v>4306898</v>
          </cell>
          <cell r="C573" t="str">
            <v>7D 60G COCOA CROIS 30CA SRP</v>
          </cell>
          <cell r="D573" t="str">
            <v>1c03</v>
          </cell>
          <cell r="E573" t="str">
            <v>Tray 60/65g</v>
          </cell>
          <cell r="F573">
            <v>60</v>
          </cell>
          <cell r="G573" t="str">
            <v>ROMANIA KAUFLAND</v>
          </cell>
          <cell r="H573" t="str">
            <v>Cocoa</v>
          </cell>
          <cell r="K573">
            <v>1</v>
          </cell>
          <cell r="L573">
            <v>30</v>
          </cell>
          <cell r="M573">
            <v>56</v>
          </cell>
          <cell r="N573">
            <v>1.8</v>
          </cell>
          <cell r="O573">
            <v>100.8</v>
          </cell>
          <cell r="P573">
            <v>391</v>
          </cell>
          <cell r="Q573">
            <v>291</v>
          </cell>
          <cell r="R573">
            <v>220</v>
          </cell>
          <cell r="S573">
            <v>8</v>
          </cell>
          <cell r="T573">
            <v>7</v>
          </cell>
          <cell r="U573">
            <v>1540</v>
          </cell>
          <cell r="V573">
            <v>1690</v>
          </cell>
          <cell r="W573">
            <v>13764</v>
          </cell>
          <cell r="X573">
            <v>825.84</v>
          </cell>
          <cell r="Y573">
            <v>92.5</v>
          </cell>
          <cell r="Z573">
            <v>763.90199999999993</v>
          </cell>
          <cell r="AA573">
            <v>7.5783928571428563</v>
          </cell>
          <cell r="AB573" t="str">
            <v>0002</v>
          </cell>
          <cell r="AC573">
            <v>102087.216</v>
          </cell>
        </row>
        <row r="574">
          <cell r="A574" t="str">
            <v>42874551C03</v>
          </cell>
          <cell r="B574">
            <v>4287455</v>
          </cell>
          <cell r="C574" t="str">
            <v>7D 300G COCOA MINI CR 6CA</v>
          </cell>
          <cell r="D574" t="str">
            <v>1C03</v>
          </cell>
          <cell r="E574" t="str">
            <v>Mini</v>
          </cell>
          <cell r="F574">
            <v>300</v>
          </cell>
          <cell r="G574" t="str">
            <v>Re BG</v>
          </cell>
          <cell r="H574" t="str">
            <v>Cocoa</v>
          </cell>
          <cell r="K574">
            <v>23.6</v>
          </cell>
          <cell r="L574">
            <v>6</v>
          </cell>
          <cell r="M574">
            <v>80</v>
          </cell>
          <cell r="N574">
            <v>1.8</v>
          </cell>
          <cell r="O574">
            <v>144</v>
          </cell>
          <cell r="P574">
            <v>400</v>
          </cell>
          <cell r="Q574">
            <v>286</v>
          </cell>
          <cell r="R574">
            <v>222</v>
          </cell>
          <cell r="S574">
            <v>8</v>
          </cell>
          <cell r="T574">
            <v>4</v>
          </cell>
          <cell r="U574">
            <v>888</v>
          </cell>
          <cell r="V574">
            <v>1038</v>
          </cell>
          <cell r="W574">
            <v>57180</v>
          </cell>
          <cell r="X574">
            <v>720.46799999999996</v>
          </cell>
          <cell r="Y574">
            <v>94</v>
          </cell>
          <cell r="Z574">
            <v>677.23991999999998</v>
          </cell>
          <cell r="AA574">
            <v>4.703055</v>
          </cell>
          <cell r="AB574" t="str">
            <v>0001</v>
          </cell>
          <cell r="AC574">
            <v>16253.75808</v>
          </cell>
          <cell r="AD574" t="str">
            <v>per mini Family</v>
          </cell>
          <cell r="AF574" t="e">
            <v>#N/A</v>
          </cell>
        </row>
        <row r="575">
          <cell r="A575" t="str">
            <v>43128641C03</v>
          </cell>
          <cell r="B575">
            <v>4312864</v>
          </cell>
          <cell r="C575" t="str">
            <v>7D 300G COCOA MINI CR 6CA AC</v>
          </cell>
          <cell r="D575" t="str">
            <v>1C03</v>
          </cell>
          <cell r="E575" t="str">
            <v>Mini</v>
          </cell>
          <cell r="F575">
            <v>300</v>
          </cell>
          <cell r="G575" t="str">
            <v>Re BG</v>
          </cell>
          <cell r="H575" t="str">
            <v>Cocoa</v>
          </cell>
          <cell r="K575">
            <v>23.6</v>
          </cell>
          <cell r="L575">
            <v>6</v>
          </cell>
          <cell r="M575">
            <v>80</v>
          </cell>
          <cell r="N575">
            <v>1.8</v>
          </cell>
          <cell r="O575">
            <v>144</v>
          </cell>
          <cell r="P575">
            <v>400</v>
          </cell>
          <cell r="Q575">
            <v>286</v>
          </cell>
          <cell r="R575">
            <v>222</v>
          </cell>
          <cell r="S575">
            <v>8</v>
          </cell>
          <cell r="T575">
            <v>4</v>
          </cell>
          <cell r="U575">
            <v>888</v>
          </cell>
          <cell r="V575">
            <v>1038</v>
          </cell>
          <cell r="W575">
            <v>57180</v>
          </cell>
          <cell r="X575">
            <v>720.46799999999996</v>
          </cell>
          <cell r="Y575">
            <v>94</v>
          </cell>
          <cell r="Z575">
            <v>677.23991999999998</v>
          </cell>
          <cell r="AA575">
            <v>4.703055</v>
          </cell>
          <cell r="AB575" t="str">
            <v>0001</v>
          </cell>
          <cell r="AC575">
            <v>16253.75808</v>
          </cell>
          <cell r="AD575" t="str">
            <v>per mini Family</v>
          </cell>
          <cell r="AF575" t="e">
            <v>#N/A</v>
          </cell>
        </row>
        <row r="576">
          <cell r="A576" t="str">
            <v>43069001c03</v>
          </cell>
          <cell r="B576">
            <v>4306900</v>
          </cell>
          <cell r="C576" t="str">
            <v>7D 300G COCOA CROIS HOME 8CA AC</v>
          </cell>
          <cell r="D576" t="str">
            <v>1c03</v>
          </cell>
          <cell r="E576" t="str">
            <v>Home</v>
          </cell>
          <cell r="F576">
            <v>300</v>
          </cell>
          <cell r="G576" t="str">
            <v>RO/MD/GR_w05</v>
          </cell>
          <cell r="H576" t="str">
            <v>Cocoa</v>
          </cell>
          <cell r="K576">
            <v>9</v>
          </cell>
          <cell r="L576">
            <v>8</v>
          </cell>
          <cell r="M576">
            <v>36</v>
          </cell>
          <cell r="N576">
            <v>2.4119999999999999</v>
          </cell>
          <cell r="O576">
            <v>86.831999999999994</v>
          </cell>
          <cell r="P576">
            <v>396</v>
          </cell>
          <cell r="Q576">
            <v>386</v>
          </cell>
          <cell r="R576">
            <v>245</v>
          </cell>
          <cell r="S576">
            <v>6</v>
          </cell>
          <cell r="T576">
            <v>6</v>
          </cell>
          <cell r="U576">
            <v>1470</v>
          </cell>
          <cell r="V576">
            <v>1620</v>
          </cell>
          <cell r="W576">
            <v>23400</v>
          </cell>
          <cell r="X576">
            <v>783.9</v>
          </cell>
          <cell r="Y576">
            <v>92.5</v>
          </cell>
          <cell r="Z576">
            <v>725.10749999999996</v>
          </cell>
          <cell r="AA576">
            <v>8.3506944444444446</v>
          </cell>
          <cell r="AB576" t="str">
            <v>0001</v>
          </cell>
          <cell r="AC576">
            <v>11601.72</v>
          </cell>
        </row>
        <row r="577">
          <cell r="A577" t="str">
            <v>43070631C01</v>
          </cell>
          <cell r="B577">
            <v>4307063</v>
          </cell>
          <cell r="C577" t="str">
            <v>7D 80G VAN&amp;STRAWB CROIS 20CA SRP HP</v>
          </cell>
          <cell r="D577" t="str">
            <v>1C01</v>
          </cell>
          <cell r="E577" t="str">
            <v>Tray 70/80/85g</v>
          </cell>
          <cell r="F577">
            <v>80</v>
          </cell>
          <cell r="G577" t="str">
            <v>Kaufland RO/MD/BG/ES/PT</v>
          </cell>
          <cell r="H577" t="str">
            <v>Vanilla-Strawberry</v>
          </cell>
          <cell r="K577">
            <v>1</v>
          </cell>
          <cell r="L577">
            <v>20</v>
          </cell>
          <cell r="M577">
            <v>72</v>
          </cell>
          <cell r="N577">
            <v>1.6</v>
          </cell>
          <cell r="O577">
            <v>115.2</v>
          </cell>
          <cell r="P577">
            <v>393</v>
          </cell>
          <cell r="Q577">
            <v>295</v>
          </cell>
          <cell r="R577">
            <v>180</v>
          </cell>
          <cell r="S577">
            <v>8</v>
          </cell>
          <cell r="T577">
            <v>9</v>
          </cell>
          <cell r="U577">
            <v>1620</v>
          </cell>
          <cell r="V577">
            <v>1770</v>
          </cell>
          <cell r="W577">
            <v>19200</v>
          </cell>
          <cell r="X577">
            <v>1536</v>
          </cell>
          <cell r="Y577">
            <v>93</v>
          </cell>
          <cell r="Z577">
            <v>1428.48</v>
          </cell>
          <cell r="AA577">
            <v>12.399999999999999</v>
          </cell>
          <cell r="AB577" t="str">
            <v>0001</v>
          </cell>
          <cell r="AC577">
            <v>34283.520000000004</v>
          </cell>
          <cell r="AD577" t="str">
            <v>per family of Max/double</v>
          </cell>
        </row>
        <row r="578">
          <cell r="A578" t="str">
            <v>43070632C01</v>
          </cell>
          <cell r="B578">
            <v>4307063</v>
          </cell>
          <cell r="C578" t="str">
            <v>7D 80G VAN&amp;STRAWB CROIS 20CA SRP HP</v>
          </cell>
          <cell r="D578" t="str">
            <v>2C01</v>
          </cell>
          <cell r="E578" t="str">
            <v>Tray 70/80/85g</v>
          </cell>
          <cell r="F578">
            <v>80</v>
          </cell>
          <cell r="G578" t="str">
            <v>Kaufland RO/MD/BG/ES/PT</v>
          </cell>
          <cell r="H578" t="str">
            <v>Vanilla-Strawberry</v>
          </cell>
          <cell r="K578">
            <v>1</v>
          </cell>
          <cell r="L578">
            <v>20</v>
          </cell>
          <cell r="M578">
            <v>72</v>
          </cell>
          <cell r="N578">
            <v>1.6</v>
          </cell>
          <cell r="O578">
            <v>115.2</v>
          </cell>
          <cell r="P578">
            <v>393</v>
          </cell>
          <cell r="Q578">
            <v>295</v>
          </cell>
          <cell r="R578">
            <v>180</v>
          </cell>
          <cell r="S578">
            <v>8</v>
          </cell>
          <cell r="T578">
            <v>9</v>
          </cell>
          <cell r="U578">
            <v>1620</v>
          </cell>
          <cell r="V578">
            <v>1770</v>
          </cell>
          <cell r="W578">
            <v>12042</v>
          </cell>
          <cell r="X578">
            <v>963.36</v>
          </cell>
          <cell r="Y578">
            <v>93.5</v>
          </cell>
          <cell r="Z578">
            <v>900.74160000000006</v>
          </cell>
          <cell r="AA578">
            <v>7.8189374999999997</v>
          </cell>
          <cell r="AB578" t="str">
            <v>0002</v>
          </cell>
          <cell r="AC578">
            <v>7205.9328000000005</v>
          </cell>
          <cell r="AD578" t="str">
            <v>per family Max/Double</v>
          </cell>
        </row>
        <row r="579">
          <cell r="A579" t="str">
            <v>43070671C01</v>
          </cell>
          <cell r="B579">
            <v>4307067</v>
          </cell>
          <cell r="C579" t="str">
            <v>7D 80G COCOA&amp;VAN CROIS 20CA AC LP</v>
          </cell>
          <cell r="D579" t="str">
            <v>1C01</v>
          </cell>
          <cell r="E579" t="str">
            <v>Tray 70/80/85g</v>
          </cell>
          <cell r="F579">
            <v>80</v>
          </cell>
          <cell r="G579" t="str">
            <v>RO/MD/GR/CY/ES/PT</v>
          </cell>
          <cell r="H579" t="str">
            <v>Cocoa-Vanilla</v>
          </cell>
          <cell r="K579">
            <v>1</v>
          </cell>
          <cell r="L579">
            <v>20</v>
          </cell>
          <cell r="M579">
            <v>72</v>
          </cell>
          <cell r="N579">
            <v>1.6</v>
          </cell>
          <cell r="O579">
            <v>115.2</v>
          </cell>
          <cell r="P579">
            <v>396</v>
          </cell>
          <cell r="Q579">
            <v>296</v>
          </cell>
          <cell r="R579">
            <v>180</v>
          </cell>
          <cell r="S579">
            <v>8</v>
          </cell>
          <cell r="T579">
            <v>9</v>
          </cell>
          <cell r="U579">
            <v>1620</v>
          </cell>
          <cell r="V579">
            <v>1770</v>
          </cell>
          <cell r="W579">
            <v>19200</v>
          </cell>
          <cell r="X579">
            <v>1536</v>
          </cell>
          <cell r="Y579">
            <v>93</v>
          </cell>
          <cell r="Z579">
            <v>1428.48</v>
          </cell>
          <cell r="AA579">
            <v>12.399999999999999</v>
          </cell>
          <cell r="AB579" t="str">
            <v>0001</v>
          </cell>
          <cell r="AC579">
            <v>34283.520000000004</v>
          </cell>
          <cell r="AD579" t="str">
            <v>per family of Max/double</v>
          </cell>
        </row>
        <row r="580">
          <cell r="A580" t="str">
            <v>43221741C01</v>
          </cell>
          <cell r="B580">
            <v>4322174</v>
          </cell>
          <cell r="C580" t="str">
            <v>7D 80G COCOA&amp;VAN CROIS PROMO 20CA AC LP</v>
          </cell>
          <cell r="D580" t="str">
            <v>1C01</v>
          </cell>
          <cell r="E580" t="str">
            <v>Tray 70/80/85g</v>
          </cell>
          <cell r="F580">
            <v>80</v>
          </cell>
          <cell r="G580" t="str">
            <v>RO/MD/GR/CY/ES/PT</v>
          </cell>
          <cell r="H580" t="str">
            <v>Cocoa-Vanilla</v>
          </cell>
          <cell r="K580">
            <v>1</v>
          </cell>
          <cell r="L580">
            <v>20</v>
          </cell>
          <cell r="M580">
            <v>72</v>
          </cell>
          <cell r="N580">
            <v>1.6</v>
          </cell>
          <cell r="O580">
            <v>115.2</v>
          </cell>
          <cell r="P580">
            <v>396</v>
          </cell>
          <cell r="Q580">
            <v>296</v>
          </cell>
          <cell r="R580">
            <v>180</v>
          </cell>
          <cell r="S580">
            <v>8</v>
          </cell>
          <cell r="T580">
            <v>9</v>
          </cell>
          <cell r="U580">
            <v>1620</v>
          </cell>
          <cell r="V580">
            <v>1770</v>
          </cell>
          <cell r="W580">
            <v>19200</v>
          </cell>
          <cell r="X580">
            <v>1536</v>
          </cell>
          <cell r="Y580">
            <v>93</v>
          </cell>
          <cell r="Z580">
            <v>1428.48</v>
          </cell>
          <cell r="AA580">
            <v>12.399999999999999</v>
          </cell>
          <cell r="AB580" t="str">
            <v>0001</v>
          </cell>
          <cell r="AC580">
            <v>34283.520000000004</v>
          </cell>
          <cell r="AD580" t="str">
            <v>per family of Max/double</v>
          </cell>
        </row>
        <row r="581">
          <cell r="A581" t="str">
            <v>43070672C01</v>
          </cell>
          <cell r="B581">
            <v>4307067</v>
          </cell>
          <cell r="C581" t="str">
            <v>7D 80G COCOA&amp;VAN CROIS 20CA AC LP</v>
          </cell>
          <cell r="D581" t="str">
            <v>2C01</v>
          </cell>
          <cell r="E581" t="str">
            <v>Tray 70/80/85g</v>
          </cell>
          <cell r="F581">
            <v>80</v>
          </cell>
          <cell r="G581" t="str">
            <v>RO/MD/GR/CY/ES/PT</v>
          </cell>
          <cell r="H581" t="str">
            <v>Cocoa-Vanilla</v>
          </cell>
          <cell r="K581">
            <v>1</v>
          </cell>
          <cell r="L581">
            <v>20</v>
          </cell>
          <cell r="M581">
            <v>72</v>
          </cell>
          <cell r="N581">
            <v>1.6</v>
          </cell>
          <cell r="O581">
            <v>115.2</v>
          </cell>
          <cell r="P581">
            <v>396</v>
          </cell>
          <cell r="Q581">
            <v>296</v>
          </cell>
          <cell r="R581">
            <v>180</v>
          </cell>
          <cell r="S581">
            <v>8</v>
          </cell>
          <cell r="T581">
            <v>9</v>
          </cell>
          <cell r="U581">
            <v>1620</v>
          </cell>
          <cell r="V581">
            <v>1770</v>
          </cell>
          <cell r="W581">
            <v>12042</v>
          </cell>
          <cell r="X581">
            <v>963.36</v>
          </cell>
          <cell r="Y581">
            <v>93.5</v>
          </cell>
          <cell r="Z581">
            <v>900.74160000000006</v>
          </cell>
          <cell r="AA581">
            <v>7.8189374999999997</v>
          </cell>
          <cell r="AB581" t="str">
            <v>0002</v>
          </cell>
          <cell r="AC581">
            <v>7205.9328000000005</v>
          </cell>
          <cell r="AD581" t="str">
            <v>per family Max/Double</v>
          </cell>
        </row>
        <row r="582">
          <cell r="A582" t="str">
            <v>43070681C01</v>
          </cell>
          <cell r="B582">
            <v>4307068</v>
          </cell>
          <cell r="C582" t="str">
            <v>7D 80G COCOA&amp;CONUT CROIS 20CA SRP</v>
          </cell>
          <cell r="D582" t="str">
            <v>1C01</v>
          </cell>
          <cell r="E582" t="str">
            <v>Tray 70/80/85g</v>
          </cell>
          <cell r="F582">
            <v>80</v>
          </cell>
          <cell r="G582" t="str">
            <v>KAUFLAND RO/MD/BG/ES/PT</v>
          </cell>
          <cell r="H582" t="str">
            <v>Cocoa-Coconut</v>
          </cell>
          <cell r="K582">
            <v>1</v>
          </cell>
          <cell r="L582">
            <v>20</v>
          </cell>
          <cell r="M582">
            <v>72</v>
          </cell>
          <cell r="N582">
            <v>1.6</v>
          </cell>
          <cell r="O582">
            <v>115.2</v>
          </cell>
          <cell r="P582">
            <v>393</v>
          </cell>
          <cell r="Q582">
            <v>295</v>
          </cell>
          <cell r="R582">
            <v>180</v>
          </cell>
          <cell r="S582">
            <v>8</v>
          </cell>
          <cell r="T582">
            <v>9</v>
          </cell>
          <cell r="U582">
            <v>1620</v>
          </cell>
          <cell r="V582">
            <v>1770</v>
          </cell>
          <cell r="W582">
            <v>19200</v>
          </cell>
          <cell r="X582">
            <v>1536</v>
          </cell>
          <cell r="Y582">
            <v>93</v>
          </cell>
          <cell r="Z582">
            <v>1428.48</v>
          </cell>
          <cell r="AA582">
            <v>12.399999999999999</v>
          </cell>
          <cell r="AB582" t="str">
            <v>0001</v>
          </cell>
          <cell r="AC582">
            <v>34283.520000000004</v>
          </cell>
          <cell r="AD582" t="str">
            <v>per family of Max/double</v>
          </cell>
        </row>
        <row r="583">
          <cell r="A583" t="str">
            <v>43070682C01</v>
          </cell>
          <cell r="B583">
            <v>4307068</v>
          </cell>
          <cell r="C583" t="str">
            <v>7D 80G COCOA&amp;CONUT CROIS 20CA SRP</v>
          </cell>
          <cell r="D583" t="str">
            <v>2C01</v>
          </cell>
          <cell r="E583" t="str">
            <v>Tray 70/80/85g</v>
          </cell>
          <cell r="F583">
            <v>80</v>
          </cell>
          <cell r="G583" t="str">
            <v>KAUFLAND RO/MD/BG/ES/PT</v>
          </cell>
          <cell r="H583" t="str">
            <v>Cocoa-Coconut</v>
          </cell>
          <cell r="K583">
            <v>1</v>
          </cell>
          <cell r="L583">
            <v>20</v>
          </cell>
          <cell r="M583">
            <v>72</v>
          </cell>
          <cell r="N583">
            <v>1.6</v>
          </cell>
          <cell r="O583">
            <v>115.2</v>
          </cell>
          <cell r="P583">
            <v>393</v>
          </cell>
          <cell r="Q583">
            <v>295</v>
          </cell>
          <cell r="R583">
            <v>180</v>
          </cell>
          <cell r="S583">
            <v>8</v>
          </cell>
          <cell r="T583">
            <v>9</v>
          </cell>
          <cell r="U583">
            <v>1620</v>
          </cell>
          <cell r="V583">
            <v>1770</v>
          </cell>
          <cell r="W583">
            <v>12042</v>
          </cell>
          <cell r="X583">
            <v>963.36</v>
          </cell>
          <cell r="Y583">
            <v>93.5</v>
          </cell>
          <cell r="Z583">
            <v>900.74160000000006</v>
          </cell>
          <cell r="AA583">
            <v>7.8189374999999997</v>
          </cell>
          <cell r="AB583" t="str">
            <v>0002</v>
          </cell>
          <cell r="AC583">
            <v>7205.9328000000005</v>
          </cell>
          <cell r="AD583" t="str">
            <v>per family Max/Double</v>
          </cell>
        </row>
        <row r="584">
          <cell r="A584" t="str">
            <v>43090891C01</v>
          </cell>
          <cell r="B584">
            <v>4309089</v>
          </cell>
          <cell r="C584" t="str">
            <v>7D 80G VAN&amp;SR CHRY CROIS 20CA SRP</v>
          </cell>
          <cell r="D584" t="str">
            <v>1C01</v>
          </cell>
          <cell r="E584" t="str">
            <v>Tray 70/80/85g</v>
          </cell>
          <cell r="F584">
            <v>80</v>
          </cell>
          <cell r="G584" t="str">
            <v>KAUFLAND RO/MD/GR/CY/ES/PT</v>
          </cell>
          <cell r="H584" t="str">
            <v>Vanilla-Cherry</v>
          </cell>
          <cell r="K584">
            <v>1</v>
          </cell>
          <cell r="L584">
            <v>20</v>
          </cell>
          <cell r="M584">
            <v>72</v>
          </cell>
          <cell r="N584">
            <v>1.6</v>
          </cell>
          <cell r="O584">
            <v>115.2</v>
          </cell>
          <cell r="P584">
            <v>393</v>
          </cell>
          <cell r="Q584">
            <v>295</v>
          </cell>
          <cell r="R584">
            <v>180</v>
          </cell>
          <cell r="S584">
            <v>8</v>
          </cell>
          <cell r="T584">
            <v>9</v>
          </cell>
          <cell r="U584">
            <v>1620</v>
          </cell>
          <cell r="V584">
            <v>1770</v>
          </cell>
          <cell r="W584">
            <v>19200</v>
          </cell>
          <cell r="X584">
            <v>1536</v>
          </cell>
          <cell r="Y584">
            <v>93</v>
          </cell>
          <cell r="Z584">
            <v>1428.48</v>
          </cell>
          <cell r="AA584">
            <v>12.399999999999999</v>
          </cell>
          <cell r="AB584" t="str">
            <v>0001</v>
          </cell>
          <cell r="AC584">
            <v>34283.520000000004</v>
          </cell>
          <cell r="AD584" t="str">
            <v>per family of Max/double</v>
          </cell>
        </row>
        <row r="585">
          <cell r="A585" t="str">
            <v>43221751C01</v>
          </cell>
          <cell r="B585">
            <v>4322175</v>
          </cell>
          <cell r="C585" t="str">
            <v>7D 80G VAN&amp;SR CHRY CR PROM 20CA SRP</v>
          </cell>
          <cell r="D585" t="str">
            <v>1C01</v>
          </cell>
          <cell r="E585" t="str">
            <v>Tray 70/80/85g</v>
          </cell>
          <cell r="F585">
            <v>80</v>
          </cell>
          <cell r="G585" t="str">
            <v>KAUFLAND RO/MD/GR/CY/ES/PT</v>
          </cell>
          <cell r="H585" t="str">
            <v>Vanilla-Cherry</v>
          </cell>
          <cell r="K585">
            <v>1</v>
          </cell>
          <cell r="L585">
            <v>20</v>
          </cell>
          <cell r="M585">
            <v>72</v>
          </cell>
          <cell r="N585">
            <v>1.6</v>
          </cell>
          <cell r="O585">
            <v>115.2</v>
          </cell>
          <cell r="P585">
            <v>393</v>
          </cell>
          <cell r="Q585">
            <v>295</v>
          </cell>
          <cell r="R585">
            <v>180</v>
          </cell>
          <cell r="S585">
            <v>8</v>
          </cell>
          <cell r="T585">
            <v>9</v>
          </cell>
          <cell r="U585">
            <v>1620</v>
          </cell>
          <cell r="V585">
            <v>1770</v>
          </cell>
          <cell r="W585">
            <v>19200</v>
          </cell>
          <cell r="X585">
            <v>1536</v>
          </cell>
          <cell r="Y585">
            <v>93</v>
          </cell>
          <cell r="Z585">
            <v>1428.48</v>
          </cell>
          <cell r="AA585">
            <v>12.399999999999999</v>
          </cell>
          <cell r="AB585" t="str">
            <v>0001</v>
          </cell>
          <cell r="AC585">
            <v>34283.520000000004</v>
          </cell>
          <cell r="AD585" t="str">
            <v>per family of Max/double</v>
          </cell>
        </row>
        <row r="586">
          <cell r="A586" t="str">
            <v>43090892C01</v>
          </cell>
          <cell r="B586">
            <v>4309089</v>
          </cell>
          <cell r="C586" t="str">
            <v>7D 80G VAN&amp;SR CHRY CROIS 20CA SRP</v>
          </cell>
          <cell r="D586" t="str">
            <v>2C01</v>
          </cell>
          <cell r="E586" t="str">
            <v>Tray 70/80/85g</v>
          </cell>
          <cell r="F586">
            <v>80</v>
          </cell>
          <cell r="G586" t="str">
            <v>KAUFLAND RO/MD/GR/CY/ES/PT</v>
          </cell>
          <cell r="H586" t="str">
            <v>Vanilla-Cherry</v>
          </cell>
          <cell r="K586">
            <v>1</v>
          </cell>
          <cell r="L586">
            <v>20</v>
          </cell>
          <cell r="M586">
            <v>72</v>
          </cell>
          <cell r="N586">
            <v>1.6</v>
          </cell>
          <cell r="O586">
            <v>115.2</v>
          </cell>
          <cell r="P586">
            <v>393</v>
          </cell>
          <cell r="Q586">
            <v>295</v>
          </cell>
          <cell r="R586">
            <v>180</v>
          </cell>
          <cell r="S586">
            <v>8</v>
          </cell>
          <cell r="T586">
            <v>9</v>
          </cell>
          <cell r="U586">
            <v>1620</v>
          </cell>
          <cell r="V586">
            <v>1770</v>
          </cell>
          <cell r="W586">
            <v>12042</v>
          </cell>
          <cell r="X586">
            <v>963.36</v>
          </cell>
          <cell r="Y586">
            <v>93.5</v>
          </cell>
          <cell r="Z586">
            <v>900.74160000000006</v>
          </cell>
          <cell r="AA586">
            <v>7.8189374999999997</v>
          </cell>
          <cell r="AB586" t="str">
            <v>0002</v>
          </cell>
          <cell r="AC586">
            <v>7205.9328000000005</v>
          </cell>
          <cell r="AD586" t="str">
            <v>per family Max/Double</v>
          </cell>
        </row>
        <row r="587">
          <cell r="A587" t="str">
            <v>43096971C01</v>
          </cell>
          <cell r="B587">
            <v>4309697</v>
          </cell>
          <cell r="C587" t="str">
            <v>7D 80G VAN&amp;STRAW CR 20CA AC HP STR</v>
          </cell>
          <cell r="D587" t="str">
            <v>1C01</v>
          </cell>
          <cell r="E587" t="str">
            <v>Tray 70/80/85g</v>
          </cell>
          <cell r="F587">
            <v>80</v>
          </cell>
          <cell r="G587" t="str">
            <v>IT/ES/PT</v>
          </cell>
          <cell r="H587" t="str">
            <v>Vanilla-Strawberry</v>
          </cell>
          <cell r="K587">
            <v>1</v>
          </cell>
          <cell r="L587">
            <v>20</v>
          </cell>
          <cell r="M587">
            <v>72</v>
          </cell>
          <cell r="N587">
            <v>1.6</v>
          </cell>
          <cell r="O587">
            <v>115.2</v>
          </cell>
          <cell r="P587">
            <v>396</v>
          </cell>
          <cell r="Q587">
            <v>296</v>
          </cell>
          <cell r="R587">
            <v>180</v>
          </cell>
          <cell r="S587">
            <v>8</v>
          </cell>
          <cell r="T587">
            <v>9</v>
          </cell>
          <cell r="U587">
            <v>1620</v>
          </cell>
          <cell r="V587">
            <v>1770</v>
          </cell>
          <cell r="W587">
            <v>19200</v>
          </cell>
          <cell r="X587">
            <v>1536</v>
          </cell>
          <cell r="Y587">
            <v>93</v>
          </cell>
          <cell r="Z587">
            <v>1428.48</v>
          </cell>
          <cell r="AA587">
            <v>12.399999999999999</v>
          </cell>
          <cell r="AB587" t="str">
            <v>0001</v>
          </cell>
          <cell r="AC587">
            <v>34283.520000000004</v>
          </cell>
          <cell r="AD587" t="str">
            <v>per family of Max/double</v>
          </cell>
        </row>
        <row r="588">
          <cell r="A588" t="str">
            <v>43096972C01</v>
          </cell>
          <cell r="B588">
            <v>4309697</v>
          </cell>
          <cell r="C588" t="str">
            <v>7D 80G VAN&amp;STRAW CR 20CA AC HP STR</v>
          </cell>
          <cell r="D588" t="str">
            <v>2C01</v>
          </cell>
          <cell r="E588" t="str">
            <v>Tray 70/80/85g</v>
          </cell>
          <cell r="F588">
            <v>80</v>
          </cell>
          <cell r="G588" t="str">
            <v>IT/ES/PT</v>
          </cell>
          <cell r="H588" t="str">
            <v>Vanilla-Strawberry</v>
          </cell>
          <cell r="K588">
            <v>1</v>
          </cell>
          <cell r="L588">
            <v>20</v>
          </cell>
          <cell r="M588">
            <v>72</v>
          </cell>
          <cell r="N588">
            <v>1.6</v>
          </cell>
          <cell r="O588">
            <v>115.2</v>
          </cell>
          <cell r="P588">
            <v>396</v>
          </cell>
          <cell r="Q588">
            <v>296</v>
          </cell>
          <cell r="R588">
            <v>180</v>
          </cell>
          <cell r="S588">
            <v>8</v>
          </cell>
          <cell r="T588">
            <v>9</v>
          </cell>
          <cell r="U588">
            <v>1620</v>
          </cell>
          <cell r="V588">
            <v>1770</v>
          </cell>
          <cell r="W588">
            <v>12042</v>
          </cell>
          <cell r="X588">
            <v>963.36</v>
          </cell>
          <cell r="Y588">
            <v>93</v>
          </cell>
          <cell r="Z588">
            <v>895.9248</v>
          </cell>
          <cell r="AA588">
            <v>7.7771249999999998</v>
          </cell>
          <cell r="AB588" t="str">
            <v>0002</v>
          </cell>
          <cell r="AC588">
            <v>7167.3984</v>
          </cell>
          <cell r="AD588" t="str">
            <v>per family of Max/double</v>
          </cell>
        </row>
        <row r="589">
          <cell r="A589" t="str">
            <v>43096981C01</v>
          </cell>
          <cell r="B589">
            <v>4309698</v>
          </cell>
          <cell r="C589" t="str">
            <v>7D 80G COCOA&amp;CONUT CROI 20CA AC STR</v>
          </cell>
          <cell r="D589" t="str">
            <v>1C01</v>
          </cell>
          <cell r="E589" t="str">
            <v>Tray 70/80/85g</v>
          </cell>
          <cell r="F589">
            <v>80</v>
          </cell>
          <cell r="G589" t="str">
            <v>IT/ES/PT</v>
          </cell>
          <cell r="H589" t="str">
            <v>Cocoa-Coconut</v>
          </cell>
          <cell r="K589">
            <v>1</v>
          </cell>
          <cell r="L589">
            <v>20</v>
          </cell>
          <cell r="M589">
            <v>40</v>
          </cell>
          <cell r="N589">
            <v>1.6</v>
          </cell>
          <cell r="O589">
            <v>64</v>
          </cell>
          <cell r="P589">
            <v>396</v>
          </cell>
          <cell r="Q589">
            <v>296</v>
          </cell>
          <cell r="R589">
            <v>180</v>
          </cell>
          <cell r="S589">
            <v>8</v>
          </cell>
          <cell r="T589">
            <v>5</v>
          </cell>
          <cell r="U589">
            <v>900</v>
          </cell>
          <cell r="V589">
            <v>1050</v>
          </cell>
          <cell r="W589">
            <v>19200</v>
          </cell>
          <cell r="X589">
            <v>1536</v>
          </cell>
          <cell r="Y589">
            <v>93</v>
          </cell>
          <cell r="Z589">
            <v>1428.48</v>
          </cell>
          <cell r="AA589">
            <v>22.32</v>
          </cell>
          <cell r="AB589" t="str">
            <v>0001</v>
          </cell>
          <cell r="AC589">
            <v>34283.520000000004</v>
          </cell>
          <cell r="AD589" t="str">
            <v>per family of Max/double</v>
          </cell>
        </row>
        <row r="590">
          <cell r="A590" t="str">
            <v>43096981C01</v>
          </cell>
          <cell r="B590">
            <v>4309698</v>
          </cell>
          <cell r="C590" t="str">
            <v>7D 80G COCOA&amp;CONUT CROI 20CA AC STR</v>
          </cell>
          <cell r="D590" t="str">
            <v>1C01</v>
          </cell>
          <cell r="E590" t="str">
            <v>Tray 70/80/85g</v>
          </cell>
          <cell r="F590">
            <v>80</v>
          </cell>
          <cell r="G590" t="str">
            <v>IT/ES/PT</v>
          </cell>
          <cell r="H590" t="str">
            <v>Cocoa-Coconut</v>
          </cell>
          <cell r="K590">
            <v>1</v>
          </cell>
          <cell r="L590">
            <v>20</v>
          </cell>
          <cell r="M590">
            <v>40</v>
          </cell>
          <cell r="N590">
            <v>1.6</v>
          </cell>
          <cell r="O590">
            <v>64</v>
          </cell>
          <cell r="P590">
            <v>396</v>
          </cell>
          <cell r="Q590">
            <v>296</v>
          </cell>
          <cell r="R590">
            <v>180</v>
          </cell>
          <cell r="S590">
            <v>8</v>
          </cell>
          <cell r="T590">
            <v>5</v>
          </cell>
          <cell r="U590">
            <v>900</v>
          </cell>
          <cell r="V590">
            <v>1050</v>
          </cell>
          <cell r="W590">
            <v>19200</v>
          </cell>
          <cell r="X590">
            <v>1536</v>
          </cell>
          <cell r="Y590">
            <v>93</v>
          </cell>
          <cell r="Z590">
            <v>1428.48</v>
          </cell>
          <cell r="AA590">
            <v>22.32</v>
          </cell>
          <cell r="AB590" t="str">
            <v>0001</v>
          </cell>
          <cell r="AC590">
            <v>34283.520000000004</v>
          </cell>
          <cell r="AD590" t="str">
            <v>per family of Max/double</v>
          </cell>
        </row>
        <row r="591">
          <cell r="A591" t="str">
            <v>43097051C01</v>
          </cell>
          <cell r="B591">
            <v>4309705</v>
          </cell>
          <cell r="C591" t="str">
            <v>7D 80G VAN&amp;SR CHRY CROI 20CA AC STR</v>
          </cell>
          <cell r="D591" t="str">
            <v>1C01</v>
          </cell>
          <cell r="E591" t="str">
            <v>Tray 70/80/85g</v>
          </cell>
          <cell r="F591">
            <v>80</v>
          </cell>
          <cell r="G591" t="str">
            <v>IT/ES/PT</v>
          </cell>
          <cell r="H591" t="str">
            <v>Vanilla-Cherry</v>
          </cell>
          <cell r="K591">
            <v>1</v>
          </cell>
          <cell r="L591">
            <v>20</v>
          </cell>
          <cell r="M591">
            <v>72</v>
          </cell>
          <cell r="N591">
            <v>1.6</v>
          </cell>
          <cell r="O591">
            <v>115.2</v>
          </cell>
          <cell r="P591">
            <v>396</v>
          </cell>
          <cell r="Q591">
            <v>296</v>
          </cell>
          <cell r="R591">
            <v>180</v>
          </cell>
          <cell r="S591">
            <v>8</v>
          </cell>
          <cell r="T591">
            <v>9</v>
          </cell>
          <cell r="U591">
            <v>1620</v>
          </cell>
          <cell r="V591">
            <v>1770</v>
          </cell>
          <cell r="W591">
            <v>19200</v>
          </cell>
          <cell r="X591">
            <v>1536</v>
          </cell>
          <cell r="Y591">
            <v>93</v>
          </cell>
          <cell r="Z591">
            <v>1428.48</v>
          </cell>
          <cell r="AA591">
            <v>12.399999999999999</v>
          </cell>
          <cell r="AB591" t="str">
            <v>0001</v>
          </cell>
          <cell r="AC591">
            <v>34283.520000000004</v>
          </cell>
          <cell r="AD591" t="str">
            <v>per family of Max/double</v>
          </cell>
        </row>
        <row r="592">
          <cell r="A592" t="str">
            <v>43097052C01</v>
          </cell>
          <cell r="B592">
            <v>4309705</v>
          </cell>
          <cell r="C592" t="str">
            <v>7D 80G VAN&amp;SR CHRY CROI 20CA AC STR</v>
          </cell>
          <cell r="D592" t="str">
            <v>2C01</v>
          </cell>
          <cell r="E592" t="str">
            <v>Tray 70/80/85g</v>
          </cell>
          <cell r="F592">
            <v>80</v>
          </cell>
          <cell r="G592" t="str">
            <v>IT/ES/PT</v>
          </cell>
          <cell r="H592" t="str">
            <v>Vanilla-Cherry</v>
          </cell>
          <cell r="K592">
            <v>1</v>
          </cell>
          <cell r="L592">
            <v>20</v>
          </cell>
          <cell r="M592">
            <v>72</v>
          </cell>
          <cell r="N592">
            <v>1.6</v>
          </cell>
          <cell r="O592">
            <v>115.2</v>
          </cell>
          <cell r="P592">
            <v>396</v>
          </cell>
          <cell r="Q592">
            <v>296</v>
          </cell>
          <cell r="R592">
            <v>180</v>
          </cell>
          <cell r="S592">
            <v>8</v>
          </cell>
          <cell r="T592">
            <v>9</v>
          </cell>
          <cell r="U592">
            <v>1620</v>
          </cell>
          <cell r="V592">
            <v>1770</v>
          </cell>
          <cell r="W592">
            <v>12042</v>
          </cell>
          <cell r="X592">
            <v>963.36</v>
          </cell>
          <cell r="Y592">
            <v>93</v>
          </cell>
          <cell r="Z592">
            <v>895.9248</v>
          </cell>
          <cell r="AA592">
            <v>7.7771249999999998</v>
          </cell>
          <cell r="AB592" t="str">
            <v>0002</v>
          </cell>
          <cell r="AC592">
            <v>7167.3984</v>
          </cell>
          <cell r="AD592" t="str">
            <v>per family of Max/double</v>
          </cell>
        </row>
        <row r="593">
          <cell r="A593" t="str">
            <v>43063661c03</v>
          </cell>
          <cell r="B593">
            <v>4306366</v>
          </cell>
          <cell r="C593" t="str">
            <v>7D 60G COCOA CROIS 30CA SRP</v>
          </cell>
          <cell r="D593" t="str">
            <v>1c03</v>
          </cell>
          <cell r="E593" t="str">
            <v>Tray 60/65g</v>
          </cell>
          <cell r="F593">
            <v>60</v>
          </cell>
          <cell r="G593" t="str">
            <v>KAUFLAND CZ/HU/SK/SI/HR</v>
          </cell>
          <cell r="H593" t="str">
            <v>Cocoa</v>
          </cell>
          <cell r="K593">
            <v>1</v>
          </cell>
          <cell r="L593">
            <v>30</v>
          </cell>
          <cell r="M593">
            <v>32</v>
          </cell>
          <cell r="N593">
            <v>1.8</v>
          </cell>
          <cell r="O593">
            <v>57.6</v>
          </cell>
          <cell r="P593">
            <v>391</v>
          </cell>
          <cell r="Q593">
            <v>291</v>
          </cell>
          <cell r="R593">
            <v>220</v>
          </cell>
          <cell r="S593">
            <v>8</v>
          </cell>
          <cell r="T593">
            <v>4</v>
          </cell>
          <cell r="U593">
            <v>880</v>
          </cell>
          <cell r="V593">
            <v>1030</v>
          </cell>
          <cell r="W593">
            <v>13764</v>
          </cell>
          <cell r="X593">
            <v>825.84</v>
          </cell>
          <cell r="Y593">
            <v>92.5</v>
          </cell>
          <cell r="Z593">
            <v>763.90199999999993</v>
          </cell>
          <cell r="AA593">
            <v>13.262187499999998</v>
          </cell>
          <cell r="AB593" t="str">
            <v>0002</v>
          </cell>
          <cell r="AC593">
            <v>102087.216</v>
          </cell>
        </row>
        <row r="594">
          <cell r="A594" t="str">
            <v>43099691C01</v>
          </cell>
          <cell r="B594">
            <v>4309969</v>
          </cell>
          <cell r="C594" t="str">
            <v>7D 60G SPUM CROIS 30CA SRP</v>
          </cell>
          <cell r="D594" t="str">
            <v>1C01</v>
          </cell>
          <cell r="E594" t="str">
            <v>Tray 60/65g</v>
          </cell>
          <cell r="F594">
            <v>60</v>
          </cell>
          <cell r="G594" t="str">
            <v>ROMANIA KAUFLAND</v>
          </cell>
          <cell r="H594" t="str">
            <v>Spumant</v>
          </cell>
          <cell r="K594">
            <v>1</v>
          </cell>
          <cell r="L594">
            <v>30</v>
          </cell>
          <cell r="M594">
            <v>56</v>
          </cell>
          <cell r="N594">
            <v>1.8</v>
          </cell>
          <cell r="O594">
            <v>100.8</v>
          </cell>
          <cell r="P594">
            <v>391</v>
          </cell>
          <cell r="Q594">
            <v>291</v>
          </cell>
          <cell r="R594">
            <v>220</v>
          </cell>
          <cell r="S594">
            <v>8</v>
          </cell>
          <cell r="T594">
            <v>7</v>
          </cell>
          <cell r="U594">
            <v>1540</v>
          </cell>
          <cell r="V594">
            <v>1690</v>
          </cell>
          <cell r="W594">
            <v>25410</v>
          </cell>
          <cell r="X594">
            <v>1524.6</v>
          </cell>
          <cell r="Y594">
            <v>93</v>
          </cell>
          <cell r="Z594">
            <v>1417.8779999999999</v>
          </cell>
          <cell r="AA594">
            <v>14.066249999999998</v>
          </cell>
          <cell r="AB594" t="str">
            <v>0001</v>
          </cell>
          <cell r="AC594">
            <v>1417.88</v>
          </cell>
        </row>
        <row r="595">
          <cell r="A595" t="str">
            <v>4530651c03</v>
          </cell>
          <cell r="B595">
            <v>453065</v>
          </cell>
          <cell r="C595" t="str">
            <v>7DAYS CROISSANT COCOA 4X60G MPK MDLZ</v>
          </cell>
          <cell r="D595" t="str">
            <v>1c03</v>
          </cell>
          <cell r="E595" t="str">
            <v>Tray 60/65g</v>
          </cell>
          <cell r="F595">
            <v>60</v>
          </cell>
          <cell r="H595" t="str">
            <v>Cocoa</v>
          </cell>
          <cell r="K595">
            <v>1</v>
          </cell>
          <cell r="L595">
            <v>40</v>
          </cell>
          <cell r="M595">
            <v>36</v>
          </cell>
          <cell r="N595">
            <v>2.4</v>
          </cell>
          <cell r="O595">
            <v>86.399999999999991</v>
          </cell>
          <cell r="S595">
            <v>4</v>
          </cell>
          <cell r="T595">
            <v>9</v>
          </cell>
          <cell r="U595">
            <v>0</v>
          </cell>
          <cell r="V595">
            <v>150</v>
          </cell>
          <cell r="W595">
            <v>13764</v>
          </cell>
          <cell r="X595">
            <v>825.84</v>
          </cell>
          <cell r="Y595">
            <v>92.5</v>
          </cell>
          <cell r="Z595">
            <v>763.90199999999993</v>
          </cell>
          <cell r="AA595">
            <v>8.8414583333333319</v>
          </cell>
          <cell r="AB595" t="str">
            <v>0002</v>
          </cell>
          <cell r="AC595">
            <v>102087.216</v>
          </cell>
        </row>
        <row r="596">
          <cell r="A596" t="str">
            <v>43099691c03</v>
          </cell>
          <cell r="B596">
            <v>4309969</v>
          </cell>
          <cell r="C596" t="str">
            <v>7D 60G SPUM CROIS 30CA SRP</v>
          </cell>
          <cell r="D596" t="str">
            <v>1c03</v>
          </cell>
          <cell r="E596" t="str">
            <v>Tray 60/65g</v>
          </cell>
          <cell r="F596">
            <v>60</v>
          </cell>
          <cell r="G596" t="str">
            <v>ROMANIA KAUFLAND</v>
          </cell>
          <cell r="H596" t="str">
            <v>Spumant</v>
          </cell>
          <cell r="K596">
            <v>1</v>
          </cell>
          <cell r="L596">
            <v>30</v>
          </cell>
          <cell r="M596">
            <v>56</v>
          </cell>
          <cell r="N596">
            <v>1.8</v>
          </cell>
          <cell r="O596">
            <v>100.8</v>
          </cell>
          <cell r="P596">
            <v>391</v>
          </cell>
          <cell r="Q596">
            <v>291</v>
          </cell>
          <cell r="R596">
            <v>220</v>
          </cell>
          <cell r="S596">
            <v>8</v>
          </cell>
          <cell r="T596">
            <v>7</v>
          </cell>
          <cell r="U596">
            <v>1540</v>
          </cell>
          <cell r="V596">
            <v>1690</v>
          </cell>
          <cell r="W596">
            <v>13764</v>
          </cell>
          <cell r="X596">
            <v>825.84</v>
          </cell>
          <cell r="Y596">
            <v>92.5</v>
          </cell>
          <cell r="Z596">
            <v>763.90199999999993</v>
          </cell>
          <cell r="AA596">
            <v>7.5783928571428563</v>
          </cell>
          <cell r="AB596" t="str">
            <v>0002</v>
          </cell>
          <cell r="AC596">
            <v>102087.216</v>
          </cell>
        </row>
        <row r="597">
          <cell r="A597" t="str">
            <v>43099751C01</v>
          </cell>
          <cell r="B597">
            <v>4309975</v>
          </cell>
          <cell r="C597" t="str">
            <v>7D 80G COCOA&amp;VAN CROIS 20CA SRP</v>
          </cell>
          <cell r="D597" t="str">
            <v>1C01</v>
          </cell>
          <cell r="E597" t="str">
            <v>Tray 70/80/85g</v>
          </cell>
          <cell r="F597">
            <v>80</v>
          </cell>
          <cell r="G597" t="str">
            <v>Kaufland RO/MD/GR/CY</v>
          </cell>
          <cell r="H597" t="str">
            <v>Cocoa-Vanilla</v>
          </cell>
          <cell r="K597">
            <v>1</v>
          </cell>
          <cell r="L597">
            <v>20</v>
          </cell>
          <cell r="M597">
            <v>72</v>
          </cell>
          <cell r="N597">
            <v>1.6</v>
          </cell>
          <cell r="O597">
            <v>115.2</v>
          </cell>
          <cell r="P597">
            <v>393</v>
          </cell>
          <cell r="Q597">
            <v>295</v>
          </cell>
          <cell r="R597">
            <v>180</v>
          </cell>
          <cell r="S597">
            <v>8</v>
          </cell>
          <cell r="T597">
            <v>9</v>
          </cell>
          <cell r="U597">
            <v>1620</v>
          </cell>
          <cell r="V597">
            <v>1770</v>
          </cell>
          <cell r="W597">
            <v>19200</v>
          </cell>
          <cell r="X597">
            <v>1536</v>
          </cell>
          <cell r="Y597">
            <v>93</v>
          </cell>
          <cell r="Z597">
            <v>1428.48</v>
          </cell>
          <cell r="AA597">
            <v>12.399999999999999</v>
          </cell>
          <cell r="AB597" t="str">
            <v>0001</v>
          </cell>
          <cell r="AC597">
            <v>34283.520000000004</v>
          </cell>
          <cell r="AD597" t="str">
            <v>per family of Max/double</v>
          </cell>
        </row>
        <row r="598">
          <cell r="A598" t="str">
            <v>43221891C01</v>
          </cell>
          <cell r="B598">
            <v>4322189</v>
          </cell>
          <cell r="C598" t="str">
            <v>7D 80G COCOA&amp;VAN CROIS PRO 20CA SRP</v>
          </cell>
          <cell r="D598" t="str">
            <v>1C01</v>
          </cell>
          <cell r="E598" t="str">
            <v>Tray 70/80/85g</v>
          </cell>
          <cell r="F598">
            <v>80</v>
          </cell>
          <cell r="G598" t="str">
            <v>Kaufland RO/MD/GR/CY</v>
          </cell>
          <cell r="H598" t="str">
            <v>Cocoa-Vanilla</v>
          </cell>
          <cell r="K598">
            <v>1</v>
          </cell>
          <cell r="L598">
            <v>20</v>
          </cell>
          <cell r="M598">
            <v>72</v>
          </cell>
          <cell r="N598">
            <v>1.6</v>
          </cell>
          <cell r="O598">
            <v>115.2</v>
          </cell>
          <cell r="P598">
            <v>393</v>
          </cell>
          <cell r="Q598">
            <v>295</v>
          </cell>
          <cell r="R598">
            <v>180</v>
          </cell>
          <cell r="S598">
            <v>8</v>
          </cell>
          <cell r="T598">
            <v>9</v>
          </cell>
          <cell r="U598">
            <v>1620</v>
          </cell>
          <cell r="V598">
            <v>1770</v>
          </cell>
          <cell r="W598">
            <v>19200</v>
          </cell>
          <cell r="X598">
            <v>1536</v>
          </cell>
          <cell r="Y598">
            <v>93</v>
          </cell>
          <cell r="Z598">
            <v>1428.48</v>
          </cell>
          <cell r="AA598">
            <v>12.399999999999999</v>
          </cell>
          <cell r="AB598" t="str">
            <v>0001</v>
          </cell>
          <cell r="AC598">
            <v>34283.520000000004</v>
          </cell>
          <cell r="AD598" t="str">
            <v>per family of Max/double</v>
          </cell>
        </row>
        <row r="599">
          <cell r="A599" t="str">
            <v>43099752C01</v>
          </cell>
          <cell r="B599">
            <v>4309975</v>
          </cell>
          <cell r="C599" t="str">
            <v>7D 80G COCOA&amp;VAN CROIS 20CA SRP</v>
          </cell>
          <cell r="D599" t="str">
            <v>2C01</v>
          </cell>
          <cell r="E599" t="str">
            <v>Tray 70/80/85g</v>
          </cell>
          <cell r="F599">
            <v>80</v>
          </cell>
          <cell r="G599" t="str">
            <v>Kaufland RO/MD/GR/CY</v>
          </cell>
          <cell r="H599" t="str">
            <v>Cocoa-Vanilla</v>
          </cell>
          <cell r="K599">
            <v>1</v>
          </cell>
          <cell r="L599">
            <v>20</v>
          </cell>
          <cell r="M599">
            <v>72</v>
          </cell>
          <cell r="N599">
            <v>1.6</v>
          </cell>
          <cell r="O599">
            <v>115.2</v>
          </cell>
          <cell r="P599">
            <v>393</v>
          </cell>
          <cell r="Q599">
            <v>295</v>
          </cell>
          <cell r="R599">
            <v>180</v>
          </cell>
          <cell r="S599">
            <v>8</v>
          </cell>
          <cell r="T599">
            <v>9</v>
          </cell>
          <cell r="U599">
            <v>1620</v>
          </cell>
          <cell r="V599">
            <v>1770</v>
          </cell>
          <cell r="W599">
            <v>12042</v>
          </cell>
          <cell r="X599">
            <v>963.36</v>
          </cell>
          <cell r="Y599">
            <v>93.5</v>
          </cell>
          <cell r="Z599">
            <v>900.74160000000006</v>
          </cell>
          <cell r="AA599">
            <v>7.8189374999999997</v>
          </cell>
          <cell r="AB599" t="str">
            <v>0002</v>
          </cell>
          <cell r="AC599">
            <v>7205.9328000000005</v>
          </cell>
          <cell r="AD599" t="str">
            <v>per family Max/Double</v>
          </cell>
        </row>
        <row r="600">
          <cell r="A600" t="str">
            <v>43101341C01</v>
          </cell>
          <cell r="B600">
            <v>4310134</v>
          </cell>
          <cell r="C600" t="str">
            <v>7D 80G COCOA CROIS 20CA AC STR</v>
          </cell>
          <cell r="D600" t="str">
            <v>1C01</v>
          </cell>
          <cell r="E600" t="str">
            <v>Tray 70/80/85g</v>
          </cell>
          <cell r="F600">
            <v>80</v>
          </cell>
          <cell r="G600" t="str">
            <v>IT/ES/PT</v>
          </cell>
          <cell r="H600" t="str">
            <v>Cocoa</v>
          </cell>
          <cell r="K600">
            <v>1</v>
          </cell>
          <cell r="L600">
            <v>20</v>
          </cell>
          <cell r="M600">
            <v>72</v>
          </cell>
          <cell r="N600">
            <v>1.6</v>
          </cell>
          <cell r="O600">
            <v>115.2</v>
          </cell>
          <cell r="P600">
            <v>396</v>
          </cell>
          <cell r="Q600">
            <v>296</v>
          </cell>
          <cell r="R600">
            <v>180</v>
          </cell>
          <cell r="S600">
            <v>8</v>
          </cell>
          <cell r="T600">
            <v>9</v>
          </cell>
          <cell r="U600">
            <v>1620</v>
          </cell>
          <cell r="V600">
            <v>1770</v>
          </cell>
          <cell r="W600">
            <v>19200</v>
          </cell>
          <cell r="X600">
            <v>1536</v>
          </cell>
          <cell r="Y600">
            <v>93</v>
          </cell>
          <cell r="Z600">
            <v>1428.48</v>
          </cell>
          <cell r="AA600">
            <v>12.399999999999999</v>
          </cell>
          <cell r="AB600" t="str">
            <v>0001</v>
          </cell>
          <cell r="AC600">
            <v>34283.520000000004</v>
          </cell>
          <cell r="AD600" t="str">
            <v>per family of Max/double</v>
          </cell>
        </row>
        <row r="601">
          <cell r="A601" t="str">
            <v>43101342C01</v>
          </cell>
          <cell r="B601">
            <v>4310134</v>
          </cell>
          <cell r="C601" t="str">
            <v>7D 80G COCOA CROIS 20CA AC STR</v>
          </cell>
          <cell r="D601" t="str">
            <v>2C01</v>
          </cell>
          <cell r="E601" t="str">
            <v>Tray 70/80/85g</v>
          </cell>
          <cell r="F601">
            <v>80</v>
          </cell>
          <cell r="G601" t="str">
            <v>IT/ES/PT</v>
          </cell>
          <cell r="H601" t="str">
            <v>Cocoa</v>
          </cell>
          <cell r="K601">
            <v>1</v>
          </cell>
          <cell r="L601">
            <v>20</v>
          </cell>
          <cell r="M601">
            <v>72</v>
          </cell>
          <cell r="N601">
            <v>1.6</v>
          </cell>
          <cell r="O601">
            <v>115.2</v>
          </cell>
          <cell r="P601">
            <v>396</v>
          </cell>
          <cell r="Q601">
            <v>296</v>
          </cell>
          <cell r="R601">
            <v>180</v>
          </cell>
          <cell r="S601">
            <v>8</v>
          </cell>
          <cell r="T601">
            <v>9</v>
          </cell>
          <cell r="U601">
            <v>1620</v>
          </cell>
          <cell r="V601">
            <v>1770</v>
          </cell>
          <cell r="W601">
            <v>12042</v>
          </cell>
          <cell r="X601">
            <v>963.36</v>
          </cell>
          <cell r="Y601">
            <v>93.5</v>
          </cell>
          <cell r="Z601">
            <v>900.74160000000006</v>
          </cell>
          <cell r="AA601">
            <v>7.8189374999999997</v>
          </cell>
          <cell r="AB601" t="str">
            <v>0002</v>
          </cell>
          <cell r="AC601">
            <v>7205.9328000000005</v>
          </cell>
          <cell r="AD601" t="str">
            <v>per family Max/Double</v>
          </cell>
        </row>
        <row r="602">
          <cell r="A602" t="str">
            <v>43111591C01</v>
          </cell>
          <cell r="B602">
            <v>4311159</v>
          </cell>
          <cell r="C602" t="str">
            <v>7D 60G COCOA&amp;VAN CROIS 20CA AC.</v>
          </cell>
          <cell r="D602" t="str">
            <v>1C01</v>
          </cell>
          <cell r="E602" t="str">
            <v>Tray 60/65g</v>
          </cell>
          <cell r="F602">
            <v>60</v>
          </cell>
          <cell r="G602" t="str">
            <v>Ro,BG,GB</v>
          </cell>
          <cell r="H602" t="str">
            <v>Cocoa-Vanilla</v>
          </cell>
          <cell r="K602">
            <v>1</v>
          </cell>
          <cell r="L602">
            <v>20</v>
          </cell>
          <cell r="M602">
            <v>88</v>
          </cell>
          <cell r="N602">
            <v>1.2</v>
          </cell>
          <cell r="O602">
            <v>105.6</v>
          </cell>
          <cell r="P602">
            <v>391</v>
          </cell>
          <cell r="Q602">
            <v>291</v>
          </cell>
          <cell r="R602">
            <v>153</v>
          </cell>
          <cell r="S602">
            <v>8</v>
          </cell>
          <cell r="T602">
            <v>11</v>
          </cell>
          <cell r="U602">
            <v>1683</v>
          </cell>
          <cell r="V602">
            <v>1833</v>
          </cell>
          <cell r="W602">
            <v>25410</v>
          </cell>
          <cell r="X602">
            <v>1524.6</v>
          </cell>
          <cell r="Y602">
            <v>93</v>
          </cell>
          <cell r="Z602">
            <v>1417.8779999999999</v>
          </cell>
          <cell r="AA602">
            <v>13.426875000000001</v>
          </cell>
          <cell r="AB602" t="str">
            <v>0001</v>
          </cell>
          <cell r="AC602">
            <v>1417.88</v>
          </cell>
        </row>
        <row r="603">
          <cell r="A603" t="str">
            <v>43111591c03</v>
          </cell>
          <cell r="B603">
            <v>4311159</v>
          </cell>
          <cell r="C603" t="str">
            <v>7D 60G COCOA&amp;VAN CROIS 20CA AC.</v>
          </cell>
          <cell r="D603" t="str">
            <v>1c03</v>
          </cell>
          <cell r="E603" t="str">
            <v>Tray 60/65g</v>
          </cell>
          <cell r="F603">
            <v>60</v>
          </cell>
          <cell r="G603" t="str">
            <v>Ro,BG,GB</v>
          </cell>
          <cell r="H603" t="str">
            <v>Cocoa-Vanilla</v>
          </cell>
          <cell r="K603">
            <v>1</v>
          </cell>
          <cell r="L603">
            <v>20</v>
          </cell>
          <cell r="M603">
            <v>88</v>
          </cell>
          <cell r="N603">
            <v>1.2</v>
          </cell>
          <cell r="O603">
            <v>105.6</v>
          </cell>
          <cell r="P603">
            <v>391</v>
          </cell>
          <cell r="Q603">
            <v>291</v>
          </cell>
          <cell r="R603">
            <v>153</v>
          </cell>
          <cell r="S603">
            <v>8</v>
          </cell>
          <cell r="T603">
            <v>11</v>
          </cell>
          <cell r="U603">
            <v>1683</v>
          </cell>
          <cell r="V603">
            <v>1833</v>
          </cell>
          <cell r="W603">
            <v>13764</v>
          </cell>
          <cell r="X603">
            <v>825.84</v>
          </cell>
          <cell r="Y603">
            <v>92.5</v>
          </cell>
          <cell r="Z603">
            <v>763.90199999999993</v>
          </cell>
          <cell r="AA603">
            <v>7.2339204545454541</v>
          </cell>
          <cell r="AB603" t="str">
            <v>0002</v>
          </cell>
          <cell r="AC603">
            <v>102087.216</v>
          </cell>
        </row>
        <row r="604">
          <cell r="A604" t="str">
            <v>43112611C01</v>
          </cell>
          <cell r="B604">
            <v>4311261</v>
          </cell>
          <cell r="C604" t="str">
            <v>7D 60G COCOA&amp;VAN CROIS 20CA SRP</v>
          </cell>
          <cell r="D604" t="str">
            <v>1C01</v>
          </cell>
          <cell r="E604" t="str">
            <v>Tray 60/65g</v>
          </cell>
          <cell r="F604">
            <v>60</v>
          </cell>
          <cell r="G604" t="str">
            <v>KAUFLAND RO/MD/BG</v>
          </cell>
          <cell r="H604" t="str">
            <v>Cocoa-Vanilla</v>
          </cell>
          <cell r="K604">
            <v>1</v>
          </cell>
          <cell r="L604">
            <v>20</v>
          </cell>
          <cell r="M604">
            <v>88</v>
          </cell>
          <cell r="N604">
            <v>1.2</v>
          </cell>
          <cell r="O604">
            <v>105.6</v>
          </cell>
          <cell r="P604">
            <v>391</v>
          </cell>
          <cell r="Q604">
            <v>291</v>
          </cell>
          <cell r="R604">
            <v>153</v>
          </cell>
          <cell r="S604">
            <v>8</v>
          </cell>
          <cell r="T604">
            <v>11</v>
          </cell>
          <cell r="U604">
            <v>1683</v>
          </cell>
          <cell r="V604">
            <v>1833</v>
          </cell>
          <cell r="W604">
            <v>25410</v>
          </cell>
          <cell r="X604">
            <v>1524.6</v>
          </cell>
          <cell r="Y604">
            <v>93</v>
          </cell>
          <cell r="Z604">
            <v>1417.8779999999999</v>
          </cell>
          <cell r="AA604">
            <v>13.426875000000001</v>
          </cell>
          <cell r="AB604" t="str">
            <v>0001</v>
          </cell>
          <cell r="AC604">
            <v>1417.88</v>
          </cell>
        </row>
        <row r="605">
          <cell r="A605" t="str">
            <v>43112611c03</v>
          </cell>
          <cell r="B605">
            <v>4311261</v>
          </cell>
          <cell r="C605" t="str">
            <v>7D 60G COCOA&amp;VAN CROIS 20CA SRP</v>
          </cell>
          <cell r="D605" t="str">
            <v>1c03</v>
          </cell>
          <cell r="E605" t="str">
            <v>Tray 60/65g</v>
          </cell>
          <cell r="F605">
            <v>60</v>
          </cell>
          <cell r="G605" t="str">
            <v>KAUFLAND RO/MD/BG</v>
          </cell>
          <cell r="H605" t="str">
            <v>Cocoa-Vanilla</v>
          </cell>
          <cell r="K605">
            <v>1</v>
          </cell>
          <cell r="L605">
            <v>20</v>
          </cell>
          <cell r="M605">
            <v>88</v>
          </cell>
          <cell r="N605">
            <v>1.2</v>
          </cell>
          <cell r="O605">
            <v>105.6</v>
          </cell>
          <cell r="P605">
            <v>391</v>
          </cell>
          <cell r="Q605">
            <v>291</v>
          </cell>
          <cell r="R605">
            <v>153</v>
          </cell>
          <cell r="S605">
            <v>8</v>
          </cell>
          <cell r="T605">
            <v>11</v>
          </cell>
          <cell r="U605">
            <v>1683</v>
          </cell>
          <cell r="V605">
            <v>1833</v>
          </cell>
          <cell r="W605">
            <v>13764</v>
          </cell>
          <cell r="X605">
            <v>825.84</v>
          </cell>
          <cell r="Y605">
            <v>92.5</v>
          </cell>
          <cell r="Z605">
            <v>763.90199999999993</v>
          </cell>
          <cell r="AA605">
            <v>7.2339204545454541</v>
          </cell>
          <cell r="AB605" t="str">
            <v>0002</v>
          </cell>
          <cell r="AC605">
            <v>102087.216</v>
          </cell>
        </row>
        <row r="606">
          <cell r="A606" t="str">
            <v>43112781C01</v>
          </cell>
          <cell r="B606">
            <v>4311278</v>
          </cell>
          <cell r="C606" t="str">
            <v>7D 80G SPUM CROIS 20CA</v>
          </cell>
          <cell r="D606" t="str">
            <v>1C01</v>
          </cell>
          <cell r="E606" t="str">
            <v>Tray 70/80/85g</v>
          </cell>
          <cell r="F606">
            <v>80</v>
          </cell>
          <cell r="G606" t="str">
            <v>RO/MD/BG</v>
          </cell>
          <cell r="H606" t="str">
            <v>Spumant</v>
          </cell>
          <cell r="K606">
            <v>1</v>
          </cell>
          <cell r="L606">
            <v>20</v>
          </cell>
          <cell r="M606">
            <v>72</v>
          </cell>
          <cell r="N606">
            <v>1.6</v>
          </cell>
          <cell r="O606">
            <v>115.2</v>
          </cell>
          <cell r="P606">
            <v>396</v>
          </cell>
          <cell r="Q606">
            <v>296</v>
          </cell>
          <cell r="R606">
            <v>180</v>
          </cell>
          <cell r="S606">
            <v>8</v>
          </cell>
          <cell r="T606">
            <v>9</v>
          </cell>
          <cell r="U606">
            <v>1620</v>
          </cell>
          <cell r="V606">
            <v>1770</v>
          </cell>
          <cell r="W606">
            <v>19200</v>
          </cell>
          <cell r="X606">
            <v>1536</v>
          </cell>
          <cell r="Y606">
            <v>93</v>
          </cell>
          <cell r="Z606">
            <v>1428.48</v>
          </cell>
          <cell r="AA606">
            <v>12.399999999999999</v>
          </cell>
          <cell r="AB606" t="str">
            <v>0001</v>
          </cell>
          <cell r="AC606">
            <v>34283.520000000004</v>
          </cell>
          <cell r="AD606" t="str">
            <v>per family of Max/double</v>
          </cell>
        </row>
        <row r="607">
          <cell r="A607" t="str">
            <v>43221781C01</v>
          </cell>
          <cell r="B607">
            <v>4322178</v>
          </cell>
          <cell r="C607" t="str">
            <v>7D 80G SPUM CROIS PROMO 20CA</v>
          </cell>
          <cell r="D607" t="str">
            <v>1C01</v>
          </cell>
          <cell r="E607" t="str">
            <v>Tray 70/80/85g</v>
          </cell>
          <cell r="F607">
            <v>80</v>
          </cell>
          <cell r="G607" t="str">
            <v>RO/MD/BG</v>
          </cell>
          <cell r="H607" t="str">
            <v>Spumant</v>
          </cell>
          <cell r="K607">
            <v>1</v>
          </cell>
          <cell r="L607">
            <v>20</v>
          </cell>
          <cell r="M607">
            <v>72</v>
          </cell>
          <cell r="N607">
            <v>1.6</v>
          </cell>
          <cell r="O607">
            <v>115.2</v>
          </cell>
          <cell r="P607">
            <v>396</v>
          </cell>
          <cell r="Q607">
            <v>296</v>
          </cell>
          <cell r="R607">
            <v>180</v>
          </cell>
          <cell r="S607">
            <v>8</v>
          </cell>
          <cell r="T607">
            <v>9</v>
          </cell>
          <cell r="U607">
            <v>1620</v>
          </cell>
          <cell r="V607">
            <v>1770</v>
          </cell>
          <cell r="W607">
            <v>19200</v>
          </cell>
          <cell r="X607">
            <v>1536</v>
          </cell>
          <cell r="Y607">
            <v>93</v>
          </cell>
          <cell r="Z607">
            <v>1428.48</v>
          </cell>
          <cell r="AA607">
            <v>12.399999999999999</v>
          </cell>
          <cell r="AB607" t="str">
            <v>0001</v>
          </cell>
          <cell r="AC607">
            <v>34283.520000000004</v>
          </cell>
          <cell r="AD607" t="str">
            <v>per family of Max/double</v>
          </cell>
        </row>
        <row r="608">
          <cell r="A608" t="str">
            <v>43112782C01</v>
          </cell>
          <cell r="B608">
            <v>4311278</v>
          </cell>
          <cell r="C608" t="str">
            <v>7D 80G SPUM CROIS 20CA</v>
          </cell>
          <cell r="D608" t="str">
            <v>2C01</v>
          </cell>
          <cell r="E608" t="str">
            <v>Tray 70/80/85g</v>
          </cell>
          <cell r="F608">
            <v>80</v>
          </cell>
          <cell r="G608" t="str">
            <v>RO/MD/BG</v>
          </cell>
          <cell r="H608" t="str">
            <v>Spumant</v>
          </cell>
          <cell r="K608">
            <v>1</v>
          </cell>
          <cell r="L608">
            <v>20</v>
          </cell>
          <cell r="M608">
            <v>72</v>
          </cell>
          <cell r="N608">
            <v>1.6</v>
          </cell>
          <cell r="O608">
            <v>115.2</v>
          </cell>
          <cell r="P608">
            <v>396</v>
          </cell>
          <cell r="Q608">
            <v>296</v>
          </cell>
          <cell r="R608">
            <v>180</v>
          </cell>
          <cell r="S608">
            <v>8</v>
          </cell>
          <cell r="T608">
            <v>9</v>
          </cell>
          <cell r="U608">
            <v>1620</v>
          </cell>
          <cell r="V608">
            <v>1770</v>
          </cell>
          <cell r="W608">
            <v>12042</v>
          </cell>
          <cell r="X608">
            <v>963.36</v>
          </cell>
          <cell r="Y608">
            <v>93.5</v>
          </cell>
          <cell r="Z608">
            <v>900.74160000000006</v>
          </cell>
          <cell r="AA608">
            <v>7.8189374999999997</v>
          </cell>
          <cell r="AB608" t="str">
            <v>0002</v>
          </cell>
          <cell r="AC608">
            <v>7205.9328000000005</v>
          </cell>
          <cell r="AD608" t="str">
            <v>per family Max/Double</v>
          </cell>
        </row>
        <row r="609">
          <cell r="A609" t="str">
            <v>43112881C01</v>
          </cell>
          <cell r="B609">
            <v>4311288</v>
          </cell>
          <cell r="C609" t="str">
            <v>7D 80G SPUM CROIS 20CA</v>
          </cell>
          <cell r="D609" t="str">
            <v>1C01</v>
          </cell>
          <cell r="E609" t="str">
            <v>Tray 70/80/85g</v>
          </cell>
          <cell r="F609">
            <v>80</v>
          </cell>
          <cell r="G609" t="str">
            <v>Kaufland RO/MD/BG</v>
          </cell>
          <cell r="H609" t="str">
            <v>Spumant</v>
          </cell>
          <cell r="K609">
            <v>1</v>
          </cell>
          <cell r="L609">
            <v>20</v>
          </cell>
          <cell r="M609">
            <v>72</v>
          </cell>
          <cell r="N609">
            <v>1.6</v>
          </cell>
          <cell r="O609">
            <v>115.2</v>
          </cell>
          <cell r="P609">
            <v>396</v>
          </cell>
          <cell r="Q609">
            <v>296</v>
          </cell>
          <cell r="R609">
            <v>180</v>
          </cell>
          <cell r="S609">
            <v>8</v>
          </cell>
          <cell r="T609">
            <v>9</v>
          </cell>
          <cell r="U609">
            <v>1620</v>
          </cell>
          <cell r="V609">
            <v>1770</v>
          </cell>
          <cell r="W609">
            <v>19200</v>
          </cell>
          <cell r="X609">
            <v>1536</v>
          </cell>
          <cell r="Y609">
            <v>93</v>
          </cell>
          <cell r="Z609">
            <v>1428.48</v>
          </cell>
          <cell r="AA609">
            <v>12.399999999999999</v>
          </cell>
          <cell r="AB609" t="str">
            <v>0001</v>
          </cell>
          <cell r="AC609">
            <v>34283.520000000004</v>
          </cell>
          <cell r="AD609" t="str">
            <v>per family of Max/double</v>
          </cell>
        </row>
        <row r="610">
          <cell r="A610" t="str">
            <v>43221971C01</v>
          </cell>
          <cell r="B610">
            <v>4322197</v>
          </cell>
          <cell r="C610" t="str">
            <v>7D 80G SPUM CROIS PROMO 20CA</v>
          </cell>
          <cell r="D610" t="str">
            <v>1C01</v>
          </cell>
          <cell r="E610" t="str">
            <v>Tray 70/80/85g</v>
          </cell>
          <cell r="F610">
            <v>80</v>
          </cell>
          <cell r="G610" t="str">
            <v>Kaufland RO/MD/BG</v>
          </cell>
          <cell r="H610" t="str">
            <v>Spumant</v>
          </cell>
          <cell r="K610">
            <v>1</v>
          </cell>
          <cell r="L610">
            <v>20</v>
          </cell>
          <cell r="M610">
            <v>72</v>
          </cell>
          <cell r="N610">
            <v>1.6</v>
          </cell>
          <cell r="O610">
            <v>115.2</v>
          </cell>
          <cell r="P610">
            <v>396</v>
          </cell>
          <cell r="Q610">
            <v>296</v>
          </cell>
          <cell r="R610">
            <v>180</v>
          </cell>
          <cell r="S610">
            <v>8</v>
          </cell>
          <cell r="T610">
            <v>9</v>
          </cell>
          <cell r="U610">
            <v>1620</v>
          </cell>
          <cell r="V610">
            <v>1770</v>
          </cell>
          <cell r="W610">
            <v>19200</v>
          </cell>
          <cell r="X610">
            <v>1536</v>
          </cell>
          <cell r="Y610">
            <v>93</v>
          </cell>
          <cell r="Z610">
            <v>1428.48</v>
          </cell>
          <cell r="AA610">
            <v>12.399999999999999</v>
          </cell>
          <cell r="AB610" t="str">
            <v>0001</v>
          </cell>
          <cell r="AC610">
            <v>34283.520000000004</v>
          </cell>
          <cell r="AD610" t="str">
            <v>per family of Max/double</v>
          </cell>
        </row>
        <row r="611">
          <cell r="A611" t="str">
            <v>43112882C01</v>
          </cell>
          <cell r="B611">
            <v>4311288</v>
          </cell>
          <cell r="C611" t="str">
            <v>7D 80G SPUM CROIS 20CA</v>
          </cell>
          <cell r="D611" t="str">
            <v>2C01</v>
          </cell>
          <cell r="E611" t="str">
            <v>Tray 70/80/85g</v>
          </cell>
          <cell r="F611">
            <v>80</v>
          </cell>
          <cell r="G611" t="str">
            <v>Kaufland RO/MD/BG</v>
          </cell>
          <cell r="H611" t="str">
            <v>Spumant</v>
          </cell>
          <cell r="K611">
            <v>1</v>
          </cell>
          <cell r="L611">
            <v>20</v>
          </cell>
          <cell r="M611">
            <v>72</v>
          </cell>
          <cell r="N611">
            <v>1.6</v>
          </cell>
          <cell r="O611">
            <v>115.2</v>
          </cell>
          <cell r="P611">
            <v>396</v>
          </cell>
          <cell r="Q611">
            <v>296</v>
          </cell>
          <cell r="R611">
            <v>180</v>
          </cell>
          <cell r="S611">
            <v>8</v>
          </cell>
          <cell r="T611">
            <v>9</v>
          </cell>
          <cell r="U611">
            <v>1620</v>
          </cell>
          <cell r="V611">
            <v>1770</v>
          </cell>
          <cell r="W611">
            <v>12042</v>
          </cell>
          <cell r="X611">
            <v>963.36</v>
          </cell>
          <cell r="Y611">
            <v>93.5</v>
          </cell>
          <cell r="Z611">
            <v>900.74160000000006</v>
          </cell>
          <cell r="AA611">
            <v>7.8189374999999997</v>
          </cell>
          <cell r="AB611" t="str">
            <v>0002</v>
          </cell>
          <cell r="AC611">
            <v>7205.9328000000005</v>
          </cell>
          <cell r="AD611" t="str">
            <v>per family Max/Double</v>
          </cell>
        </row>
        <row r="612">
          <cell r="A612" t="str">
            <v>43113221C01</v>
          </cell>
          <cell r="B612">
            <v>4311322</v>
          </cell>
          <cell r="C612" t="str">
            <v>7D 80G FR FRUIT CROIS 20CA</v>
          </cell>
          <cell r="D612" t="str">
            <v>1C01</v>
          </cell>
          <cell r="E612" t="str">
            <v>Tray 70/80/85g</v>
          </cell>
          <cell r="F612">
            <v>80</v>
          </cell>
          <cell r="G612" t="str">
            <v>Ro,BG,GB</v>
          </cell>
          <cell r="H612" t="str">
            <v>Forest fruits</v>
          </cell>
          <cell r="K612">
            <v>1</v>
          </cell>
          <cell r="L612">
            <v>20</v>
          </cell>
          <cell r="M612">
            <v>72</v>
          </cell>
          <cell r="N612">
            <v>1.6</v>
          </cell>
          <cell r="O612">
            <v>115.2</v>
          </cell>
          <cell r="P612">
            <v>396</v>
          </cell>
          <cell r="Q612">
            <v>296</v>
          </cell>
          <cell r="R612">
            <v>180</v>
          </cell>
          <cell r="S612">
            <v>8</v>
          </cell>
          <cell r="T612">
            <v>9</v>
          </cell>
          <cell r="U612">
            <v>1620</v>
          </cell>
          <cell r="V612">
            <v>1770</v>
          </cell>
          <cell r="W612">
            <v>19200</v>
          </cell>
          <cell r="X612">
            <v>1536</v>
          </cell>
          <cell r="Y612">
            <v>93</v>
          </cell>
          <cell r="Z612">
            <v>1428.48</v>
          </cell>
          <cell r="AA612">
            <v>12.399999999999999</v>
          </cell>
          <cell r="AB612" t="str">
            <v>0001</v>
          </cell>
          <cell r="AC612">
            <v>34283.520000000004</v>
          </cell>
          <cell r="AD612" t="str">
            <v>per family of Max/double</v>
          </cell>
        </row>
        <row r="613">
          <cell r="A613" t="str">
            <v>43113221C01</v>
          </cell>
          <cell r="B613">
            <v>4311322</v>
          </cell>
          <cell r="C613" t="str">
            <v>7D 80G FR FRUIT CROIS 20CA</v>
          </cell>
          <cell r="D613" t="str">
            <v>1C01</v>
          </cell>
          <cell r="E613" t="str">
            <v>Tray 70/80/85g</v>
          </cell>
          <cell r="F613">
            <v>80</v>
          </cell>
          <cell r="G613" t="str">
            <v>Ro,BG,GB</v>
          </cell>
          <cell r="H613" t="str">
            <v>Forest fruits</v>
          </cell>
          <cell r="K613">
            <v>1</v>
          </cell>
          <cell r="L613">
            <v>20</v>
          </cell>
          <cell r="M613">
            <v>72</v>
          </cell>
          <cell r="N613">
            <v>1.6</v>
          </cell>
          <cell r="O613">
            <v>115.2</v>
          </cell>
          <cell r="P613">
            <v>396</v>
          </cell>
          <cell r="Q613">
            <v>296</v>
          </cell>
          <cell r="R613">
            <v>180</v>
          </cell>
          <cell r="S613">
            <v>8</v>
          </cell>
          <cell r="T613">
            <v>9</v>
          </cell>
          <cell r="U613">
            <v>1620</v>
          </cell>
          <cell r="V613">
            <v>1770</v>
          </cell>
          <cell r="W613">
            <v>19200</v>
          </cell>
          <cell r="X613">
            <v>1536</v>
          </cell>
          <cell r="Y613">
            <v>93</v>
          </cell>
          <cell r="Z613">
            <v>1428.48</v>
          </cell>
          <cell r="AA613">
            <v>12.399999999999999</v>
          </cell>
          <cell r="AB613" t="str">
            <v>0001</v>
          </cell>
          <cell r="AC613">
            <v>34283.520000000004</v>
          </cell>
          <cell r="AD613" t="str">
            <v>per family of Max/double</v>
          </cell>
        </row>
        <row r="614">
          <cell r="A614" t="str">
            <v>43117501C01</v>
          </cell>
          <cell r="B614">
            <v>4311750</v>
          </cell>
          <cell r="C614" t="str">
            <v>CHIPIC 60G COCOA CROIS 20CA SRP</v>
          </cell>
          <cell r="D614" t="str">
            <v>1C01</v>
          </cell>
          <cell r="E614" t="str">
            <v>Tray 60/65g</v>
          </cell>
          <cell r="F614">
            <v>60</v>
          </cell>
          <cell r="G614" t="str">
            <v>RO/BG/GR/CY/RS</v>
          </cell>
          <cell r="H614" t="str">
            <v>Cocoa</v>
          </cell>
          <cell r="K614">
            <v>1</v>
          </cell>
          <cell r="L614">
            <v>20</v>
          </cell>
          <cell r="M614">
            <v>88</v>
          </cell>
          <cell r="N614">
            <v>1.2</v>
          </cell>
          <cell r="O614">
            <v>105.6</v>
          </cell>
          <cell r="P614">
            <v>396</v>
          </cell>
          <cell r="Q614">
            <v>295</v>
          </cell>
          <cell r="R614">
            <v>150</v>
          </cell>
          <cell r="S614">
            <v>8</v>
          </cell>
          <cell r="T614">
            <v>11</v>
          </cell>
          <cell r="U614">
            <v>1650</v>
          </cell>
          <cell r="V614">
            <v>1800</v>
          </cell>
          <cell r="W614">
            <v>25410</v>
          </cell>
          <cell r="X614">
            <v>1524.6</v>
          </cell>
          <cell r="Y614">
            <v>93</v>
          </cell>
          <cell r="Z614">
            <v>1417.8779999999999</v>
          </cell>
          <cell r="AA614">
            <v>13.426875000000001</v>
          </cell>
          <cell r="AB614" t="str">
            <v>0001</v>
          </cell>
          <cell r="AC614">
            <v>1417.88</v>
          </cell>
        </row>
        <row r="615">
          <cell r="A615" t="str">
            <v>43117501c03</v>
          </cell>
          <cell r="B615">
            <v>4311750</v>
          </cell>
          <cell r="C615" t="str">
            <v>CHIPIC 60G COCOA CROIS 20CA SRP</v>
          </cell>
          <cell r="D615" t="str">
            <v>1c03</v>
          </cell>
          <cell r="E615" t="str">
            <v>Tray 60/65g</v>
          </cell>
          <cell r="F615">
            <v>60</v>
          </cell>
          <cell r="G615" t="str">
            <v>RO/BG/GR/CY/RS</v>
          </cell>
          <cell r="H615" t="str">
            <v>Cocoa</v>
          </cell>
          <cell r="K615">
            <v>1</v>
          </cell>
          <cell r="L615">
            <v>20</v>
          </cell>
          <cell r="M615">
            <v>88</v>
          </cell>
          <cell r="N615">
            <v>1.2</v>
          </cell>
          <cell r="O615">
            <v>105.6</v>
          </cell>
          <cell r="P615">
            <v>396</v>
          </cell>
          <cell r="Q615">
            <v>295</v>
          </cell>
          <cell r="R615">
            <v>150</v>
          </cell>
          <cell r="S615">
            <v>8</v>
          </cell>
          <cell r="T615">
            <v>11</v>
          </cell>
          <cell r="U615">
            <v>1650</v>
          </cell>
          <cell r="V615">
            <v>1800</v>
          </cell>
          <cell r="W615">
            <v>13764</v>
          </cell>
          <cell r="X615">
            <v>825.84</v>
          </cell>
          <cell r="Y615">
            <v>92.5</v>
          </cell>
          <cell r="Z615">
            <v>763.90199999999993</v>
          </cell>
          <cell r="AA615">
            <v>7.2339204545454541</v>
          </cell>
          <cell r="AB615" t="str">
            <v>0002</v>
          </cell>
          <cell r="AC615">
            <v>102087.216</v>
          </cell>
        </row>
        <row r="616">
          <cell r="A616" t="str">
            <v>-4285699 1C01</v>
          </cell>
          <cell r="B616" t="str">
            <v>-4285699 </v>
          </cell>
          <cell r="C616" t="str">
            <v>7D 80G VAN&amp;STRAWB CROIS 20CA</v>
          </cell>
          <cell r="D616" t="str">
            <v>1C01</v>
          </cell>
          <cell r="E616" t="str">
            <v>Tray 70/80/85g</v>
          </cell>
          <cell r="F616">
            <v>80</v>
          </cell>
          <cell r="H616" t="str">
            <v>Vanilla-Strawberry</v>
          </cell>
          <cell r="K616">
            <v>1</v>
          </cell>
          <cell r="L616">
            <v>20</v>
          </cell>
          <cell r="M616">
            <v>40</v>
          </cell>
          <cell r="N616">
            <v>1.6</v>
          </cell>
          <cell r="O616">
            <v>64</v>
          </cell>
          <cell r="P616">
            <v>393</v>
          </cell>
          <cell r="Q616">
            <v>295</v>
          </cell>
          <cell r="R616">
            <v>180</v>
          </cell>
          <cell r="S616">
            <v>8</v>
          </cell>
          <cell r="T616">
            <v>9</v>
          </cell>
          <cell r="U616">
            <v>1620</v>
          </cell>
          <cell r="V616">
            <v>1770</v>
          </cell>
          <cell r="W616">
            <v>19200</v>
          </cell>
          <cell r="X616">
            <v>1536</v>
          </cell>
          <cell r="Y616">
            <v>93</v>
          </cell>
          <cell r="Z616">
            <v>1428.48</v>
          </cell>
          <cell r="AA616">
            <v>22.32</v>
          </cell>
          <cell r="AC616">
            <v>34283.520000000004</v>
          </cell>
          <cell r="AD616" t="str">
            <v>per family of Max/double</v>
          </cell>
        </row>
        <row r="617">
          <cell r="A617" t="str">
            <v>-4285699 2C01</v>
          </cell>
          <cell r="B617" t="str">
            <v>-4285699 </v>
          </cell>
          <cell r="C617" t="str">
            <v>7D 80G VAN&amp;STRAWB CROIS 20CA</v>
          </cell>
          <cell r="D617" t="str">
            <v>2C01</v>
          </cell>
          <cell r="E617" t="str">
            <v>Tray 70/80/85g</v>
          </cell>
          <cell r="F617">
            <v>80</v>
          </cell>
          <cell r="H617" t="str">
            <v>Vanilla-Strawberry</v>
          </cell>
          <cell r="K617">
            <v>1</v>
          </cell>
          <cell r="L617">
            <v>20</v>
          </cell>
          <cell r="M617">
            <v>72</v>
          </cell>
          <cell r="N617">
            <v>1.6</v>
          </cell>
          <cell r="O617">
            <v>115.2</v>
          </cell>
          <cell r="P617">
            <v>393</v>
          </cell>
          <cell r="Q617">
            <v>295</v>
          </cell>
          <cell r="R617">
            <v>180</v>
          </cell>
          <cell r="S617">
            <v>8</v>
          </cell>
          <cell r="T617">
            <v>9</v>
          </cell>
          <cell r="U617">
            <v>1620</v>
          </cell>
          <cell r="V617">
            <v>1770</v>
          </cell>
          <cell r="W617">
            <v>12042</v>
          </cell>
          <cell r="X617">
            <v>963.36</v>
          </cell>
          <cell r="Y617">
            <v>93.5</v>
          </cell>
          <cell r="Z617">
            <v>900.74160000000006</v>
          </cell>
          <cell r="AA617">
            <v>7.8189374999999997</v>
          </cell>
          <cell r="AC617">
            <v>7205.9328000000005</v>
          </cell>
          <cell r="AD617" t="str">
            <v>per family Max/Double</v>
          </cell>
        </row>
        <row r="618">
          <cell r="A618" t="str">
            <v>4498612C01</v>
          </cell>
          <cell r="B618">
            <v>449861</v>
          </cell>
          <cell r="C618" t="str">
            <v>SFG LIDL M.J.P. CROISSANT COCOA 4X85G</v>
          </cell>
          <cell r="D618" t="str">
            <v>1C01</v>
          </cell>
          <cell r="E618" t="str">
            <v>Tray 70/80/85g</v>
          </cell>
          <cell r="F618">
            <v>85</v>
          </cell>
          <cell r="G618" t="str">
            <v>BG Lidl</v>
          </cell>
          <cell r="H618" t="str">
            <v>Cocoa SG</v>
          </cell>
          <cell r="I618" t="str">
            <v> </v>
          </cell>
          <cell r="J618" t="str">
            <v> </v>
          </cell>
          <cell r="K618">
            <v>1</v>
          </cell>
          <cell r="L618">
            <v>24</v>
          </cell>
          <cell r="M618">
            <v>66</v>
          </cell>
          <cell r="N618">
            <v>2.04</v>
          </cell>
          <cell r="O618">
            <v>134.63999999999999</v>
          </cell>
          <cell r="P618">
            <v>376</v>
          </cell>
          <cell r="Q618">
            <v>356</v>
          </cell>
          <cell r="R618">
            <v>165</v>
          </cell>
          <cell r="S618">
            <v>6</v>
          </cell>
          <cell r="T618">
            <v>13</v>
          </cell>
          <cell r="U618">
            <v>2145</v>
          </cell>
          <cell r="V618">
            <v>2295</v>
          </cell>
          <cell r="W618">
            <v>19200</v>
          </cell>
          <cell r="X618">
            <v>1023.57</v>
          </cell>
          <cell r="Y618">
            <v>93</v>
          </cell>
          <cell r="Z618">
            <v>951.92010000000005</v>
          </cell>
          <cell r="AA618">
            <v>7.0701136</v>
          </cell>
          <cell r="AB618" t="str">
            <v>0001</v>
          </cell>
          <cell r="AC618">
            <v>36426.239999999998</v>
          </cell>
          <cell r="AD618" t="str">
            <v>per family Max/Double</v>
          </cell>
          <cell r="AE618" t="str">
            <v> </v>
          </cell>
          <cell r="AF618" t="e">
            <v>#N/A</v>
          </cell>
          <cell r="AG618" t="e">
            <v>#N/A</v>
          </cell>
        </row>
        <row r="619">
          <cell r="A619" t="str">
            <v>43067551C01</v>
          </cell>
          <cell r="B619">
            <v>4306755</v>
          </cell>
          <cell r="C619" t="str">
            <v>7D 80G VAN&amp;STRAWB CROIS 20CA</v>
          </cell>
          <cell r="D619" t="str">
            <v>1C01</v>
          </cell>
          <cell r="E619" t="str">
            <v>Tray 70/80/85g</v>
          </cell>
          <cell r="F619">
            <v>80</v>
          </cell>
          <cell r="G619" t="str">
            <v>Kaufland CZ/HU/SK</v>
          </cell>
          <cell r="H619" t="str">
            <v>Vanilla-Strawberry</v>
          </cell>
          <cell r="K619">
            <v>1</v>
          </cell>
          <cell r="L619">
            <v>20</v>
          </cell>
          <cell r="M619">
            <v>40</v>
          </cell>
          <cell r="N619">
            <v>1.6</v>
          </cell>
          <cell r="O619">
            <v>64</v>
          </cell>
          <cell r="P619">
            <v>393</v>
          </cell>
          <cell r="Q619">
            <v>295</v>
          </cell>
          <cell r="R619">
            <v>180</v>
          </cell>
          <cell r="S619">
            <v>8</v>
          </cell>
          <cell r="T619">
            <v>9</v>
          </cell>
          <cell r="U619">
            <v>1620</v>
          </cell>
          <cell r="V619">
            <v>1770</v>
          </cell>
          <cell r="W619">
            <v>19200</v>
          </cell>
          <cell r="X619">
            <v>1536</v>
          </cell>
          <cell r="Y619">
            <v>93</v>
          </cell>
          <cell r="Z619">
            <v>1428.48</v>
          </cell>
          <cell r="AA619">
            <v>22.32</v>
          </cell>
          <cell r="AB619" t="str">
            <v>0001</v>
          </cell>
          <cell r="AC619">
            <v>34283.520000000004</v>
          </cell>
          <cell r="AD619" t="str">
            <v>per family of Max/double</v>
          </cell>
        </row>
        <row r="620">
          <cell r="A620" t="str">
            <v>43097061C01</v>
          </cell>
          <cell r="B620">
            <v>4309706</v>
          </cell>
          <cell r="C620" t="str">
            <v>7D 80G COCOA&amp;VAN CRO 20CA AC LP STR</v>
          </cell>
          <cell r="D620" t="str">
            <v>1C01</v>
          </cell>
          <cell r="E620" t="str">
            <v>Tray 70/80/85g</v>
          </cell>
          <cell r="F620">
            <v>80</v>
          </cell>
          <cell r="G620" t="str">
            <v>IT/ES/PT</v>
          </cell>
          <cell r="H620" t="str">
            <v>Cocoa-Vanilla</v>
          </cell>
          <cell r="K620">
            <v>1</v>
          </cell>
          <cell r="L620">
            <v>20</v>
          </cell>
          <cell r="M620">
            <v>72</v>
          </cell>
          <cell r="N620">
            <v>1.6</v>
          </cell>
          <cell r="O620">
            <v>115.2</v>
          </cell>
          <cell r="P620">
            <v>396</v>
          </cell>
          <cell r="Q620">
            <v>296</v>
          </cell>
          <cell r="R620">
            <v>180</v>
          </cell>
          <cell r="S620">
            <v>8</v>
          </cell>
          <cell r="T620">
            <v>9</v>
          </cell>
          <cell r="U620">
            <v>1620</v>
          </cell>
          <cell r="V620">
            <v>1770</v>
          </cell>
          <cell r="W620">
            <v>19200</v>
          </cell>
          <cell r="X620">
            <v>1536</v>
          </cell>
          <cell r="Y620">
            <v>93</v>
          </cell>
          <cell r="Z620">
            <v>1428.48</v>
          </cell>
          <cell r="AA620">
            <v>12.399999999999999</v>
          </cell>
          <cell r="AB620" t="str">
            <v>0001</v>
          </cell>
          <cell r="AC620">
            <v>34283.520000000004</v>
          </cell>
          <cell r="AD620" t="str">
            <v>per family of Max/double</v>
          </cell>
        </row>
        <row r="621">
          <cell r="A621" t="str">
            <v>43097062C01</v>
          </cell>
          <cell r="B621">
            <v>4309706</v>
          </cell>
          <cell r="C621" t="str">
            <v>7D 80G COCOA&amp;VAN CRO 20CA AC LP STR</v>
          </cell>
          <cell r="D621" t="str">
            <v>2C01</v>
          </cell>
          <cell r="E621" t="str">
            <v>Tray 70/80/85g</v>
          </cell>
          <cell r="F621">
            <v>80</v>
          </cell>
          <cell r="G621" t="str">
            <v>IT/ES/PT</v>
          </cell>
          <cell r="H621" t="str">
            <v>Cocoa-Vanilla</v>
          </cell>
          <cell r="K621">
            <v>1</v>
          </cell>
          <cell r="L621">
            <v>20</v>
          </cell>
          <cell r="M621">
            <v>72</v>
          </cell>
          <cell r="N621">
            <v>1.6</v>
          </cell>
          <cell r="O621">
            <v>115.2</v>
          </cell>
          <cell r="P621">
            <v>396</v>
          </cell>
          <cell r="Q621">
            <v>296</v>
          </cell>
          <cell r="R621">
            <v>180</v>
          </cell>
          <cell r="S621">
            <v>8</v>
          </cell>
          <cell r="T621">
            <v>9</v>
          </cell>
          <cell r="U621">
            <v>1620</v>
          </cell>
          <cell r="V621">
            <v>1770</v>
          </cell>
          <cell r="W621">
            <v>12042</v>
          </cell>
          <cell r="X621">
            <v>963.36</v>
          </cell>
          <cell r="Y621">
            <v>93.5</v>
          </cell>
          <cell r="Z621">
            <v>900.74160000000006</v>
          </cell>
          <cell r="AA621">
            <v>7.8189374999999997</v>
          </cell>
          <cell r="AB621" t="str">
            <v>0002</v>
          </cell>
          <cell r="AC621">
            <v>7205.9328000000005</v>
          </cell>
          <cell r="AD621" t="str">
            <v>per family Max/Double</v>
          </cell>
        </row>
        <row r="622">
          <cell r="A622" t="str">
            <v>43063622C01</v>
          </cell>
          <cell r="B622">
            <v>4306362</v>
          </cell>
          <cell r="C622" t="str">
            <v>7D 110G COCOA CROIS 18CA AC</v>
          </cell>
          <cell r="D622" t="str">
            <v>2C01</v>
          </cell>
          <cell r="E622" t="str">
            <v>Tray 110g</v>
          </cell>
          <cell r="F622">
            <v>110</v>
          </cell>
          <cell r="G622" t="str">
            <v>Romania</v>
          </cell>
          <cell r="H622" t="str">
            <v>Cocoa</v>
          </cell>
          <cell r="K622">
            <v>1</v>
          </cell>
          <cell r="L622">
            <v>18</v>
          </cell>
          <cell r="M622">
            <v>54</v>
          </cell>
          <cell r="N622">
            <v>1.98</v>
          </cell>
          <cell r="O622">
            <v>106.92</v>
          </cell>
          <cell r="P622">
            <v>396</v>
          </cell>
          <cell r="Q622">
            <v>261</v>
          </cell>
          <cell r="R622">
            <v>275</v>
          </cell>
          <cell r="S622">
            <v>9</v>
          </cell>
          <cell r="T622">
            <v>6</v>
          </cell>
          <cell r="U622">
            <v>1650</v>
          </cell>
          <cell r="V622">
            <v>1800</v>
          </cell>
          <cell r="W622">
            <v>7704</v>
          </cell>
          <cell r="X622">
            <v>847.44</v>
          </cell>
          <cell r="Y622">
            <v>93.5</v>
          </cell>
          <cell r="Z622">
            <v>792.35640000000001</v>
          </cell>
          <cell r="AA622">
            <v>7.4107407407407413</v>
          </cell>
          <cell r="AB622" t="str">
            <v>0001</v>
          </cell>
          <cell r="AC622">
            <v>6338.8512000000001</v>
          </cell>
          <cell r="AD622" t="str">
            <v>per family Tray 110g</v>
          </cell>
          <cell r="AF622" t="e">
            <v>#N/A</v>
          </cell>
        </row>
        <row r="623">
          <cell r="A623" t="str">
            <v>43064812C01</v>
          </cell>
          <cell r="B623">
            <v>4306481</v>
          </cell>
          <cell r="C623" t="str">
            <v>7D 110G COCOA&amp;VAN CROIS 18CA AC</v>
          </cell>
          <cell r="D623" t="str">
            <v>2C01</v>
          </cell>
          <cell r="E623" t="str">
            <v>Tray 110g</v>
          </cell>
          <cell r="F623">
            <v>110</v>
          </cell>
          <cell r="G623" t="str">
            <v>Romania</v>
          </cell>
          <cell r="H623" t="str">
            <v>Cocoa</v>
          </cell>
          <cell r="K623">
            <v>1</v>
          </cell>
          <cell r="L623">
            <v>18</v>
          </cell>
          <cell r="M623">
            <v>54</v>
          </cell>
          <cell r="N623">
            <v>1.98</v>
          </cell>
          <cell r="O623">
            <v>106.92</v>
          </cell>
          <cell r="P623">
            <v>396</v>
          </cell>
          <cell r="Q623">
            <v>261</v>
          </cell>
          <cell r="R623">
            <v>275</v>
          </cell>
          <cell r="S623">
            <v>9</v>
          </cell>
          <cell r="T623">
            <v>6</v>
          </cell>
          <cell r="U623">
            <v>1650</v>
          </cell>
          <cell r="V623">
            <v>1800</v>
          </cell>
          <cell r="W623">
            <v>7704</v>
          </cell>
          <cell r="X623">
            <v>847.44</v>
          </cell>
          <cell r="Y623">
            <v>93.5</v>
          </cell>
          <cell r="Z623">
            <v>792.35640000000001</v>
          </cell>
          <cell r="AA623">
            <v>7.4107407407407413</v>
          </cell>
          <cell r="AB623" t="str">
            <v>0001</v>
          </cell>
          <cell r="AC623">
            <v>6338.8512000000001</v>
          </cell>
          <cell r="AD623" t="str">
            <v>per family Tray 110g</v>
          </cell>
        </row>
        <row r="624">
          <cell r="A624" t="str">
            <v>43072792C01</v>
          </cell>
          <cell r="B624">
            <v>4307279</v>
          </cell>
          <cell r="C624" t="str">
            <v>7D 80G HZLNT CROIS 20CA SRP</v>
          </cell>
          <cell r="D624" t="str">
            <v>2C01</v>
          </cell>
          <cell r="E624" t="str">
            <v>Tray 70/80/85g</v>
          </cell>
          <cell r="F624">
            <v>80</v>
          </cell>
          <cell r="G624" t="str">
            <v>RO/MD/BG Kaufland</v>
          </cell>
          <cell r="H624" t="str">
            <v>Hazelnut</v>
          </cell>
          <cell r="K624">
            <v>1</v>
          </cell>
          <cell r="L624">
            <v>20</v>
          </cell>
          <cell r="M624">
            <v>72</v>
          </cell>
          <cell r="N624">
            <v>1.6</v>
          </cell>
          <cell r="O624">
            <v>115.2</v>
          </cell>
          <cell r="P624">
            <v>393</v>
          </cell>
          <cell r="Q624">
            <v>295</v>
          </cell>
          <cell r="R624">
            <v>180</v>
          </cell>
          <cell r="S624">
            <v>8</v>
          </cell>
          <cell r="T624">
            <v>9</v>
          </cell>
          <cell r="U624">
            <v>1620</v>
          </cell>
          <cell r="V624">
            <v>1770</v>
          </cell>
          <cell r="W624">
            <v>12042</v>
          </cell>
          <cell r="X624">
            <v>963.36</v>
          </cell>
          <cell r="Y624">
            <v>93.5</v>
          </cell>
          <cell r="Z624">
            <v>900.74160000000006</v>
          </cell>
          <cell r="AA624">
            <v>7.8189374999999997</v>
          </cell>
          <cell r="AB624" t="str">
            <v>0001</v>
          </cell>
          <cell r="AC624">
            <v>7205.9328000000005</v>
          </cell>
          <cell r="AD624" t="str">
            <v>per family Max/Double</v>
          </cell>
        </row>
        <row r="625">
          <cell r="A625" t="str">
            <v>43064862C01</v>
          </cell>
          <cell r="B625">
            <v>4306486</v>
          </cell>
          <cell r="C625" t="str">
            <v>7D 80G HZLNT CROIS 20CA AC</v>
          </cell>
          <cell r="D625" t="str">
            <v>2C01</v>
          </cell>
          <cell r="E625" t="str">
            <v>Tray 70/80/85g</v>
          </cell>
          <cell r="F625">
            <v>80</v>
          </cell>
          <cell r="G625" t="str">
            <v>RO/MD/BG</v>
          </cell>
          <cell r="H625" t="str">
            <v>Hazelnut</v>
          </cell>
          <cell r="K625">
            <v>1</v>
          </cell>
          <cell r="L625">
            <v>20</v>
          </cell>
          <cell r="M625">
            <v>72</v>
          </cell>
          <cell r="N625">
            <v>1.6</v>
          </cell>
          <cell r="O625">
            <v>115.2</v>
          </cell>
          <cell r="P625">
            <v>393</v>
          </cell>
          <cell r="Q625">
            <v>295</v>
          </cell>
          <cell r="R625">
            <v>180</v>
          </cell>
          <cell r="S625">
            <v>8</v>
          </cell>
          <cell r="T625">
            <v>9</v>
          </cell>
          <cell r="U625">
            <v>1620</v>
          </cell>
          <cell r="V625">
            <v>1770</v>
          </cell>
          <cell r="W625">
            <v>12042</v>
          </cell>
          <cell r="X625">
            <v>963.36</v>
          </cell>
          <cell r="Y625">
            <v>93.5</v>
          </cell>
          <cell r="Z625">
            <v>900.74160000000006</v>
          </cell>
          <cell r="AA625">
            <v>7.8189374999999997</v>
          </cell>
          <cell r="AB625" t="str">
            <v>0001</v>
          </cell>
          <cell r="AC625">
            <v>7205.9328000000005</v>
          </cell>
          <cell r="AD625" t="str">
            <v>per family Max/Double</v>
          </cell>
        </row>
        <row r="626">
          <cell r="A626" t="str">
            <v>43066342C01</v>
          </cell>
          <cell r="B626">
            <v>4306634</v>
          </cell>
          <cell r="C626" t="str">
            <v>D 80G COCOA CROIS 20CA SRP</v>
          </cell>
          <cell r="D626" t="str">
            <v>2C01</v>
          </cell>
          <cell r="E626" t="str">
            <v>Tray 70/80/85g</v>
          </cell>
          <cell r="F626">
            <v>80</v>
          </cell>
          <cell r="G626" t="str">
            <v>RO/MD/ES Kaufland</v>
          </cell>
          <cell r="H626" t="str">
            <v>Cocoa</v>
          </cell>
          <cell r="K626">
            <v>1</v>
          </cell>
          <cell r="L626">
            <v>20</v>
          </cell>
          <cell r="M626">
            <v>72</v>
          </cell>
          <cell r="N626">
            <v>1.6</v>
          </cell>
          <cell r="O626">
            <v>115.2</v>
          </cell>
          <cell r="P626">
            <v>393</v>
          </cell>
          <cell r="Q626">
            <v>295</v>
          </cell>
          <cell r="R626">
            <v>180</v>
          </cell>
          <cell r="S626">
            <v>8</v>
          </cell>
          <cell r="T626">
            <v>9</v>
          </cell>
          <cell r="U626">
            <v>1620</v>
          </cell>
          <cell r="V626">
            <v>1770</v>
          </cell>
          <cell r="W626">
            <v>12042</v>
          </cell>
          <cell r="X626">
            <v>963.36</v>
          </cell>
          <cell r="Y626">
            <v>93.5</v>
          </cell>
          <cell r="Z626">
            <v>900.74160000000006</v>
          </cell>
          <cell r="AA626">
            <v>7.8189374999999997</v>
          </cell>
          <cell r="AB626" t="str">
            <v>0001</v>
          </cell>
          <cell r="AC626">
            <v>7205.9328000000005</v>
          </cell>
          <cell r="AD626" t="str">
            <v>per family Max/Double</v>
          </cell>
        </row>
        <row r="627">
          <cell r="A627" t="str">
            <v>43059972B01</v>
          </cell>
          <cell r="B627" t="str">
            <v>4305997</v>
          </cell>
          <cell r="C627" t="str">
            <v>7D 80G PIZZA BR 12CA</v>
          </cell>
          <cell r="D627" t="str">
            <v>2B01</v>
          </cell>
          <cell r="E627" t="str">
            <v>BIG</v>
          </cell>
          <cell r="F627">
            <v>80</v>
          </cell>
          <cell r="G627" t="str">
            <v>Romania</v>
          </cell>
          <cell r="H627" t="str">
            <v>Pizza</v>
          </cell>
          <cell r="K627">
            <v>1</v>
          </cell>
          <cell r="L627">
            <v>12</v>
          </cell>
          <cell r="M627">
            <v>105</v>
          </cell>
          <cell r="N627">
            <v>0.96</v>
          </cell>
          <cell r="O627">
            <v>100.8</v>
          </cell>
          <cell r="P627">
            <v>266</v>
          </cell>
          <cell r="Q627">
            <v>236</v>
          </cell>
          <cell r="R627">
            <v>220</v>
          </cell>
          <cell r="S627">
            <v>15</v>
          </cell>
          <cell r="T627">
            <v>7</v>
          </cell>
          <cell r="U627">
            <v>1540</v>
          </cell>
          <cell r="V627">
            <v>1690</v>
          </cell>
          <cell r="W627">
            <v>11218.5</v>
          </cell>
          <cell r="X627">
            <v>897.48</v>
          </cell>
          <cell r="Y627">
            <v>91</v>
          </cell>
          <cell r="Z627">
            <v>816.70680000000004</v>
          </cell>
          <cell r="AA627">
            <v>8.1022499999999997</v>
          </cell>
          <cell r="AB627" t="str">
            <v>0001</v>
          </cell>
          <cell r="AC627">
            <v>13067.308800000001</v>
          </cell>
        </row>
        <row r="628">
          <cell r="A628" t="str">
            <v>43091432S01</v>
          </cell>
          <cell r="B628">
            <v>4309143</v>
          </cell>
          <cell r="C628" t="str">
            <v>7D 3X80G COCOA CROIS 8CA AC</v>
          </cell>
          <cell r="D628" t="str">
            <v>2S01</v>
          </cell>
          <cell r="F628">
            <v>80</v>
          </cell>
          <cell r="G628" t="str">
            <v>RO/MD/ES</v>
          </cell>
          <cell r="H628" t="str">
            <v>cocoa</v>
          </cell>
          <cell r="K628">
            <v>3</v>
          </cell>
          <cell r="L628">
            <v>8</v>
          </cell>
          <cell r="M628">
            <v>48</v>
          </cell>
          <cell r="N628">
            <v>1.92</v>
          </cell>
          <cell r="O628">
            <v>92.16</v>
          </cell>
          <cell r="P628">
            <v>391</v>
          </cell>
          <cell r="Q628">
            <v>300</v>
          </cell>
          <cell r="R628">
            <v>245</v>
          </cell>
          <cell r="S628">
            <v>6</v>
          </cell>
          <cell r="T628">
            <v>11</v>
          </cell>
          <cell r="U628">
            <v>2695</v>
          </cell>
          <cell r="V628">
            <v>2845</v>
          </cell>
          <cell r="W628">
            <v>4500</v>
          </cell>
          <cell r="X628">
            <v>360</v>
          </cell>
          <cell r="Y628">
            <v>90</v>
          </cell>
          <cell r="Z628">
            <v>324</v>
          </cell>
          <cell r="AA628">
            <v>3.515625</v>
          </cell>
          <cell r="AB628" t="str">
            <v>0001</v>
          </cell>
        </row>
        <row r="629">
          <cell r="A629" t="str">
            <v>43066372S01</v>
          </cell>
          <cell r="B629">
            <v>4306637</v>
          </cell>
          <cell r="C629" t="str">
            <v>7D 3X80G COCOA&amp;VAN CROIS 8CA</v>
          </cell>
          <cell r="D629" t="str">
            <v>2S01</v>
          </cell>
          <cell r="F629">
            <v>80</v>
          </cell>
          <cell r="G629" t="str">
            <v>RO/MD/ES/PT</v>
          </cell>
          <cell r="H629" t="str">
            <v>Cocoa-vanilla</v>
          </cell>
          <cell r="K629">
            <v>3</v>
          </cell>
          <cell r="L629">
            <v>8</v>
          </cell>
          <cell r="M629">
            <v>48</v>
          </cell>
          <cell r="N629">
            <v>1.92</v>
          </cell>
          <cell r="O629">
            <v>92.16</v>
          </cell>
          <cell r="P629">
            <v>391</v>
          </cell>
          <cell r="Q629">
            <v>300</v>
          </cell>
          <cell r="R629">
            <v>245</v>
          </cell>
          <cell r="S629">
            <v>8</v>
          </cell>
          <cell r="T629">
            <v>6</v>
          </cell>
          <cell r="U629">
            <v>1470</v>
          </cell>
          <cell r="V629">
            <v>1620</v>
          </cell>
          <cell r="W629">
            <v>4500</v>
          </cell>
          <cell r="X629">
            <v>360</v>
          </cell>
          <cell r="Y629">
            <v>90</v>
          </cell>
          <cell r="Z629">
            <v>324</v>
          </cell>
          <cell r="AA629">
            <v>3.515625</v>
          </cell>
          <cell r="AB629" t="str">
            <v>0001</v>
          </cell>
        </row>
        <row r="630">
          <cell r="A630" t="str">
            <v>43099891K2B</v>
          </cell>
          <cell r="B630">
            <v>4309989</v>
          </cell>
          <cell r="C630" t="str">
            <v>CHIPIC 12X64G VANIL CAKE BR COV 6CA</v>
          </cell>
          <cell r="D630" t="str">
            <v>1K2B</v>
          </cell>
          <cell r="E630" t="str">
            <v xml:space="preserve">CB - Pasteurized </v>
          </cell>
          <cell r="F630">
            <v>64</v>
          </cell>
          <cell r="G630" t="str">
            <v>Slovacia</v>
          </cell>
          <cell r="I630" t="str">
            <v>Covered</v>
          </cell>
          <cell r="J630" t="str">
            <v>Display</v>
          </cell>
          <cell r="K630">
            <v>12</v>
          </cell>
          <cell r="L630">
            <v>6</v>
          </cell>
          <cell r="M630">
            <v>24</v>
          </cell>
          <cell r="N630">
            <v>4.6080000000000005</v>
          </cell>
          <cell r="O630">
            <v>110.59200000000001</v>
          </cell>
          <cell r="P630">
            <v>300</v>
          </cell>
          <cell r="Q630">
            <v>261</v>
          </cell>
          <cell r="R630">
            <v>375</v>
          </cell>
          <cell r="S630">
            <v>12</v>
          </cell>
          <cell r="T630">
            <v>2</v>
          </cell>
          <cell r="U630">
            <v>750</v>
          </cell>
          <cell r="V630">
            <v>900</v>
          </cell>
          <cell r="W630">
            <v>18348</v>
          </cell>
          <cell r="X630">
            <v>1174.2719999999999</v>
          </cell>
          <cell r="Y630">
            <v>85</v>
          </cell>
          <cell r="Z630">
            <v>998.13119999999992</v>
          </cell>
          <cell r="AA630">
            <v>9.0253472222222211</v>
          </cell>
          <cell r="AB630" t="str">
            <v>0002</v>
          </cell>
          <cell r="AC630">
            <v>1996.2623999999998</v>
          </cell>
          <cell r="AG630">
            <v>4309989</v>
          </cell>
        </row>
        <row r="631">
          <cell r="A631" t="str">
            <v>43099911K2B</v>
          </cell>
          <cell r="B631">
            <v>4309991</v>
          </cell>
          <cell r="C631" t="str">
            <v>CHIPIC 12X64G VANIL CAKE BR COV 6CA</v>
          </cell>
          <cell r="D631" t="str">
            <v>1K2B</v>
          </cell>
          <cell r="E631" t="str">
            <v xml:space="preserve">CB - Pasteurized </v>
          </cell>
          <cell r="F631">
            <v>64</v>
          </cell>
          <cell r="G631" t="str">
            <v>Romania</v>
          </cell>
          <cell r="I631" t="str">
            <v>Covered</v>
          </cell>
          <cell r="J631" t="str">
            <v>Display</v>
          </cell>
          <cell r="K631">
            <v>12</v>
          </cell>
          <cell r="L631">
            <v>6</v>
          </cell>
          <cell r="M631">
            <v>48</v>
          </cell>
          <cell r="N631">
            <v>4.6080000000000005</v>
          </cell>
          <cell r="O631">
            <v>221.18400000000003</v>
          </cell>
          <cell r="P631">
            <v>300</v>
          </cell>
          <cell r="Q631">
            <v>261</v>
          </cell>
          <cell r="R631">
            <v>375</v>
          </cell>
          <cell r="S631">
            <v>12</v>
          </cell>
          <cell r="T631">
            <v>4</v>
          </cell>
          <cell r="U631">
            <v>1500</v>
          </cell>
          <cell r="V631">
            <v>1650</v>
          </cell>
          <cell r="W631">
            <v>18348</v>
          </cell>
          <cell r="X631">
            <v>1174.2719999999999</v>
          </cell>
          <cell r="Y631">
            <v>85</v>
          </cell>
          <cell r="Z631">
            <v>998.13119999999992</v>
          </cell>
          <cell r="AA631">
            <v>4.5126736111111105</v>
          </cell>
          <cell r="AB631" t="str">
            <v>0002</v>
          </cell>
          <cell r="AC631">
            <v>1996.2623999999998</v>
          </cell>
          <cell r="AG631">
            <v>4309991</v>
          </cell>
        </row>
        <row r="632">
          <cell r="A632" t="str">
            <v>42880931K2B</v>
          </cell>
          <cell r="B632">
            <v>4288093</v>
          </cell>
          <cell r="C632" t="str">
            <v>7D 8X60G FR FRUIT CAKE BR 12CA</v>
          </cell>
          <cell r="D632" t="str">
            <v>1K2B</v>
          </cell>
          <cell r="E632" t="str">
            <v xml:space="preserve">CB - Pasteurized </v>
          </cell>
          <cell r="F632">
            <v>60</v>
          </cell>
          <cell r="G632" t="str">
            <v>USA</v>
          </cell>
          <cell r="H632" t="str">
            <v>Forest fruits</v>
          </cell>
          <cell r="I632" t="str">
            <v>Decor</v>
          </cell>
          <cell r="J632" t="str">
            <v>Display</v>
          </cell>
          <cell r="K632">
            <v>12</v>
          </cell>
          <cell r="L632">
            <v>8</v>
          </cell>
          <cell r="M632">
            <v>64</v>
          </cell>
          <cell r="N632">
            <v>5.76</v>
          </cell>
          <cell r="O632">
            <v>368.64</v>
          </cell>
          <cell r="P632">
            <v>471</v>
          </cell>
          <cell r="Q632">
            <v>300</v>
          </cell>
          <cell r="R632">
            <v>260</v>
          </cell>
          <cell r="S632">
            <v>8</v>
          </cell>
          <cell r="T632">
            <v>8</v>
          </cell>
          <cell r="U632">
            <v>2080</v>
          </cell>
          <cell r="V632">
            <v>2230</v>
          </cell>
          <cell r="W632">
            <v>16920</v>
          </cell>
          <cell r="X632">
            <v>1015.2</v>
          </cell>
          <cell r="Y632">
            <v>85</v>
          </cell>
          <cell r="Z632">
            <v>862.92</v>
          </cell>
          <cell r="AA632">
            <v>2.3408203125</v>
          </cell>
          <cell r="AB632" t="str">
            <v>0002</v>
          </cell>
          <cell r="AC632">
            <v>1725.84</v>
          </cell>
          <cell r="AG632">
            <v>4288093</v>
          </cell>
        </row>
        <row r="633">
          <cell r="A633" t="str">
            <v>42880601K2B</v>
          </cell>
          <cell r="B633">
            <v>4288060</v>
          </cell>
          <cell r="C633" t="str">
            <v>7D 8X60G FR FRUIT CAKE BR 12CA</v>
          </cell>
          <cell r="D633" t="str">
            <v>1K2B</v>
          </cell>
          <cell r="E633" t="str">
            <v xml:space="preserve">CB - Pasteurized </v>
          </cell>
          <cell r="F633">
            <v>60</v>
          </cell>
          <cell r="G633" t="str">
            <v>USA</v>
          </cell>
          <cell r="H633" t="str">
            <v>Cocoa</v>
          </cell>
          <cell r="I633" t="str">
            <v>Decor</v>
          </cell>
          <cell r="J633" t="str">
            <v>Display</v>
          </cell>
          <cell r="K633">
            <v>12</v>
          </cell>
          <cell r="L633">
            <v>8</v>
          </cell>
          <cell r="M633">
            <v>64</v>
          </cell>
          <cell r="N633">
            <v>5.76</v>
          </cell>
          <cell r="O633">
            <v>368.64</v>
          </cell>
          <cell r="P633">
            <v>471</v>
          </cell>
          <cell r="Q633">
            <v>300</v>
          </cell>
          <cell r="R633">
            <v>260</v>
          </cell>
          <cell r="S633">
            <v>8</v>
          </cell>
          <cell r="T633">
            <v>8</v>
          </cell>
          <cell r="U633">
            <v>2080</v>
          </cell>
          <cell r="V633">
            <v>2230</v>
          </cell>
          <cell r="W633">
            <v>16920</v>
          </cell>
          <cell r="X633">
            <v>1015.2</v>
          </cell>
          <cell r="Y633">
            <v>85</v>
          </cell>
          <cell r="Z633">
            <v>862.92</v>
          </cell>
          <cell r="AA633">
            <v>2.3408203125</v>
          </cell>
          <cell r="AB633" t="str">
            <v>0002</v>
          </cell>
          <cell r="AC633">
            <v>1725.84</v>
          </cell>
          <cell r="AG633">
            <v>4288060</v>
          </cell>
        </row>
        <row r="634">
          <cell r="A634" t="str">
            <v>4498611C01</v>
          </cell>
          <cell r="B634">
            <v>449861</v>
          </cell>
          <cell r="C634" t="str">
            <v>FG LIDL M.J.P. CROISSANT COCOA 4X85G</v>
          </cell>
          <cell r="D634" t="str">
            <v>1C01</v>
          </cell>
          <cell r="E634" t="str">
            <v>Tray 70/80/85g</v>
          </cell>
          <cell r="F634">
            <v>85</v>
          </cell>
          <cell r="G634" t="str">
            <v>BG- redirected</v>
          </cell>
          <cell r="H634" t="str">
            <v>Cocoa SG</v>
          </cell>
          <cell r="K634">
            <v>1</v>
          </cell>
          <cell r="L634">
            <v>24</v>
          </cell>
          <cell r="M634">
            <v>66</v>
          </cell>
          <cell r="N634">
            <v>2.04</v>
          </cell>
          <cell r="O634">
            <v>134.64000000000001</v>
          </cell>
          <cell r="P634">
            <v>393</v>
          </cell>
          <cell r="Q634">
            <v>393</v>
          </cell>
          <cell r="R634">
            <v>185</v>
          </cell>
          <cell r="S634">
            <v>6</v>
          </cell>
          <cell r="T634">
            <v>11</v>
          </cell>
          <cell r="U634">
            <v>2035</v>
          </cell>
          <cell r="V634">
            <v>2185</v>
          </cell>
          <cell r="W634">
            <v>19200</v>
          </cell>
          <cell r="X634">
            <v>1632</v>
          </cell>
          <cell r="Y634">
            <v>93</v>
          </cell>
          <cell r="Z634">
            <v>1517.76</v>
          </cell>
          <cell r="AA634">
            <v>11.272727272727273</v>
          </cell>
          <cell r="AB634" t="str">
            <v>0001</v>
          </cell>
          <cell r="AC634">
            <v>36426.239999999998</v>
          </cell>
          <cell r="AD634" t="str">
            <v>per family Max/Double</v>
          </cell>
        </row>
        <row r="635">
          <cell r="A635" t="str">
            <v>42856051C01</v>
          </cell>
          <cell r="B635">
            <v>4285605</v>
          </cell>
          <cell r="C635" t="str">
            <v>MAIT JP 85G COCOA RAMB RSPOSG 30CA</v>
          </cell>
          <cell r="D635" t="str">
            <v>1C01</v>
          </cell>
          <cell r="E635" t="str">
            <v>Tray 70/80/85g</v>
          </cell>
          <cell r="F635">
            <v>85</v>
          </cell>
          <cell r="G635" t="str">
            <v>BG- redirected</v>
          </cell>
          <cell r="H635" t="str">
            <v>Cocoa SG</v>
          </cell>
          <cell r="K635">
            <v>1</v>
          </cell>
          <cell r="L635">
            <v>30</v>
          </cell>
          <cell r="M635">
            <v>64</v>
          </cell>
          <cell r="N635">
            <v>2.5499999999999998</v>
          </cell>
          <cell r="O635">
            <v>163.19999999999999</v>
          </cell>
          <cell r="P635">
            <v>398</v>
          </cell>
          <cell r="Q635">
            <v>298</v>
          </cell>
          <cell r="R635">
            <v>245</v>
          </cell>
          <cell r="S635">
            <v>8</v>
          </cell>
          <cell r="T635">
            <v>8</v>
          </cell>
          <cell r="U635">
            <v>1960</v>
          </cell>
          <cell r="V635">
            <v>2110</v>
          </cell>
          <cell r="W635">
            <v>19200</v>
          </cell>
          <cell r="X635">
            <v>1632</v>
          </cell>
          <cell r="Y635">
            <v>93</v>
          </cell>
          <cell r="Z635">
            <v>1517.76</v>
          </cell>
          <cell r="AA635">
            <v>9.3000000000000007</v>
          </cell>
          <cell r="AB635" t="str">
            <v>0002</v>
          </cell>
          <cell r="AC635">
            <v>36426.239999999998</v>
          </cell>
          <cell r="AD635" t="str">
            <v>per family Max/Double</v>
          </cell>
        </row>
        <row r="636">
          <cell r="A636" t="str">
            <v>42885322S01</v>
          </cell>
          <cell r="B636">
            <v>4288532</v>
          </cell>
          <cell r="C636" t="str">
            <v>FG LIDL M.J.P. CROISSANT COCOA 4X85G</v>
          </cell>
          <cell r="D636" t="str">
            <v>2S01</v>
          </cell>
          <cell r="F636">
            <v>85</v>
          </cell>
          <cell r="G636" t="str">
            <v>Grecia</v>
          </cell>
          <cell r="H636" t="str">
            <v>Cocoa</v>
          </cell>
          <cell r="K636">
            <v>4</v>
          </cell>
          <cell r="L636">
            <v>6</v>
          </cell>
          <cell r="M636">
            <v>66</v>
          </cell>
          <cell r="N636">
            <v>1.53</v>
          </cell>
          <cell r="O636">
            <v>100.98</v>
          </cell>
          <cell r="P636">
            <v>376</v>
          </cell>
          <cell r="Q636">
            <v>356</v>
          </cell>
          <cell r="R636">
            <v>165</v>
          </cell>
          <cell r="S636">
            <v>6</v>
          </cell>
          <cell r="T636">
            <v>13</v>
          </cell>
          <cell r="U636">
            <v>2145</v>
          </cell>
          <cell r="V636">
            <v>2295</v>
          </cell>
          <cell r="W636">
            <v>5280</v>
          </cell>
          <cell r="X636">
            <v>448.8</v>
          </cell>
          <cell r="Y636">
            <v>90</v>
          </cell>
          <cell r="Z636">
            <v>403.92</v>
          </cell>
          <cell r="AA636">
            <v>4</v>
          </cell>
          <cell r="AB636" t="str">
            <v>0003</v>
          </cell>
        </row>
        <row r="637">
          <cell r="A637" t="str">
            <v>43128781C03</v>
          </cell>
          <cell r="B637">
            <v>4312878</v>
          </cell>
          <cell r="C637" t="str">
            <v>7D 60G COCOA MINI CR 15CA AC</v>
          </cell>
          <cell r="D637" t="str">
            <v>1C03</v>
          </cell>
          <cell r="E637" t="str">
            <v>Mini</v>
          </cell>
          <cell r="F637">
            <v>60</v>
          </cell>
          <cell r="G637" t="str">
            <v>Romania</v>
          </cell>
          <cell r="H637" t="str">
            <v>Cocoa</v>
          </cell>
          <cell r="K637">
            <v>5</v>
          </cell>
          <cell r="L637">
            <v>15</v>
          </cell>
          <cell r="M637">
            <v>88</v>
          </cell>
          <cell r="N637">
            <v>0.9</v>
          </cell>
          <cell r="O637">
            <v>79.2</v>
          </cell>
          <cell r="P637">
            <v>391</v>
          </cell>
          <cell r="Q637">
            <v>291</v>
          </cell>
          <cell r="R637">
            <v>147</v>
          </cell>
          <cell r="S637">
            <v>8</v>
          </cell>
          <cell r="T637">
            <v>11</v>
          </cell>
          <cell r="U637">
            <v>1617</v>
          </cell>
          <cell r="V637">
            <v>1767</v>
          </cell>
          <cell r="W637">
            <v>57180</v>
          </cell>
          <cell r="X637">
            <v>720.46799999999996</v>
          </cell>
          <cell r="Y637">
            <v>94</v>
          </cell>
          <cell r="Z637">
            <v>677.23991999999998</v>
          </cell>
          <cell r="AA637">
            <v>8.5510090909090906</v>
          </cell>
          <cell r="AB637" t="str">
            <v>0001</v>
          </cell>
          <cell r="AC637">
            <v>16253.75808</v>
          </cell>
        </row>
        <row r="638">
          <cell r="A638" t="str">
            <v>43130251C03</v>
          </cell>
          <cell r="B638">
            <v>4313025</v>
          </cell>
          <cell r="C638" t="str">
            <v>7D 185G COCOA&amp;VAN MINI CR 10CA SRP</v>
          </cell>
          <cell r="D638" t="str">
            <v>1C03</v>
          </cell>
          <cell r="E638" t="str">
            <v>Mini</v>
          </cell>
          <cell r="F638">
            <v>185</v>
          </cell>
          <cell r="G638" t="str">
            <v>BG redirected</v>
          </cell>
          <cell r="H638" t="str">
            <v>Cocoa-Vanilla</v>
          </cell>
          <cell r="K638">
            <v>14.6</v>
          </cell>
          <cell r="L638">
            <v>10</v>
          </cell>
          <cell r="M638">
            <v>30</v>
          </cell>
          <cell r="N638">
            <v>1.85</v>
          </cell>
          <cell r="O638">
            <v>55.5</v>
          </cell>
          <cell r="P638">
            <v>393</v>
          </cell>
          <cell r="Q638">
            <v>395</v>
          </cell>
          <cell r="R638">
            <v>195</v>
          </cell>
          <cell r="S638">
            <v>6</v>
          </cell>
          <cell r="T638">
            <v>5</v>
          </cell>
          <cell r="U638">
            <v>975</v>
          </cell>
          <cell r="V638">
            <v>1125</v>
          </cell>
          <cell r="W638">
            <v>57180</v>
          </cell>
          <cell r="X638">
            <v>720.46799999999996</v>
          </cell>
          <cell r="Y638">
            <v>94</v>
          </cell>
          <cell r="Z638">
            <v>677.23991999999998</v>
          </cell>
          <cell r="AA638">
            <v>12.20252108108108</v>
          </cell>
          <cell r="AB638" t="str">
            <v>0001</v>
          </cell>
          <cell r="AC638">
            <v>16253.75808</v>
          </cell>
          <cell r="AD638" t="str">
            <v>per mini Family</v>
          </cell>
          <cell r="AF638" t="e">
            <v>#N/A</v>
          </cell>
        </row>
        <row r="639">
          <cell r="A639" t="str">
            <v>43222031C03</v>
          </cell>
          <cell r="B639">
            <v>4322203</v>
          </cell>
          <cell r="C639" t="str">
            <v>7D 185G COCOA MINI CR PROM 10CA SRP</v>
          </cell>
          <cell r="D639" t="str">
            <v>1C03</v>
          </cell>
          <cell r="E639" t="str">
            <v>Mini</v>
          </cell>
          <cell r="F639">
            <v>185</v>
          </cell>
          <cell r="H639" t="str">
            <v>Cocoa</v>
          </cell>
          <cell r="K639">
            <v>14.6</v>
          </cell>
          <cell r="L639">
            <v>10</v>
          </cell>
          <cell r="M639">
            <v>48</v>
          </cell>
          <cell r="N639">
            <v>1.85</v>
          </cell>
          <cell r="O639">
            <v>88.800000000000011</v>
          </cell>
          <cell r="P639">
            <v>393</v>
          </cell>
          <cell r="Q639">
            <v>395</v>
          </cell>
          <cell r="R639">
            <v>195</v>
          </cell>
          <cell r="S639">
            <v>6</v>
          </cell>
          <cell r="T639">
            <v>5</v>
          </cell>
          <cell r="U639">
            <v>975</v>
          </cell>
          <cell r="V639">
            <v>1125</v>
          </cell>
          <cell r="W639">
            <v>57180</v>
          </cell>
          <cell r="X639">
            <v>720.46799999999996</v>
          </cell>
          <cell r="Y639">
            <v>94</v>
          </cell>
          <cell r="Z639">
            <v>677.23991999999998</v>
          </cell>
          <cell r="AA639">
            <v>7.6265756756756753</v>
          </cell>
          <cell r="AB639" t="str">
            <v>0001</v>
          </cell>
          <cell r="AC639">
            <v>16253.75808</v>
          </cell>
          <cell r="AD639" t="str">
            <v>per mini Family</v>
          </cell>
          <cell r="AF639" t="e">
            <v>#N/A</v>
          </cell>
        </row>
        <row r="640">
          <cell r="A640" t="str">
            <v>43128511C03</v>
          </cell>
          <cell r="B640">
            <v>4312851</v>
          </cell>
          <cell r="C640" t="str">
            <v>7D 185G SPUM MINI CR 8CA AC</v>
          </cell>
          <cell r="D640" t="str">
            <v>1C03</v>
          </cell>
          <cell r="E640" t="str">
            <v>Mini</v>
          </cell>
          <cell r="F640">
            <v>185</v>
          </cell>
          <cell r="G640" t="str">
            <v>BG redirected</v>
          </cell>
          <cell r="H640" t="str">
            <v>Spumant</v>
          </cell>
          <cell r="K640">
            <v>14.6</v>
          </cell>
          <cell r="L640">
            <v>8</v>
          </cell>
          <cell r="M640">
            <v>64</v>
          </cell>
          <cell r="N640">
            <v>1.48</v>
          </cell>
          <cell r="O640">
            <v>94.72</v>
          </cell>
          <cell r="P640">
            <v>393</v>
          </cell>
          <cell r="Q640">
            <v>395</v>
          </cell>
          <cell r="R640">
            <v>195</v>
          </cell>
          <cell r="S640">
            <v>6</v>
          </cell>
          <cell r="T640">
            <v>5</v>
          </cell>
          <cell r="U640">
            <v>975</v>
          </cell>
          <cell r="V640">
            <v>1125</v>
          </cell>
          <cell r="W640">
            <v>57180</v>
          </cell>
          <cell r="X640">
            <v>720.46799999999996</v>
          </cell>
          <cell r="Y640">
            <v>94</v>
          </cell>
          <cell r="Z640">
            <v>677.23991999999998</v>
          </cell>
          <cell r="AA640">
            <v>7.1499146959459461</v>
          </cell>
          <cell r="AB640" t="str">
            <v>0001</v>
          </cell>
          <cell r="AC640">
            <v>16253.75808</v>
          </cell>
          <cell r="AD640" t="str">
            <v>per mini Family</v>
          </cell>
          <cell r="AF640" t="e">
            <v>#N/A</v>
          </cell>
        </row>
        <row r="641">
          <cell r="A641" t="str">
            <v>43128861C03</v>
          </cell>
          <cell r="B641">
            <v>4312886</v>
          </cell>
          <cell r="C641" t="str">
            <v xml:space="preserve"> 7D 185G COCOA&amp;VAN MINI CR 8CA AC </v>
          </cell>
          <cell r="D641" t="str">
            <v>1C03</v>
          </cell>
          <cell r="E641" t="str">
            <v>Mini</v>
          </cell>
          <cell r="F641">
            <v>185</v>
          </cell>
          <cell r="G641" t="str">
            <v>Romania</v>
          </cell>
          <cell r="H641" t="str">
            <v>Cocoa-vanilla</v>
          </cell>
          <cell r="K641">
            <v>14.6</v>
          </cell>
          <cell r="L641">
            <v>8</v>
          </cell>
          <cell r="M641">
            <v>64</v>
          </cell>
          <cell r="N641">
            <v>1.48</v>
          </cell>
          <cell r="O641">
            <v>94.72</v>
          </cell>
          <cell r="P641">
            <v>391</v>
          </cell>
          <cell r="Q641">
            <v>291</v>
          </cell>
          <cell r="R641">
            <v>200</v>
          </cell>
          <cell r="S641">
            <v>8</v>
          </cell>
          <cell r="T641">
            <v>8</v>
          </cell>
          <cell r="U641">
            <v>1600</v>
          </cell>
          <cell r="V641">
            <v>1750</v>
          </cell>
          <cell r="W641">
            <v>57180</v>
          </cell>
          <cell r="X641">
            <v>720.46799999999996</v>
          </cell>
          <cell r="Y641">
            <v>94</v>
          </cell>
          <cell r="Z641">
            <v>677.23991999999998</v>
          </cell>
          <cell r="AA641">
            <v>7.1499146959459461</v>
          </cell>
          <cell r="AB641" t="str">
            <v>0001</v>
          </cell>
          <cell r="AC641">
            <v>16253.75808</v>
          </cell>
          <cell r="AD641" t="str">
            <v>per mini Family</v>
          </cell>
        </row>
        <row r="642">
          <cell r="A642" t="str">
            <v>43071501C01</v>
          </cell>
          <cell r="B642">
            <v>4307150</v>
          </cell>
          <cell r="C642" t="str">
            <v>7D 80G VAN&amp;SR CHRY CROIS 20CA</v>
          </cell>
          <cell r="D642" t="str">
            <v>1C01</v>
          </cell>
          <cell r="E642" t="str">
            <v>Tray 70/80/85g</v>
          </cell>
          <cell r="F642">
            <v>80</v>
          </cell>
          <cell r="G642" t="str">
            <v>Kaufland CZ/HU/SK/SI/HR</v>
          </cell>
          <cell r="H642" t="str">
            <v>Vanilla-Cherry</v>
          </cell>
          <cell r="K642">
            <v>1</v>
          </cell>
          <cell r="L642">
            <v>20</v>
          </cell>
          <cell r="M642">
            <v>40</v>
          </cell>
          <cell r="N642">
            <v>1.6</v>
          </cell>
          <cell r="O642">
            <v>64</v>
          </cell>
          <cell r="P642">
            <v>393</v>
          </cell>
          <cell r="Q642">
            <v>295</v>
          </cell>
          <cell r="R642">
            <v>180</v>
          </cell>
          <cell r="S642">
            <v>8</v>
          </cell>
          <cell r="T642">
            <v>9</v>
          </cell>
          <cell r="U642">
            <v>1620</v>
          </cell>
          <cell r="V642">
            <v>1770</v>
          </cell>
          <cell r="W642">
            <v>19200</v>
          </cell>
          <cell r="X642">
            <v>1536</v>
          </cell>
          <cell r="Y642">
            <v>93</v>
          </cell>
          <cell r="Z642">
            <v>1428.48</v>
          </cell>
          <cell r="AA642">
            <v>22.32</v>
          </cell>
          <cell r="AB642" t="str">
            <v>0001</v>
          </cell>
          <cell r="AC642">
            <v>34283.520000000004</v>
          </cell>
          <cell r="AD642" t="str">
            <v>per family of Max/double</v>
          </cell>
        </row>
        <row r="643">
          <cell r="A643" t="str">
            <v>43066341C01</v>
          </cell>
          <cell r="B643">
            <v>4306634</v>
          </cell>
          <cell r="C643" t="str">
            <v>7D 80G COCOA CROIS 20CA SRP</v>
          </cell>
          <cell r="D643" t="str">
            <v>1C01</v>
          </cell>
          <cell r="E643" t="str">
            <v>Tray 70/80/85g</v>
          </cell>
          <cell r="F643">
            <v>80</v>
          </cell>
          <cell r="G643" t="str">
            <v>Kaufland RO/MD/ES</v>
          </cell>
          <cell r="H643" t="str">
            <v>Cocoa</v>
          </cell>
          <cell r="K643">
            <v>1</v>
          </cell>
          <cell r="L643">
            <v>20</v>
          </cell>
          <cell r="M643">
            <v>72</v>
          </cell>
          <cell r="N643">
            <v>1.7</v>
          </cell>
          <cell r="O643">
            <v>122.39999999999999</v>
          </cell>
          <cell r="P643">
            <v>393</v>
          </cell>
          <cell r="Q643">
            <v>295</v>
          </cell>
          <cell r="R643">
            <v>180</v>
          </cell>
          <cell r="S643">
            <v>8</v>
          </cell>
          <cell r="T643">
            <v>9</v>
          </cell>
          <cell r="U643">
            <v>1620</v>
          </cell>
          <cell r="V643">
            <v>1770</v>
          </cell>
          <cell r="W643">
            <v>19200</v>
          </cell>
          <cell r="X643">
            <v>1632</v>
          </cell>
          <cell r="Y643">
            <v>93</v>
          </cell>
          <cell r="Z643">
            <v>1517.76</v>
          </cell>
          <cell r="AA643">
            <v>12.4</v>
          </cell>
          <cell r="AB643" t="str">
            <v>0001</v>
          </cell>
          <cell r="AC643">
            <v>36426.239999999998</v>
          </cell>
          <cell r="AD643" t="str">
            <v>per family of Max/double</v>
          </cell>
        </row>
        <row r="644">
          <cell r="A644" t="str">
            <v>43221731C01</v>
          </cell>
          <cell r="B644">
            <v>4322173</v>
          </cell>
          <cell r="C644" t="str">
            <v>7D 80G COCOA CROIS PROMO 20CA SRP</v>
          </cell>
          <cell r="D644" t="str">
            <v>1C01</v>
          </cell>
          <cell r="E644" t="str">
            <v>Tray 70/80/85g</v>
          </cell>
          <cell r="F644">
            <v>80</v>
          </cell>
          <cell r="G644" t="str">
            <v>Kaufland RO/MD/ES</v>
          </cell>
          <cell r="H644" t="str">
            <v>Cocoa</v>
          </cell>
          <cell r="K644">
            <v>1</v>
          </cell>
          <cell r="L644">
            <v>20</v>
          </cell>
          <cell r="M644">
            <v>72</v>
          </cell>
          <cell r="N644">
            <v>1.7</v>
          </cell>
          <cell r="O644">
            <v>122.39999999999999</v>
          </cell>
          <cell r="P644">
            <v>393</v>
          </cell>
          <cell r="Q644">
            <v>295</v>
          </cell>
          <cell r="R644">
            <v>180</v>
          </cell>
          <cell r="S644">
            <v>8</v>
          </cell>
          <cell r="T644">
            <v>9</v>
          </cell>
          <cell r="U644">
            <v>1620</v>
          </cell>
          <cell r="V644">
            <v>1770</v>
          </cell>
          <cell r="W644">
            <v>19200</v>
          </cell>
          <cell r="X644">
            <v>1632</v>
          </cell>
          <cell r="Y644">
            <v>93</v>
          </cell>
          <cell r="Z644">
            <v>1517.76</v>
          </cell>
          <cell r="AA644">
            <v>12.4</v>
          </cell>
          <cell r="AB644" t="str">
            <v>0001</v>
          </cell>
          <cell r="AC644">
            <v>36426.239999999998</v>
          </cell>
          <cell r="AD644" t="str">
            <v>per family of Max/double</v>
          </cell>
        </row>
        <row r="645">
          <cell r="A645" t="str">
            <v>42883871C03</v>
          </cell>
          <cell r="B645">
            <v>4288387</v>
          </cell>
          <cell r="C645" t="str">
            <v>7D 185G COCOA&amp;VAN MINI CR 8CA</v>
          </cell>
          <cell r="D645" t="str">
            <v>1C03</v>
          </cell>
          <cell r="E645" t="str">
            <v>Mini</v>
          </cell>
          <cell r="F645">
            <v>185</v>
          </cell>
          <cell r="G645" t="str">
            <v>Moldova</v>
          </cell>
          <cell r="H645" t="str">
            <v>Cocoa-Vanilla</v>
          </cell>
          <cell r="K645">
            <v>14.6</v>
          </cell>
          <cell r="L645">
            <v>8</v>
          </cell>
          <cell r="M645">
            <v>40</v>
          </cell>
          <cell r="N645">
            <v>1.48</v>
          </cell>
          <cell r="O645">
            <v>59.2</v>
          </cell>
          <cell r="P645">
            <v>391</v>
          </cell>
          <cell r="Q645">
            <v>291</v>
          </cell>
          <cell r="R645">
            <v>200</v>
          </cell>
          <cell r="S645">
            <v>8</v>
          </cell>
          <cell r="T645">
            <v>5</v>
          </cell>
          <cell r="U645">
            <v>1000</v>
          </cell>
          <cell r="V645">
            <v>1150</v>
          </cell>
          <cell r="W645">
            <v>57180</v>
          </cell>
          <cell r="X645">
            <v>720.46799999999996</v>
          </cell>
          <cell r="Y645">
            <v>94</v>
          </cell>
          <cell r="Z645">
            <v>677.23991999999998</v>
          </cell>
          <cell r="AA645">
            <v>11.439863513513513</v>
          </cell>
          <cell r="AB645" t="str">
            <v>0001</v>
          </cell>
          <cell r="AC645">
            <v>16253.75808</v>
          </cell>
          <cell r="AD645" t="str">
            <v>per mini Family</v>
          </cell>
          <cell r="AF645" t="e">
            <v>#N/A</v>
          </cell>
          <cell r="AG645" t="e">
            <v>#N/A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oixbGlE9gEewTMck7tTGWI8Cn2SU2hREv3XscDFkvu270YiOEugvQoWW2vJyw4Nw" itemId="01HXWCXY24SAUMLZ277FCIK22YYCAJV2PD">
      <xxl21:absoluteUrl r:id="rId2"/>
    </xxl21:alternateUrls>
    <sheetNames>
      <sheetName val="Grams"/>
      <sheetName val="Products"/>
      <sheetName val="Prod_Lines"/>
      <sheetName val="Standards"/>
      <sheetName val="Country"/>
      <sheetName val="Locations"/>
      <sheetName val="City"/>
      <sheetName val="Slots"/>
      <sheetName val="Clients"/>
      <sheetName val="Carton"/>
      <sheetName val="Transport"/>
      <sheetName val="Sticker"/>
      <sheetName val="Sheet1"/>
      <sheetName val="Table "/>
      <sheetName val="Opp"/>
      <sheetName val="Sheet2"/>
      <sheetName val="Category"/>
      <sheetName val="Sheet3"/>
      <sheetName val="Sheet4"/>
    </sheetNames>
    <sheetDataSet>
      <sheetData sheetId="0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</row>
        <row r="2"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W2" t="str">
            <v>Standard</v>
          </cell>
          <cell r="X2"/>
          <cell r="Y2" t="str">
            <v>Efficiency</v>
          </cell>
          <cell r="AC2" t="str">
            <v>With 1 machines instead of real standard 2</v>
          </cell>
          <cell r="AD2"/>
        </row>
        <row r="3">
          <cell r="B3" t="str">
            <v>Code</v>
          </cell>
          <cell r="C3" t="str">
            <v>Description</v>
          </cell>
          <cell r="D3" t="str">
            <v>Line</v>
          </cell>
          <cell r="E3" t="str">
            <v>Category</v>
          </cell>
          <cell r="F3" t="str">
            <v>Grams</v>
          </cell>
          <cell r="G3" t="str">
            <v>Cluster</v>
          </cell>
          <cell r="H3" t="str">
            <v>Flavor</v>
          </cell>
          <cell r="I3" t="str">
            <v>Cover/décor</v>
          </cell>
          <cell r="J3" t="str">
            <v>Display/MPK</v>
          </cell>
          <cell r="K3" t="str">
            <v>Pcs/Bag</v>
          </cell>
          <cell r="L3" t="str">
            <v>Bag/Box</v>
          </cell>
          <cell r="M3" t="str">
            <v>Box/Pal</v>
          </cell>
          <cell r="N3" t="str">
            <v>Kg/cart</v>
          </cell>
          <cell r="O3" t="str">
            <v>Net Kg/pall</v>
          </cell>
          <cell r="P3" t="str">
            <v>Carton Depth</v>
          </cell>
          <cell r="Q3" t="str">
            <v>Carton Width</v>
          </cell>
          <cell r="R3" t="str">
            <v>Carton Height</v>
          </cell>
          <cell r="S3" t="str">
            <v>Carton / Layer</v>
          </cell>
          <cell r="T3" t="str">
            <v>Layer</v>
          </cell>
          <cell r="U3" t="str">
            <v>Pallet Height</v>
          </cell>
          <cell r="V3" t="str">
            <v>Pallet Height in mm (with wooden pallet)</v>
          </cell>
          <cell r="W3" t="str">
            <v>Capacity
(pcs/hr)</v>
          </cell>
          <cell r="X3" t="str">
            <v>Kg/hour</v>
          </cell>
          <cell r="Y3" t="str">
            <v>%</v>
          </cell>
          <cell r="Z3" t="str">
            <v>Kg/hour with x% efficiancy</v>
          </cell>
          <cell r="AA3" t="str">
            <v>Pal/h with x% efficiancy</v>
          </cell>
          <cell r="AB3" t="str">
            <v>Prodaction variant</v>
          </cell>
          <cell r="AC3" t="str">
            <v>MOQ kg</v>
          </cell>
          <cell r="AD3" t="str">
            <v>Comment to MOQ</v>
          </cell>
          <cell r="AE3" t="str">
            <v>Comment</v>
          </cell>
          <cell r="AF3" t="str">
            <v>Delist File check</v>
          </cell>
        </row>
        <row r="4">
          <cell r="A4" t="str">
            <v>4397082C01</v>
          </cell>
          <cell r="B4">
            <v>439708</v>
          </cell>
          <cell r="C4" t="str">
            <v>SFG MJ.P Hz 4x85g</v>
          </cell>
          <cell r="D4" t="str">
            <v>2C01</v>
          </cell>
          <cell r="E4" t="str">
            <v>Tray 70/80/85g</v>
          </cell>
          <cell r="F4">
            <v>85</v>
          </cell>
          <cell r="G4" t="str">
            <v>GRECIA</v>
          </cell>
          <cell r="H4" t="str">
            <v>Hazelnut SG</v>
          </cell>
          <cell r="I4"/>
          <cell r="J4"/>
          <cell r="K4">
            <v>1</v>
          </cell>
          <cell r="L4">
            <v>24</v>
          </cell>
          <cell r="M4">
            <v>66</v>
          </cell>
          <cell r="N4">
            <v>2.04</v>
          </cell>
          <cell r="O4">
            <v>134.64000000000001</v>
          </cell>
          <cell r="P4">
            <v>376</v>
          </cell>
          <cell r="Q4">
            <v>356</v>
          </cell>
          <cell r="R4">
            <v>165</v>
          </cell>
          <cell r="S4">
            <v>6</v>
          </cell>
          <cell r="T4">
            <v>13</v>
          </cell>
          <cell r="U4">
            <v>2145</v>
          </cell>
          <cell r="V4">
            <v>2295</v>
          </cell>
          <cell r="W4">
            <v>12042</v>
          </cell>
          <cell r="X4">
            <v>1023.57</v>
          </cell>
          <cell r="Y4">
            <v>93.5</v>
          </cell>
          <cell r="Z4">
            <v>957.03795000000002</v>
          </cell>
          <cell r="AA4">
            <v>7.1081250000000002</v>
          </cell>
          <cell r="AB4" t="str">
            <v>0001</v>
          </cell>
          <cell r="AC4">
            <v>7656.3036000000002</v>
          </cell>
          <cell r="AD4" t="str">
            <v>per family Max/Double</v>
          </cell>
          <cell r="AE4"/>
        </row>
        <row r="5">
          <cell r="A5" t="str">
            <v>4397081C01</v>
          </cell>
          <cell r="B5">
            <v>439708</v>
          </cell>
          <cell r="C5" t="str">
            <v>SFG MJ.P Hz 4x85g</v>
          </cell>
          <cell r="D5" t="str">
            <v>1C01</v>
          </cell>
          <cell r="E5" t="str">
            <v>Tray 70/80/85g</v>
          </cell>
          <cell r="F5">
            <v>85</v>
          </cell>
          <cell r="G5" t="str">
            <v>GRECIA</v>
          </cell>
          <cell r="H5" t="str">
            <v>Hazelnut SG</v>
          </cell>
          <cell r="I5"/>
          <cell r="J5"/>
          <cell r="K5">
            <v>1</v>
          </cell>
          <cell r="L5">
            <v>24</v>
          </cell>
          <cell r="M5">
            <v>66</v>
          </cell>
          <cell r="N5">
            <v>2.04</v>
          </cell>
          <cell r="O5">
            <v>134.64000000000001</v>
          </cell>
          <cell r="P5">
            <v>376</v>
          </cell>
          <cell r="Q5">
            <v>356</v>
          </cell>
          <cell r="R5">
            <v>165</v>
          </cell>
          <cell r="S5">
            <v>6</v>
          </cell>
          <cell r="T5">
            <v>13</v>
          </cell>
          <cell r="U5">
            <v>2145</v>
          </cell>
          <cell r="V5">
            <v>2295</v>
          </cell>
          <cell r="W5">
            <v>19200</v>
          </cell>
          <cell r="X5">
            <v>1632</v>
          </cell>
          <cell r="Y5">
            <v>93</v>
          </cell>
          <cell r="Z5">
            <v>1517.76</v>
          </cell>
          <cell r="AA5">
            <v>11.272727272727273</v>
          </cell>
          <cell r="AB5" t="str">
            <v>0002</v>
          </cell>
          <cell r="AC5">
            <v>36426.239999999998</v>
          </cell>
          <cell r="AD5" t="str">
            <v>per family Max/Double</v>
          </cell>
          <cell r="AE5"/>
        </row>
        <row r="6">
          <cell r="A6" t="str">
            <v>4463271C01</v>
          </cell>
          <cell r="B6">
            <v>446327</v>
          </cell>
          <cell r="C6" t="str">
            <v>7DAYS CROIS.DOUBLE COC.-VAN.(3x80G) 8M/C</v>
          </cell>
          <cell r="D6" t="str">
            <v>1C01</v>
          </cell>
          <cell r="E6" t="str">
            <v>Tray 70/80/85g</v>
          </cell>
          <cell r="F6">
            <v>80</v>
          </cell>
          <cell r="G6"/>
          <cell r="H6" t="str">
            <v>Cocoa-Vanilla</v>
          </cell>
          <cell r="I6"/>
          <cell r="J6"/>
          <cell r="K6">
            <v>1</v>
          </cell>
          <cell r="L6">
            <v>24</v>
          </cell>
          <cell r="M6">
            <v>32</v>
          </cell>
          <cell r="N6">
            <v>1.92</v>
          </cell>
          <cell r="O6">
            <v>61.44</v>
          </cell>
          <cell r="P6">
            <v>393</v>
          </cell>
          <cell r="Q6">
            <v>295</v>
          </cell>
          <cell r="R6">
            <v>180</v>
          </cell>
          <cell r="S6">
            <v>8</v>
          </cell>
          <cell r="T6">
            <v>4</v>
          </cell>
          <cell r="U6">
            <v>720</v>
          </cell>
          <cell r="V6">
            <v>870</v>
          </cell>
          <cell r="W6">
            <v>19200</v>
          </cell>
          <cell r="X6">
            <v>1536</v>
          </cell>
          <cell r="Y6">
            <v>93</v>
          </cell>
          <cell r="Z6">
            <v>1428.48</v>
          </cell>
          <cell r="AA6">
            <v>23.25</v>
          </cell>
          <cell r="AB6" t="str">
            <v>0001</v>
          </cell>
          <cell r="AC6">
            <v>34283.520000000004</v>
          </cell>
          <cell r="AD6" t="str">
            <v>per family of Max/double</v>
          </cell>
          <cell r="AE6"/>
        </row>
        <row r="7">
          <cell r="A7" t="str">
            <v>4463281C01</v>
          </cell>
          <cell r="B7">
            <v>446328</v>
          </cell>
          <cell r="C7" t="str">
            <v>7DAYS CROISSANT COCOA (3X85G) 8M/C</v>
          </cell>
          <cell r="D7" t="str">
            <v>1C01</v>
          </cell>
          <cell r="E7" t="str">
            <v>Tray 70/80/85g</v>
          </cell>
          <cell r="F7">
            <v>85</v>
          </cell>
          <cell r="G7"/>
          <cell r="H7" t="str">
            <v>Cocoa</v>
          </cell>
          <cell r="I7"/>
          <cell r="J7"/>
          <cell r="K7">
            <v>1</v>
          </cell>
          <cell r="L7">
            <v>24</v>
          </cell>
          <cell r="M7">
            <v>32</v>
          </cell>
          <cell r="N7">
            <v>2.04</v>
          </cell>
          <cell r="O7">
            <v>65.28</v>
          </cell>
          <cell r="P7">
            <v>391</v>
          </cell>
          <cell r="Q7">
            <v>300</v>
          </cell>
          <cell r="R7">
            <v>245</v>
          </cell>
          <cell r="S7">
            <v>8</v>
          </cell>
          <cell r="T7">
            <v>4</v>
          </cell>
          <cell r="U7">
            <v>980</v>
          </cell>
          <cell r="V7">
            <v>1130</v>
          </cell>
          <cell r="W7">
            <v>19200</v>
          </cell>
          <cell r="X7">
            <v>1632</v>
          </cell>
          <cell r="Y7">
            <v>93</v>
          </cell>
          <cell r="Z7">
            <v>1517.76</v>
          </cell>
          <cell r="AA7">
            <v>23.25</v>
          </cell>
          <cell r="AB7" t="str">
            <v>0002</v>
          </cell>
          <cell r="AC7">
            <v>36426.239999999998</v>
          </cell>
          <cell r="AD7" t="str">
            <v>per family of Max/double</v>
          </cell>
          <cell r="AE7"/>
        </row>
        <row r="8">
          <cell r="A8" t="str">
            <v>4463391C03</v>
          </cell>
          <cell r="B8">
            <v>446339</v>
          </cell>
          <cell r="C8" t="str">
            <v>7D STRUDEL APPL-CIN(3X85G)6M/C</v>
          </cell>
          <cell r="D8" t="str">
            <v>1C03</v>
          </cell>
          <cell r="E8" t="str">
            <v>Borseto</v>
          </cell>
          <cell r="F8">
            <v>85</v>
          </cell>
          <cell r="G8" t="str">
            <v>GRECIA</v>
          </cell>
          <cell r="H8" t="str">
            <v>Apple-Cin</v>
          </cell>
          <cell r="I8"/>
          <cell r="J8"/>
          <cell r="K8">
            <v>1</v>
          </cell>
          <cell r="L8">
            <v>18</v>
          </cell>
          <cell r="M8">
            <v>78</v>
          </cell>
          <cell r="N8">
            <v>1.53</v>
          </cell>
          <cell r="O8">
            <v>119.34</v>
          </cell>
          <cell r="P8">
            <v>376</v>
          </cell>
          <cell r="Q8">
            <v>356</v>
          </cell>
          <cell r="R8">
            <v>165</v>
          </cell>
          <cell r="S8">
            <v>6</v>
          </cell>
          <cell r="T8">
            <v>13</v>
          </cell>
          <cell r="U8">
            <v>2145</v>
          </cell>
          <cell r="V8">
            <v>2295</v>
          </cell>
          <cell r="W8">
            <v>12132</v>
          </cell>
          <cell r="X8">
            <v>1031.22</v>
          </cell>
          <cell r="Y8">
            <v>92.5</v>
          </cell>
          <cell r="Z8">
            <v>953.87850000000003</v>
          </cell>
          <cell r="AA8">
            <v>7.9929487179487184</v>
          </cell>
          <cell r="AB8" t="str">
            <v>0001</v>
          </cell>
          <cell r="AC8">
            <v>917.79</v>
          </cell>
          <cell r="AD8" t="str">
            <v>if is combined with other borseto  else 13,820,77 per family of Borseto</v>
          </cell>
          <cell r="AE8"/>
        </row>
        <row r="9">
          <cell r="A9" t="str">
            <v>4464112B01</v>
          </cell>
          <cell r="B9">
            <v>446411</v>
          </cell>
          <cell r="C9" t="str">
            <v>MINI SNACK DAY GARLIC (250G)EE1 21P/C</v>
          </cell>
          <cell r="D9" t="str">
            <v>2B01</v>
          </cell>
          <cell r="E9" t="str">
            <v>Mini</v>
          </cell>
          <cell r="F9">
            <v>250</v>
          </cell>
          <cell r="G9"/>
          <cell r="H9" t="str">
            <v>Garlic</v>
          </cell>
          <cell r="I9"/>
          <cell r="J9"/>
          <cell r="K9">
            <v>1</v>
          </cell>
          <cell r="L9">
            <v>21</v>
          </cell>
          <cell r="M9">
            <v>44</v>
          </cell>
          <cell r="N9">
            <v>5.25</v>
          </cell>
          <cell r="O9">
            <v>231</v>
          </cell>
          <cell r="P9">
            <v>595</v>
          </cell>
          <cell r="Q9">
            <v>395</v>
          </cell>
          <cell r="R9">
            <v>195</v>
          </cell>
          <cell r="S9">
            <v>4</v>
          </cell>
          <cell r="T9">
            <v>11</v>
          </cell>
          <cell r="U9">
            <v>2145</v>
          </cell>
          <cell r="V9">
            <v>2295</v>
          </cell>
          <cell r="W9">
            <v>3573.5</v>
          </cell>
          <cell r="X9">
            <v>893.375</v>
          </cell>
          <cell r="Y9">
            <v>91</v>
          </cell>
          <cell r="Z9">
            <v>812.97125000000005</v>
          </cell>
          <cell r="AA9">
            <v>3.5193560606060612</v>
          </cell>
          <cell r="AB9" t="str">
            <v>0001</v>
          </cell>
          <cell r="AC9">
            <v>13007.54</v>
          </cell>
          <cell r="AD9"/>
          <cell r="AE9"/>
        </row>
        <row r="10">
          <cell r="A10" t="str">
            <v>4464192B01</v>
          </cell>
          <cell r="B10">
            <v>446419</v>
          </cell>
          <cell r="C10" t="str">
            <v>MINI SNACK DAY TOM-OL-OR.(250G)EE1 21P/C</v>
          </cell>
          <cell r="D10" t="str">
            <v>2B01</v>
          </cell>
          <cell r="E10" t="str">
            <v>Mini</v>
          </cell>
          <cell r="F10">
            <v>250</v>
          </cell>
          <cell r="G10"/>
          <cell r="H10" t="str">
            <v>Tomato-Olive</v>
          </cell>
          <cell r="I10"/>
          <cell r="J10"/>
          <cell r="K10">
            <v>1</v>
          </cell>
          <cell r="L10">
            <v>21</v>
          </cell>
          <cell r="M10">
            <v>44</v>
          </cell>
          <cell r="N10">
            <v>5.25</v>
          </cell>
          <cell r="O10">
            <v>231</v>
          </cell>
          <cell r="P10">
            <v>595</v>
          </cell>
          <cell r="Q10">
            <v>395</v>
          </cell>
          <cell r="R10">
            <v>195</v>
          </cell>
          <cell r="S10">
            <v>4</v>
          </cell>
          <cell r="T10">
            <v>11</v>
          </cell>
          <cell r="U10">
            <v>2145</v>
          </cell>
          <cell r="V10">
            <v>2295</v>
          </cell>
          <cell r="W10">
            <v>3573.5</v>
          </cell>
          <cell r="X10">
            <v>893.375</v>
          </cell>
          <cell r="Y10">
            <v>91</v>
          </cell>
          <cell r="Z10">
            <v>812.97125000000005</v>
          </cell>
          <cell r="AA10">
            <v>3.5193560606060612</v>
          </cell>
          <cell r="AB10" t="str">
            <v>0001</v>
          </cell>
          <cell r="AC10">
            <v>13007.54</v>
          </cell>
          <cell r="AD10"/>
          <cell r="AE10"/>
        </row>
        <row r="11">
          <cell r="A11" t="str">
            <v>4464212B01</v>
          </cell>
          <cell r="B11">
            <v>446421</v>
          </cell>
          <cell r="C11" t="str">
            <v>MINI SNACK DAY PIZZA (250G)EE1 21P/C</v>
          </cell>
          <cell r="D11" t="str">
            <v>2B01</v>
          </cell>
          <cell r="E11" t="str">
            <v>Mini</v>
          </cell>
          <cell r="F11">
            <v>250</v>
          </cell>
          <cell r="G11"/>
          <cell r="H11" t="str">
            <v>Pizza</v>
          </cell>
          <cell r="I11"/>
          <cell r="J11"/>
          <cell r="K11">
            <v>1</v>
          </cell>
          <cell r="L11">
            <v>21</v>
          </cell>
          <cell r="M11">
            <v>44</v>
          </cell>
          <cell r="N11">
            <v>5.25</v>
          </cell>
          <cell r="O11">
            <v>231</v>
          </cell>
          <cell r="P11">
            <v>595</v>
          </cell>
          <cell r="Q11">
            <v>395</v>
          </cell>
          <cell r="R11">
            <v>195</v>
          </cell>
          <cell r="S11">
            <v>4</v>
          </cell>
          <cell r="T11">
            <v>11</v>
          </cell>
          <cell r="U11">
            <v>2145</v>
          </cell>
          <cell r="V11">
            <v>2295</v>
          </cell>
          <cell r="W11">
            <v>3573.5</v>
          </cell>
          <cell r="X11">
            <v>893.375</v>
          </cell>
          <cell r="Y11">
            <v>91</v>
          </cell>
          <cell r="Z11">
            <v>812.97125000000005</v>
          </cell>
          <cell r="AA11">
            <v>3.5193560606060612</v>
          </cell>
          <cell r="AB11" t="str">
            <v>0001</v>
          </cell>
          <cell r="AC11">
            <v>13007.54</v>
          </cell>
          <cell r="AD11"/>
          <cell r="AE11"/>
        </row>
        <row r="12">
          <cell r="A12" t="str">
            <v>-4464321K2B</v>
          </cell>
          <cell r="B12">
            <v>-446432</v>
          </cell>
          <cell r="C12" t="str">
            <v>CON.FIR.M.ROL.VAN(5x32G)14M/C-RSPO SG</v>
          </cell>
          <cell r="D12" t="str">
            <v>1K2B</v>
          </cell>
          <cell r="E12" t="str">
            <v>Non preservatives</v>
          </cell>
          <cell r="F12">
            <v>32</v>
          </cell>
          <cell r="G12"/>
          <cell r="H12" t="str">
            <v>Vanilla</v>
          </cell>
          <cell r="I12"/>
          <cell r="J12"/>
          <cell r="K12">
            <v>5</v>
          </cell>
          <cell r="L12">
            <v>14</v>
          </cell>
          <cell r="M12">
            <v>108</v>
          </cell>
          <cell r="N12">
            <v>2.2400000000000002</v>
          </cell>
          <cell r="O12">
            <v>241.92000000000002</v>
          </cell>
          <cell r="P12">
            <v>286</v>
          </cell>
          <cell r="Q12">
            <v>266</v>
          </cell>
          <cell r="R12">
            <v>230</v>
          </cell>
          <cell r="S12">
            <v>12</v>
          </cell>
          <cell r="T12">
            <v>9</v>
          </cell>
          <cell r="U12">
            <v>2070</v>
          </cell>
          <cell r="V12">
            <v>2220</v>
          </cell>
          <cell r="W12">
            <v>31020</v>
          </cell>
          <cell r="X12">
            <v>992.64</v>
          </cell>
          <cell r="Y12">
            <v>85</v>
          </cell>
          <cell r="Z12">
            <v>843.74399999999991</v>
          </cell>
          <cell r="AA12"/>
          <cell r="AB12"/>
          <cell r="AC12">
            <v>6749.9519999999993</v>
          </cell>
          <cell r="AD12" t="str">
            <v>delisted</v>
          </cell>
          <cell r="AE12" t="str">
            <v>delisted</v>
          </cell>
        </row>
        <row r="13">
          <cell r="A13" t="str">
            <v>-4464331K2B</v>
          </cell>
          <cell r="B13">
            <v>-446433</v>
          </cell>
          <cell r="C13" t="str">
            <v>CON.FIR.M.ROL.COC(5x32G)14M/C-RSPO SG</v>
          </cell>
          <cell r="D13" t="str">
            <v>1K2B</v>
          </cell>
          <cell r="E13" t="str">
            <v>Non preservatives</v>
          </cell>
          <cell r="F13">
            <v>32</v>
          </cell>
          <cell r="G13"/>
          <cell r="H13"/>
          <cell r="I13"/>
          <cell r="J13"/>
          <cell r="K13">
            <v>5</v>
          </cell>
          <cell r="L13">
            <v>14</v>
          </cell>
          <cell r="M13">
            <v>108</v>
          </cell>
          <cell r="N13">
            <v>2.2400000000000002</v>
          </cell>
          <cell r="O13">
            <v>241.92000000000002</v>
          </cell>
          <cell r="P13">
            <v>286</v>
          </cell>
          <cell r="Q13">
            <v>266</v>
          </cell>
          <cell r="R13">
            <v>230</v>
          </cell>
          <cell r="S13">
            <v>12</v>
          </cell>
          <cell r="T13">
            <v>9</v>
          </cell>
          <cell r="U13">
            <v>2070</v>
          </cell>
          <cell r="V13">
            <v>2220</v>
          </cell>
          <cell r="W13">
            <v>31020</v>
          </cell>
          <cell r="X13">
            <v>992.64</v>
          </cell>
          <cell r="Y13">
            <v>85</v>
          </cell>
          <cell r="Z13">
            <v>843.74399999999991</v>
          </cell>
          <cell r="AA13"/>
          <cell r="AB13"/>
          <cell r="AC13">
            <v>6749.9519999999993</v>
          </cell>
          <cell r="AD13" t="str">
            <v>delisted</v>
          </cell>
          <cell r="AE13" t="str">
            <v>delisted</v>
          </cell>
        </row>
        <row r="14">
          <cell r="A14" t="str">
            <v>4496052B01</v>
          </cell>
          <cell r="B14">
            <v>449605</v>
          </cell>
          <cell r="C14" t="str">
            <v xml:space="preserve">SFG MINI BR PIZZA 150G 12PC CA </v>
          </cell>
          <cell r="D14" t="str">
            <v>2B01</v>
          </cell>
          <cell r="E14" t="str">
            <v>Mini</v>
          </cell>
          <cell r="F14">
            <v>150</v>
          </cell>
          <cell r="G14" t="str">
            <v>Grecia</v>
          </cell>
          <cell r="H14" t="str">
            <v>Pizza</v>
          </cell>
          <cell r="I14"/>
          <cell r="J14"/>
          <cell r="K14">
            <v>1</v>
          </cell>
          <cell r="L14">
            <v>12</v>
          </cell>
          <cell r="M14">
            <v>54</v>
          </cell>
          <cell r="N14">
            <v>1.8</v>
          </cell>
          <cell r="O14">
            <v>97.2</v>
          </cell>
          <cell r="P14">
            <v>390</v>
          </cell>
          <cell r="Q14">
            <v>390</v>
          </cell>
          <cell r="R14">
            <v>180</v>
          </cell>
          <cell r="S14">
            <v>9</v>
          </cell>
          <cell r="T14">
            <v>6</v>
          </cell>
          <cell r="U14">
            <v>1080</v>
          </cell>
          <cell r="V14">
            <v>1230</v>
          </cell>
          <cell r="W14">
            <v>5955.84</v>
          </cell>
          <cell r="X14">
            <v>893.37599999999998</v>
          </cell>
          <cell r="Y14">
            <v>91</v>
          </cell>
          <cell r="Z14">
            <v>812.97216000000003</v>
          </cell>
          <cell r="AA14">
            <v>8.3639111111111113</v>
          </cell>
          <cell r="AB14" t="str">
            <v>0001</v>
          </cell>
          <cell r="AC14">
            <v>13007.55456</v>
          </cell>
          <cell r="AD14"/>
          <cell r="AE14"/>
        </row>
        <row r="15">
          <cell r="A15" t="str">
            <v>4496062B01</v>
          </cell>
          <cell r="B15">
            <v>449606</v>
          </cell>
          <cell r="C15" t="str">
            <v>SFG 7D BAKE ROLLS SALT 150G 12PC CA</v>
          </cell>
          <cell r="D15" t="str">
            <v>2B01</v>
          </cell>
          <cell r="E15" t="str">
            <v>BIG</v>
          </cell>
          <cell r="F15">
            <v>150</v>
          </cell>
          <cell r="G15"/>
          <cell r="H15" t="str">
            <v>Salt</v>
          </cell>
          <cell r="I15"/>
          <cell r="J15"/>
          <cell r="K15">
            <v>1</v>
          </cell>
          <cell r="L15">
            <v>12</v>
          </cell>
          <cell r="M15">
            <v>54</v>
          </cell>
          <cell r="N15">
            <v>1.8</v>
          </cell>
          <cell r="O15">
            <v>97.2</v>
          </cell>
          <cell r="P15">
            <v>390</v>
          </cell>
          <cell r="Q15">
            <v>390</v>
          </cell>
          <cell r="R15">
            <v>180</v>
          </cell>
          <cell r="S15">
            <v>9</v>
          </cell>
          <cell r="T15">
            <v>6</v>
          </cell>
          <cell r="U15">
            <v>1080</v>
          </cell>
          <cell r="V15">
            <v>1230</v>
          </cell>
          <cell r="W15">
            <v>5983.2</v>
          </cell>
          <cell r="X15">
            <v>897.48</v>
          </cell>
          <cell r="Y15">
            <v>91</v>
          </cell>
          <cell r="Z15">
            <v>816.70680000000004</v>
          </cell>
          <cell r="AA15">
            <v>8.402333333333333</v>
          </cell>
          <cell r="AB15" t="str">
            <v>0001</v>
          </cell>
          <cell r="AC15">
            <v>13067.308800000001</v>
          </cell>
          <cell r="AD15" t="str">
            <v>per family of Bake Rolls</v>
          </cell>
          <cell r="AE15"/>
        </row>
        <row r="16">
          <cell r="A16" t="str">
            <v>4496072B01</v>
          </cell>
          <cell r="B16">
            <v>449607</v>
          </cell>
          <cell r="C16" t="str">
            <v>SFG 7D BAKE ROLLS TOM&amp;OLIVE 150G 12PC CA</v>
          </cell>
          <cell r="D16" t="str">
            <v>2B01</v>
          </cell>
          <cell r="E16" t="str">
            <v>BIG</v>
          </cell>
          <cell r="F16">
            <v>150</v>
          </cell>
          <cell r="G16"/>
          <cell r="H16" t="str">
            <v>Tomato-Olive</v>
          </cell>
          <cell r="I16"/>
          <cell r="J16"/>
          <cell r="K16">
            <v>1</v>
          </cell>
          <cell r="L16">
            <v>12</v>
          </cell>
          <cell r="M16">
            <v>54</v>
          </cell>
          <cell r="N16">
            <v>1.8</v>
          </cell>
          <cell r="O16">
            <v>97.2</v>
          </cell>
          <cell r="P16">
            <v>390</v>
          </cell>
          <cell r="Q16">
            <v>390</v>
          </cell>
          <cell r="R16">
            <v>180</v>
          </cell>
          <cell r="S16">
            <v>9</v>
          </cell>
          <cell r="T16">
            <v>6</v>
          </cell>
          <cell r="U16">
            <v>1080</v>
          </cell>
          <cell r="V16">
            <v>1230</v>
          </cell>
          <cell r="W16">
            <v>5983.2</v>
          </cell>
          <cell r="X16">
            <v>897.48</v>
          </cell>
          <cell r="Y16">
            <v>91</v>
          </cell>
          <cell r="Z16">
            <v>816.70680000000004</v>
          </cell>
          <cell r="AA16">
            <v>8.402333333333333</v>
          </cell>
          <cell r="AB16" t="str">
            <v>0001</v>
          </cell>
          <cell r="AC16">
            <v>13067.308800000001</v>
          </cell>
          <cell r="AD16" t="str">
            <v>per family of Bake Rolls</v>
          </cell>
          <cell r="AE16"/>
        </row>
        <row r="17">
          <cell r="A17" t="str">
            <v>4507371C01</v>
          </cell>
          <cell r="B17">
            <v>450737</v>
          </cell>
          <cell r="C17" t="str">
            <v>7DAYS CROISSANT COCOA 3X80G 8MC MDLZ</v>
          </cell>
          <cell r="D17" t="str">
            <v>1C01</v>
          </cell>
          <cell r="E17" t="str">
            <v>Tray 70/80/85g</v>
          </cell>
          <cell r="F17">
            <v>80</v>
          </cell>
          <cell r="G17" t="str">
            <v>RO/MD/ES</v>
          </cell>
          <cell r="H17" t="str">
            <v>Cocoa</v>
          </cell>
          <cell r="I17"/>
          <cell r="J17"/>
          <cell r="K17">
            <v>1</v>
          </cell>
          <cell r="L17">
            <v>24</v>
          </cell>
          <cell r="M17">
            <v>48</v>
          </cell>
          <cell r="N17">
            <v>1.92</v>
          </cell>
          <cell r="O17">
            <v>92.16</v>
          </cell>
          <cell r="P17">
            <v>393</v>
          </cell>
          <cell r="Q17">
            <v>295</v>
          </cell>
          <cell r="R17">
            <v>180</v>
          </cell>
          <cell r="S17">
            <v>8</v>
          </cell>
          <cell r="T17">
            <v>6</v>
          </cell>
          <cell r="U17">
            <v>1080</v>
          </cell>
          <cell r="V17">
            <v>1230</v>
          </cell>
          <cell r="W17">
            <v>19200</v>
          </cell>
          <cell r="X17">
            <v>1536</v>
          </cell>
          <cell r="Y17">
            <v>93</v>
          </cell>
          <cell r="Z17">
            <v>1428.48</v>
          </cell>
          <cell r="AA17">
            <v>15.5</v>
          </cell>
          <cell r="AB17" t="str">
            <v>0001</v>
          </cell>
          <cell r="AC17"/>
          <cell r="AD17"/>
          <cell r="AE17"/>
        </row>
        <row r="18">
          <cell r="A18" t="str">
            <v>4507372C01</v>
          </cell>
          <cell r="B18">
            <v>450737</v>
          </cell>
          <cell r="C18" t="str">
            <v>7DAYS CROISSANT COCOA 3X80G 8MC MDLZ</v>
          </cell>
          <cell r="D18" t="str">
            <v>2C01</v>
          </cell>
          <cell r="E18" t="str">
            <v>Tray 70/80/85g</v>
          </cell>
          <cell r="F18">
            <v>80</v>
          </cell>
          <cell r="G18" t="str">
            <v>RO/MD/ES</v>
          </cell>
          <cell r="H18" t="str">
            <v>Cocoa</v>
          </cell>
          <cell r="I18"/>
          <cell r="J18"/>
          <cell r="K18">
            <v>1</v>
          </cell>
          <cell r="L18">
            <v>24</v>
          </cell>
          <cell r="M18">
            <v>48</v>
          </cell>
          <cell r="N18">
            <v>1.92</v>
          </cell>
          <cell r="O18">
            <v>92.16</v>
          </cell>
          <cell r="P18">
            <v>393</v>
          </cell>
          <cell r="Q18">
            <v>295</v>
          </cell>
          <cell r="R18">
            <v>180</v>
          </cell>
          <cell r="S18">
            <v>8</v>
          </cell>
          <cell r="T18">
            <v>6</v>
          </cell>
          <cell r="U18">
            <v>1080</v>
          </cell>
          <cell r="V18">
            <v>1230</v>
          </cell>
          <cell r="W18">
            <v>12042</v>
          </cell>
          <cell r="X18">
            <v>963.36</v>
          </cell>
          <cell r="Y18">
            <v>93.5</v>
          </cell>
          <cell r="Z18">
            <v>900.74160000000006</v>
          </cell>
          <cell r="AA18">
            <v>9.7736718750000016</v>
          </cell>
          <cell r="AB18" t="str">
            <v>0002</v>
          </cell>
          <cell r="AC18">
            <v>7205.9328000000005</v>
          </cell>
          <cell r="AD18" t="str">
            <v>per family Max/Double</v>
          </cell>
          <cell r="AE18"/>
        </row>
        <row r="19">
          <cell r="A19" t="str">
            <v>4507381C01</v>
          </cell>
          <cell r="B19">
            <v>450738</v>
          </cell>
          <cell r="C19" t="str">
            <v>7DAYS CROIS DOUBLE COC VAN3X80G 8MC MDLZ</v>
          </cell>
          <cell r="D19" t="str">
            <v>1C01</v>
          </cell>
          <cell r="E19" t="str">
            <v>Tray 70/80/85g</v>
          </cell>
          <cell r="F19">
            <v>80</v>
          </cell>
          <cell r="G19" t="str">
            <v>RO/MD/ES/PT</v>
          </cell>
          <cell r="H19" t="str">
            <v>Cocoa-Vanilla</v>
          </cell>
          <cell r="I19"/>
          <cell r="J19"/>
          <cell r="K19">
            <v>1</v>
          </cell>
          <cell r="L19">
            <v>24</v>
          </cell>
          <cell r="M19">
            <v>48</v>
          </cell>
          <cell r="N19">
            <v>1.92</v>
          </cell>
          <cell r="O19">
            <v>92.16</v>
          </cell>
          <cell r="P19">
            <v>393</v>
          </cell>
          <cell r="Q19">
            <v>295</v>
          </cell>
          <cell r="R19">
            <v>180</v>
          </cell>
          <cell r="S19">
            <v>8</v>
          </cell>
          <cell r="T19">
            <v>6</v>
          </cell>
          <cell r="U19">
            <v>1080</v>
          </cell>
          <cell r="V19">
            <v>1230</v>
          </cell>
          <cell r="W19">
            <v>19200</v>
          </cell>
          <cell r="X19">
            <v>1536</v>
          </cell>
          <cell r="Y19">
            <v>93</v>
          </cell>
          <cell r="Z19">
            <v>1428.48</v>
          </cell>
          <cell r="AA19">
            <v>15.5</v>
          </cell>
          <cell r="AB19" t="str">
            <v>0001</v>
          </cell>
          <cell r="AC19"/>
          <cell r="AD19"/>
          <cell r="AE19"/>
        </row>
        <row r="20">
          <cell r="A20" t="str">
            <v>4507382C01</v>
          </cell>
          <cell r="B20">
            <v>450738</v>
          </cell>
          <cell r="C20" t="str">
            <v>7DAYS CROIS DOUBLE COC VAN3X80G 8MC MDLZ</v>
          </cell>
          <cell r="D20" t="str">
            <v>2C01</v>
          </cell>
          <cell r="E20" t="str">
            <v>Tray 70/80/85g</v>
          </cell>
          <cell r="F20">
            <v>80</v>
          </cell>
          <cell r="G20" t="str">
            <v>RO/MD/ES/PT</v>
          </cell>
          <cell r="H20" t="str">
            <v>Cocoa-Vanilla</v>
          </cell>
          <cell r="I20"/>
          <cell r="J20"/>
          <cell r="K20">
            <v>1</v>
          </cell>
          <cell r="L20">
            <v>24</v>
          </cell>
          <cell r="M20">
            <v>48</v>
          </cell>
          <cell r="N20">
            <v>1.92</v>
          </cell>
          <cell r="O20">
            <v>92.16</v>
          </cell>
          <cell r="P20">
            <v>393</v>
          </cell>
          <cell r="Q20">
            <v>295</v>
          </cell>
          <cell r="R20">
            <v>180</v>
          </cell>
          <cell r="S20">
            <v>8</v>
          </cell>
          <cell r="T20">
            <v>6</v>
          </cell>
          <cell r="U20">
            <v>1080</v>
          </cell>
          <cell r="V20">
            <v>1230</v>
          </cell>
          <cell r="W20">
            <v>12042</v>
          </cell>
          <cell r="X20">
            <v>963.36</v>
          </cell>
          <cell r="Y20">
            <v>93.5</v>
          </cell>
          <cell r="Z20">
            <v>900.74160000000006</v>
          </cell>
          <cell r="AA20">
            <v>9.7736718750000016</v>
          </cell>
          <cell r="AB20" t="str">
            <v>0002</v>
          </cell>
          <cell r="AC20">
            <v>7205.9328000000005</v>
          </cell>
          <cell r="AD20" t="str">
            <v>per family Max/Double</v>
          </cell>
          <cell r="AE20"/>
        </row>
        <row r="21">
          <cell r="A21" t="str">
            <v>43063661c03</v>
          </cell>
          <cell r="B21">
            <v>4306366</v>
          </cell>
          <cell r="C21" t="str">
            <v>7D 60G COCOA CROIS 30CA SRP</v>
          </cell>
          <cell r="D21" t="str">
            <v>1c03</v>
          </cell>
          <cell r="E21" t="str">
            <v>Tray 60/65g</v>
          </cell>
          <cell r="F21">
            <v>60</v>
          </cell>
          <cell r="G21" t="str">
            <v>KAUFLAND CZ/HU/SK/SI/HR</v>
          </cell>
          <cell r="H21" t="str">
            <v>Cocoa</v>
          </cell>
          <cell r="I21"/>
          <cell r="J21"/>
          <cell r="K21">
            <v>1</v>
          </cell>
          <cell r="L21">
            <v>30</v>
          </cell>
          <cell r="M21">
            <v>32</v>
          </cell>
          <cell r="N21">
            <v>1.8</v>
          </cell>
          <cell r="O21">
            <v>57.6</v>
          </cell>
          <cell r="P21">
            <v>391</v>
          </cell>
          <cell r="Q21">
            <v>291</v>
          </cell>
          <cell r="R21">
            <v>220</v>
          </cell>
          <cell r="S21">
            <v>8</v>
          </cell>
          <cell r="T21">
            <v>4</v>
          </cell>
          <cell r="U21">
            <v>880</v>
          </cell>
          <cell r="V21">
            <v>1030</v>
          </cell>
          <cell r="W21">
            <v>13764</v>
          </cell>
          <cell r="X21">
            <v>825.84</v>
          </cell>
          <cell r="Y21">
            <v>92.5</v>
          </cell>
          <cell r="Z21">
            <v>763.90199999999993</v>
          </cell>
          <cell r="AA21">
            <v>13.262187499999998</v>
          </cell>
          <cell r="AB21" t="str">
            <v>0002</v>
          </cell>
          <cell r="AC21">
            <v>102087.216</v>
          </cell>
          <cell r="AD21"/>
          <cell r="AE21"/>
          <cell r="AF21"/>
        </row>
        <row r="22">
          <cell r="A22" t="str">
            <v>42840522W01</v>
          </cell>
          <cell r="B22">
            <v>4284052</v>
          </cell>
          <cell r="C22" t="str">
            <v>FIN 8X45G HZLNT MINI STICK 9CA</v>
          </cell>
          <cell r="D22" t="str">
            <v>2W01</v>
          </cell>
          <cell r="E22" t="str">
            <v>8x45g MS PROMO</v>
          </cell>
          <cell r="F22">
            <v>45</v>
          </cell>
          <cell r="G22" t="str">
            <v xml:space="preserve">Grecia </v>
          </cell>
          <cell r="H22"/>
          <cell r="I22"/>
          <cell r="J22"/>
          <cell r="K22">
            <v>8</v>
          </cell>
          <cell r="L22">
            <v>9</v>
          </cell>
          <cell r="M22">
            <v>24</v>
          </cell>
          <cell r="N22">
            <v>3.24</v>
          </cell>
          <cell r="O22">
            <v>77.760000000000005</v>
          </cell>
          <cell r="P22">
            <v>452</v>
          </cell>
          <cell r="Q22">
            <v>296</v>
          </cell>
          <cell r="R22">
            <v>430</v>
          </cell>
          <cell r="S22">
            <v>6</v>
          </cell>
          <cell r="T22">
            <v>4</v>
          </cell>
          <cell r="U22">
            <v>1720</v>
          </cell>
          <cell r="V22">
            <v>1870</v>
          </cell>
          <cell r="W22">
            <v>1800</v>
          </cell>
          <cell r="X22">
            <v>81</v>
          </cell>
          <cell r="Y22">
            <v>90</v>
          </cell>
          <cell r="Z22">
            <v>72.900000000000006</v>
          </cell>
          <cell r="AA22">
            <v>0.9375</v>
          </cell>
          <cell r="AB22" t="str">
            <v>0001</v>
          </cell>
          <cell r="AC22">
            <v>583.20000000000005</v>
          </cell>
          <cell r="AD22" t="str">
            <v>per family of sticks</v>
          </cell>
          <cell r="AE22"/>
        </row>
        <row r="23">
          <cell r="A23" t="str">
            <v>42840552W02</v>
          </cell>
          <cell r="B23">
            <v>4284055</v>
          </cell>
          <cell r="C23" t="str">
            <v>FIN 250G HZLNT MINI STICK 8CA</v>
          </cell>
          <cell r="D23" t="str">
            <v>2W02</v>
          </cell>
          <cell r="E23" t="str">
            <v>8x250g</v>
          </cell>
          <cell r="F23">
            <v>250</v>
          </cell>
          <cell r="G23" t="str">
            <v xml:space="preserve">Grecia </v>
          </cell>
          <cell r="H23"/>
          <cell r="I23"/>
          <cell r="J23"/>
          <cell r="K23">
            <v>1</v>
          </cell>
          <cell r="L23">
            <v>8</v>
          </cell>
          <cell r="M23">
            <v>84</v>
          </cell>
          <cell r="N23">
            <v>2</v>
          </cell>
          <cell r="O23">
            <v>168</v>
          </cell>
          <cell r="P23">
            <v>283</v>
          </cell>
          <cell r="Q23">
            <v>258</v>
          </cell>
          <cell r="R23">
            <v>200</v>
          </cell>
          <cell r="S23">
            <v>12</v>
          </cell>
          <cell r="T23">
            <v>7</v>
          </cell>
          <cell r="U23">
            <v>1400</v>
          </cell>
          <cell r="V23">
            <v>1550</v>
          </cell>
          <cell r="W23">
            <v>1296</v>
          </cell>
          <cell r="X23">
            <v>324</v>
          </cell>
          <cell r="Y23">
            <v>83</v>
          </cell>
          <cell r="Z23">
            <v>268.92</v>
          </cell>
          <cell r="AA23">
            <v>1.6007142857142858</v>
          </cell>
          <cell r="AB23" t="str">
            <v>0002</v>
          </cell>
          <cell r="AC23">
            <v>2151.36</v>
          </cell>
          <cell r="AD23" t="str">
            <v>per family of sticks</v>
          </cell>
          <cell r="AE23"/>
        </row>
        <row r="24">
          <cell r="A24" t="str">
            <v>43063661C01</v>
          </cell>
          <cell r="B24">
            <v>4306366</v>
          </cell>
          <cell r="C24" t="str">
            <v>7D 60G COCOA CROIS 30CA SRP</v>
          </cell>
          <cell r="D24" t="str">
            <v>1C01</v>
          </cell>
          <cell r="E24" t="str">
            <v>Tray 60/65g</v>
          </cell>
          <cell r="F24">
            <v>60</v>
          </cell>
          <cell r="G24" t="str">
            <v>KAUFLAND CZ/HU/SK/SI/HR</v>
          </cell>
          <cell r="H24" t="str">
            <v>Cocoa</v>
          </cell>
          <cell r="I24"/>
          <cell r="J24"/>
          <cell r="K24">
            <v>1</v>
          </cell>
          <cell r="L24">
            <v>30</v>
          </cell>
          <cell r="M24">
            <v>32</v>
          </cell>
          <cell r="N24">
            <v>1.8</v>
          </cell>
          <cell r="O24">
            <v>57.6</v>
          </cell>
          <cell r="P24">
            <v>391</v>
          </cell>
          <cell r="Q24">
            <v>291</v>
          </cell>
          <cell r="R24">
            <v>220</v>
          </cell>
          <cell r="S24">
            <v>8</v>
          </cell>
          <cell r="T24">
            <v>4</v>
          </cell>
          <cell r="U24">
            <v>880</v>
          </cell>
          <cell r="V24">
            <v>1030</v>
          </cell>
          <cell r="W24">
            <v>25410</v>
          </cell>
          <cell r="X24">
            <v>1524.6</v>
          </cell>
          <cell r="Y24">
            <v>93</v>
          </cell>
          <cell r="Z24">
            <v>1417.8779999999999</v>
          </cell>
          <cell r="AA24">
            <v>24.615937499999998</v>
          </cell>
          <cell r="AB24" t="str">
            <v>0001</v>
          </cell>
          <cell r="AC24">
            <v>1417.88</v>
          </cell>
          <cell r="AD24"/>
          <cell r="AE24"/>
          <cell r="AF24"/>
        </row>
        <row r="25">
          <cell r="A25" t="str">
            <v>42840592W02</v>
          </cell>
          <cell r="B25">
            <v>4284059</v>
          </cell>
          <cell r="C25" t="str">
            <v>FIN 12X25G HZLNT STICK 12CA</v>
          </cell>
          <cell r="D25" t="str">
            <v>2W02</v>
          </cell>
          <cell r="E25" t="str">
            <v>12x25g</v>
          </cell>
          <cell r="F25">
            <v>25</v>
          </cell>
          <cell r="G25" t="str">
            <v>Romania</v>
          </cell>
          <cell r="H25"/>
          <cell r="I25"/>
          <cell r="J25"/>
          <cell r="K25">
            <v>12</v>
          </cell>
          <cell r="L25">
            <v>12</v>
          </cell>
          <cell r="M25">
            <v>42</v>
          </cell>
          <cell r="N25">
            <v>3.6</v>
          </cell>
          <cell r="O25">
            <v>151.20000000000002</v>
          </cell>
          <cell r="P25">
            <v>490</v>
          </cell>
          <cell r="Q25">
            <v>300</v>
          </cell>
          <cell r="R25">
            <v>220</v>
          </cell>
          <cell r="S25">
            <v>6</v>
          </cell>
          <cell r="T25">
            <v>7</v>
          </cell>
          <cell r="U25">
            <v>1540</v>
          </cell>
          <cell r="V25">
            <v>1690</v>
          </cell>
          <cell r="W25">
            <v>4620</v>
          </cell>
          <cell r="X25">
            <v>115.5</v>
          </cell>
          <cell r="Y25">
            <v>83</v>
          </cell>
          <cell r="Z25">
            <v>95.864999999999995</v>
          </cell>
          <cell r="AA25">
            <v>0.63402777777777763</v>
          </cell>
          <cell r="AB25" t="str">
            <v>0003</v>
          </cell>
          <cell r="AC25">
            <v>766.92</v>
          </cell>
          <cell r="AD25" t="str">
            <v>per family of sticks</v>
          </cell>
          <cell r="AE25"/>
        </row>
        <row r="26">
          <cell r="A26" t="str">
            <v>42840602W01</v>
          </cell>
          <cell r="B26">
            <v>4284060</v>
          </cell>
          <cell r="C26" t="str">
            <v>FIN 8X45G HZLNT MINI STICK 9CA</v>
          </cell>
          <cell r="D26" t="str">
            <v>2W01</v>
          </cell>
          <cell r="E26" t="str">
            <v>8x45g MS PROMO</v>
          </cell>
          <cell r="F26">
            <v>45</v>
          </cell>
          <cell r="G26" t="str">
            <v>Romania</v>
          </cell>
          <cell r="H26"/>
          <cell r="I26"/>
          <cell r="J26"/>
          <cell r="K26">
            <v>8</v>
          </cell>
          <cell r="L26">
            <v>9</v>
          </cell>
          <cell r="M26">
            <v>24</v>
          </cell>
          <cell r="N26">
            <v>3.24</v>
          </cell>
          <cell r="O26">
            <v>77.760000000000005</v>
          </cell>
          <cell r="P26">
            <v>452</v>
          </cell>
          <cell r="Q26">
            <v>296</v>
          </cell>
          <cell r="R26">
            <v>430</v>
          </cell>
          <cell r="S26">
            <v>6</v>
          </cell>
          <cell r="T26">
            <v>4</v>
          </cell>
          <cell r="U26">
            <v>1720</v>
          </cell>
          <cell r="V26">
            <v>1870</v>
          </cell>
          <cell r="W26">
            <v>1800</v>
          </cell>
          <cell r="X26">
            <v>81</v>
          </cell>
          <cell r="Y26">
            <v>90</v>
          </cell>
          <cell r="Z26">
            <v>72.900000000000006</v>
          </cell>
          <cell r="AA26">
            <v>0.9375</v>
          </cell>
          <cell r="AB26" t="str">
            <v>0004</v>
          </cell>
          <cell r="AC26">
            <v>583.20000000000005</v>
          </cell>
          <cell r="AD26" t="str">
            <v>per family of sticks</v>
          </cell>
          <cell r="AE26"/>
        </row>
        <row r="27">
          <cell r="A27" t="str">
            <v>42840612W02</v>
          </cell>
          <cell r="B27">
            <v>4284061</v>
          </cell>
          <cell r="C27" t="str">
            <v>FIN 100G HZLNT MINI STICK 10CA</v>
          </cell>
          <cell r="D27" t="str">
            <v>2W02</v>
          </cell>
          <cell r="E27" t="str">
            <v>10x100g</v>
          </cell>
          <cell r="F27">
            <v>100</v>
          </cell>
          <cell r="G27" t="str">
            <v>Romania</v>
          </cell>
          <cell r="H27"/>
          <cell r="I27"/>
          <cell r="J27"/>
          <cell r="K27">
            <v>1</v>
          </cell>
          <cell r="L27">
            <v>10</v>
          </cell>
          <cell r="M27">
            <v>160</v>
          </cell>
          <cell r="N27">
            <v>1</v>
          </cell>
          <cell r="O27">
            <v>160</v>
          </cell>
          <cell r="P27">
            <v>281</v>
          </cell>
          <cell r="Q27">
            <v>198</v>
          </cell>
          <cell r="R27">
            <v>155</v>
          </cell>
          <cell r="S27">
            <v>16</v>
          </cell>
          <cell r="T27">
            <v>10</v>
          </cell>
          <cell r="U27">
            <v>1550</v>
          </cell>
          <cell r="V27">
            <v>1700</v>
          </cell>
          <cell r="W27">
            <v>3120</v>
          </cell>
          <cell r="X27">
            <v>312</v>
          </cell>
          <cell r="Y27">
            <v>83</v>
          </cell>
          <cell r="Z27">
            <v>258.95999999999998</v>
          </cell>
          <cell r="AA27">
            <v>1.6184999999999998</v>
          </cell>
          <cell r="AB27" t="str">
            <v>0005</v>
          </cell>
          <cell r="AC27">
            <v>2071.6799999999998</v>
          </cell>
          <cell r="AD27" t="str">
            <v>per family of sticks</v>
          </cell>
          <cell r="AE27"/>
        </row>
        <row r="28">
          <cell r="A28" t="str">
            <v>42840632W01</v>
          </cell>
          <cell r="B28">
            <v>4284063</v>
          </cell>
          <cell r="C28" t="str">
            <v>FIN 8X45G HZLNT MINI STICK 9CA</v>
          </cell>
          <cell r="D28" t="str">
            <v>2W01</v>
          </cell>
          <cell r="E28" t="str">
            <v>8x45g MS PROMO</v>
          </cell>
          <cell r="F28">
            <v>45</v>
          </cell>
          <cell r="G28" t="str">
            <v>Bulgaria</v>
          </cell>
          <cell r="H28"/>
          <cell r="I28"/>
          <cell r="J28"/>
          <cell r="K28">
            <v>8</v>
          </cell>
          <cell r="L28">
            <v>9</v>
          </cell>
          <cell r="M28">
            <v>24</v>
          </cell>
          <cell r="N28">
            <v>3.24</v>
          </cell>
          <cell r="O28">
            <v>77.760000000000005</v>
          </cell>
          <cell r="P28">
            <v>452</v>
          </cell>
          <cell r="Q28">
            <v>296</v>
          </cell>
          <cell r="R28">
            <v>430</v>
          </cell>
          <cell r="S28">
            <v>6</v>
          </cell>
          <cell r="T28">
            <v>2</v>
          </cell>
          <cell r="U28">
            <v>860</v>
          </cell>
          <cell r="V28">
            <v>1010</v>
          </cell>
          <cell r="W28">
            <v>1800</v>
          </cell>
          <cell r="X28">
            <v>81</v>
          </cell>
          <cell r="Y28">
            <v>90</v>
          </cell>
          <cell r="Z28">
            <v>72.900000000000006</v>
          </cell>
          <cell r="AA28">
            <v>0.9375</v>
          </cell>
          <cell r="AB28" t="str">
            <v>0001</v>
          </cell>
          <cell r="AC28">
            <v>583.20000000000005</v>
          </cell>
          <cell r="AD28" t="str">
            <v>per family of sticks</v>
          </cell>
          <cell r="AE28"/>
        </row>
        <row r="29">
          <cell r="A29" t="str">
            <v>42840672D01</v>
          </cell>
          <cell r="B29">
            <v>4284067</v>
          </cell>
          <cell r="C29" t="str">
            <v>FIN 8X45G HZLNT DIPS 9CA</v>
          </cell>
          <cell r="D29" t="str">
            <v>2D01</v>
          </cell>
          <cell r="E29" t="str">
            <v>8x45g Dips PROMO</v>
          </cell>
          <cell r="F29">
            <v>45</v>
          </cell>
          <cell r="G29" t="str">
            <v>Grecia</v>
          </cell>
          <cell r="H29"/>
          <cell r="I29"/>
          <cell r="J29"/>
          <cell r="K29">
            <v>8</v>
          </cell>
          <cell r="L29">
            <v>9</v>
          </cell>
          <cell r="M29">
            <v>24</v>
          </cell>
          <cell r="N29">
            <v>3.24</v>
          </cell>
          <cell r="O29">
            <v>77.760000000000005</v>
          </cell>
          <cell r="P29">
            <v>452</v>
          </cell>
          <cell r="Q29">
            <v>296</v>
          </cell>
          <cell r="R29">
            <v>430</v>
          </cell>
          <cell r="S29">
            <v>6</v>
          </cell>
          <cell r="T29">
            <v>4</v>
          </cell>
          <cell r="U29">
            <v>1720</v>
          </cell>
          <cell r="V29">
            <v>1870</v>
          </cell>
          <cell r="W29">
            <v>2760</v>
          </cell>
          <cell r="X29">
            <v>124.2</v>
          </cell>
          <cell r="Y29">
            <v>93</v>
          </cell>
          <cell r="Z29">
            <v>115.506</v>
          </cell>
          <cell r="AA29">
            <v>1.4854166666666666</v>
          </cell>
          <cell r="AB29" t="str">
            <v>0001</v>
          </cell>
          <cell r="AC29">
            <v>924.048</v>
          </cell>
          <cell r="AD29" t="str">
            <v>per family of Dips</v>
          </cell>
          <cell r="AE29"/>
        </row>
        <row r="30">
          <cell r="A30" t="str">
            <v>42840712j01</v>
          </cell>
          <cell r="B30">
            <v>4284071</v>
          </cell>
          <cell r="C30" t="str">
            <v>FIN 200G HZLNT SPRD POT 12CA</v>
          </cell>
          <cell r="D30" t="str">
            <v>2j01</v>
          </cell>
          <cell r="E30" t="str">
            <v>12x200M</v>
          </cell>
          <cell r="F30">
            <v>200</v>
          </cell>
          <cell r="G30" t="str">
            <v>Romania</v>
          </cell>
          <cell r="H30"/>
          <cell r="I30"/>
          <cell r="J30"/>
          <cell r="K30">
            <v>1</v>
          </cell>
          <cell r="L30">
            <v>12</v>
          </cell>
          <cell r="M30">
            <v>144</v>
          </cell>
          <cell r="N30">
            <v>2.4</v>
          </cell>
          <cell r="O30">
            <v>345.59999999999997</v>
          </cell>
          <cell r="P30">
            <v>302</v>
          </cell>
          <cell r="Q30">
            <v>205</v>
          </cell>
          <cell r="R30">
            <v>170</v>
          </cell>
          <cell r="S30">
            <v>16</v>
          </cell>
          <cell r="T30">
            <v>9</v>
          </cell>
          <cell r="U30">
            <v>1530</v>
          </cell>
          <cell r="V30">
            <v>1680</v>
          </cell>
          <cell r="W30">
            <v>1500</v>
          </cell>
          <cell r="X30">
            <v>300</v>
          </cell>
          <cell r="Y30">
            <v>90</v>
          </cell>
          <cell r="Z30">
            <v>270</v>
          </cell>
          <cell r="AA30">
            <v>0.78125</v>
          </cell>
          <cell r="AB30" t="str">
            <v>0001</v>
          </cell>
          <cell r="AC30">
            <v>4320</v>
          </cell>
          <cell r="AD30"/>
          <cell r="AE30"/>
        </row>
        <row r="31">
          <cell r="A31" t="str">
            <v>42840722j02</v>
          </cell>
          <cell r="B31">
            <v>4284072</v>
          </cell>
          <cell r="C31" t="str">
            <v>FIN 600G HZLNT SPRD POT 8CA</v>
          </cell>
          <cell r="D31" t="str">
            <v>2j02</v>
          </cell>
          <cell r="E31" t="str">
            <v>600M</v>
          </cell>
          <cell r="F31">
            <v>600</v>
          </cell>
          <cell r="G31" t="str">
            <v>Romania</v>
          </cell>
          <cell r="H31"/>
          <cell r="I31"/>
          <cell r="J31"/>
          <cell r="K31">
            <v>1</v>
          </cell>
          <cell r="L31">
            <v>8</v>
          </cell>
          <cell r="M31">
            <v>130</v>
          </cell>
          <cell r="N31">
            <v>4.8</v>
          </cell>
          <cell r="O31">
            <v>624</v>
          </cell>
          <cell r="P31">
            <v>292</v>
          </cell>
          <cell r="Q31">
            <v>236</v>
          </cell>
          <cell r="R31">
            <v>150</v>
          </cell>
          <cell r="S31">
            <v>13</v>
          </cell>
          <cell r="T31">
            <v>10</v>
          </cell>
          <cell r="U31">
            <v>1500</v>
          </cell>
          <cell r="V31">
            <v>1650</v>
          </cell>
          <cell r="W31">
            <v>1080</v>
          </cell>
          <cell r="X31">
            <v>648</v>
          </cell>
          <cell r="Y31">
            <v>88</v>
          </cell>
          <cell r="Z31">
            <v>570.24</v>
          </cell>
          <cell r="AA31">
            <v>0.91384615384615397</v>
          </cell>
          <cell r="AB31" t="str">
            <v>0001</v>
          </cell>
          <cell r="AC31">
            <v>4561.92</v>
          </cell>
          <cell r="AD31" t="str">
            <v>per family of Fineti</v>
          </cell>
          <cell r="AE31"/>
        </row>
        <row r="32">
          <cell r="A32" t="str">
            <v>42840732j03</v>
          </cell>
          <cell r="B32">
            <v>4284073</v>
          </cell>
          <cell r="C32" t="str">
            <v>FIN 1KG HZLNT SPRD POT 6CA</v>
          </cell>
          <cell r="D32" t="str">
            <v>2j03</v>
          </cell>
          <cell r="E32" t="str">
            <v>1M</v>
          </cell>
          <cell r="F32">
            <v>1000</v>
          </cell>
          <cell r="G32" t="str">
            <v>Romania / Slovakia</v>
          </cell>
          <cell r="H32"/>
          <cell r="I32"/>
          <cell r="J32"/>
          <cell r="K32">
            <v>1</v>
          </cell>
          <cell r="L32">
            <v>6</v>
          </cell>
          <cell r="M32">
            <v>90</v>
          </cell>
          <cell r="N32">
            <v>6</v>
          </cell>
          <cell r="O32">
            <v>540</v>
          </cell>
          <cell r="P32">
            <v>400</v>
          </cell>
          <cell r="Q32">
            <v>270</v>
          </cell>
          <cell r="R32">
            <v>148</v>
          </cell>
          <cell r="S32">
            <v>9</v>
          </cell>
          <cell r="T32">
            <v>10</v>
          </cell>
          <cell r="U32">
            <v>1480</v>
          </cell>
          <cell r="V32">
            <v>1630</v>
          </cell>
          <cell r="W32">
            <v>720</v>
          </cell>
          <cell r="X32">
            <v>720</v>
          </cell>
          <cell r="Y32">
            <v>90</v>
          </cell>
          <cell r="Z32">
            <v>648</v>
          </cell>
          <cell r="AA32">
            <v>1.2</v>
          </cell>
          <cell r="AB32" t="str">
            <v>0001</v>
          </cell>
          <cell r="AC32">
            <v>5184</v>
          </cell>
          <cell r="AD32" t="str">
            <v>per family of Fineti</v>
          </cell>
          <cell r="AE32"/>
        </row>
        <row r="33">
          <cell r="A33" t="str">
            <v>42840742D01</v>
          </cell>
          <cell r="B33">
            <v>4284074</v>
          </cell>
          <cell r="C33" t="str">
            <v>FIN 8X45G HZLNT DIPS 9CA</v>
          </cell>
          <cell r="D33" t="str">
            <v>2D01</v>
          </cell>
          <cell r="E33" t="str">
            <v>8x45g Dips PROMO</v>
          </cell>
          <cell r="F33">
            <v>45</v>
          </cell>
          <cell r="G33" t="str">
            <v>Romania</v>
          </cell>
          <cell r="H33"/>
          <cell r="I33"/>
          <cell r="J33"/>
          <cell r="K33">
            <v>8</v>
          </cell>
          <cell r="L33">
            <v>9</v>
          </cell>
          <cell r="M33">
            <v>24</v>
          </cell>
          <cell r="N33">
            <v>3.24</v>
          </cell>
          <cell r="O33">
            <v>77.760000000000005</v>
          </cell>
          <cell r="P33">
            <v>452</v>
          </cell>
          <cell r="Q33">
            <v>296</v>
          </cell>
          <cell r="R33">
            <v>430</v>
          </cell>
          <cell r="S33">
            <v>6</v>
          </cell>
          <cell r="T33">
            <v>4</v>
          </cell>
          <cell r="U33">
            <v>1720</v>
          </cell>
          <cell r="V33">
            <v>1870</v>
          </cell>
          <cell r="W33">
            <v>2760</v>
          </cell>
          <cell r="X33">
            <v>124.2</v>
          </cell>
          <cell r="Y33">
            <v>93</v>
          </cell>
          <cell r="Z33">
            <v>115.506</v>
          </cell>
          <cell r="AA33">
            <v>1.4854166666666666</v>
          </cell>
          <cell r="AB33" t="str">
            <v>0001</v>
          </cell>
          <cell r="AC33">
            <v>924.048</v>
          </cell>
          <cell r="AD33" t="str">
            <v>per family of Dips</v>
          </cell>
          <cell r="AE33"/>
        </row>
        <row r="34">
          <cell r="A34" t="str">
            <v>42840792j03</v>
          </cell>
          <cell r="B34">
            <v>4284079</v>
          </cell>
          <cell r="C34" t="str">
            <v>FIN 5KG HZLNT SPRD HORECA 1CA</v>
          </cell>
          <cell r="D34" t="str">
            <v>2j03</v>
          </cell>
          <cell r="E34" t="str">
            <v>5M</v>
          </cell>
          <cell r="F34">
            <v>5000</v>
          </cell>
          <cell r="G34" t="str">
            <v>Romania / Grecia</v>
          </cell>
          <cell r="H34"/>
          <cell r="I34"/>
          <cell r="J34"/>
          <cell r="K34">
            <v>1</v>
          </cell>
          <cell r="L34">
            <v>1</v>
          </cell>
          <cell r="M34">
            <v>90</v>
          </cell>
          <cell r="N34">
            <v>5</v>
          </cell>
          <cell r="O34">
            <v>450</v>
          </cell>
          <cell r="P34">
            <v>212</v>
          </cell>
          <cell r="Q34">
            <v>212</v>
          </cell>
          <cell r="R34">
            <v>185</v>
          </cell>
          <cell r="S34">
            <v>18</v>
          </cell>
          <cell r="T34">
            <v>5</v>
          </cell>
          <cell r="U34">
            <v>925</v>
          </cell>
          <cell r="V34">
            <v>1075</v>
          </cell>
          <cell r="W34">
            <v>180</v>
          </cell>
          <cell r="X34">
            <v>900</v>
          </cell>
          <cell r="Y34">
            <v>90</v>
          </cell>
          <cell r="Z34">
            <v>810</v>
          </cell>
          <cell r="AA34">
            <v>1.8</v>
          </cell>
          <cell r="AB34" t="str">
            <v>0001</v>
          </cell>
          <cell r="AC34">
            <v>6480</v>
          </cell>
          <cell r="AD34" t="str">
            <v>per family of Fineti</v>
          </cell>
          <cell r="AE34"/>
        </row>
        <row r="35">
          <cell r="A35" t="str">
            <v>42840892j01</v>
          </cell>
          <cell r="B35">
            <v>4284089</v>
          </cell>
          <cell r="C35" t="str">
            <v>FIN 200G HZLN&amp;VAN SPRD POT 12CA</v>
          </cell>
          <cell r="D35" t="str">
            <v>2j01</v>
          </cell>
          <cell r="E35" t="str">
            <v>12x200D</v>
          </cell>
          <cell r="F35">
            <v>200</v>
          </cell>
          <cell r="G35" t="str">
            <v>Romania</v>
          </cell>
          <cell r="H35"/>
          <cell r="I35"/>
          <cell r="J35"/>
          <cell r="K35">
            <v>1</v>
          </cell>
          <cell r="L35">
            <v>12</v>
          </cell>
          <cell r="M35">
            <v>144</v>
          </cell>
          <cell r="N35">
            <v>2.4</v>
          </cell>
          <cell r="O35">
            <v>345.59999999999997</v>
          </cell>
          <cell r="P35">
            <v>302</v>
          </cell>
          <cell r="Q35">
            <v>205</v>
          </cell>
          <cell r="R35">
            <v>170</v>
          </cell>
          <cell r="S35">
            <v>16</v>
          </cell>
          <cell r="T35">
            <v>9</v>
          </cell>
          <cell r="U35">
            <v>1530</v>
          </cell>
          <cell r="V35">
            <v>1680</v>
          </cell>
          <cell r="W35">
            <v>1500</v>
          </cell>
          <cell r="X35">
            <v>300</v>
          </cell>
          <cell r="Y35">
            <v>90</v>
          </cell>
          <cell r="Z35">
            <v>270</v>
          </cell>
          <cell r="AA35">
            <v>0.78125</v>
          </cell>
          <cell r="AB35" t="str">
            <v>0001</v>
          </cell>
          <cell r="AC35">
            <v>4320</v>
          </cell>
          <cell r="AD35"/>
          <cell r="AE35"/>
        </row>
        <row r="36">
          <cell r="A36" t="str">
            <v>42840902j02</v>
          </cell>
          <cell r="B36">
            <v>4284090</v>
          </cell>
          <cell r="C36" t="str">
            <v>FIN 600G HZLN&amp;VAN SPRD POT 8CA</v>
          </cell>
          <cell r="D36" t="str">
            <v>2j02</v>
          </cell>
          <cell r="E36" t="str">
            <v>600D</v>
          </cell>
          <cell r="F36">
            <v>600</v>
          </cell>
          <cell r="G36" t="str">
            <v>Romania</v>
          </cell>
          <cell r="H36"/>
          <cell r="I36"/>
          <cell r="J36"/>
          <cell r="K36">
            <v>1</v>
          </cell>
          <cell r="L36">
            <v>8</v>
          </cell>
          <cell r="M36">
            <v>130</v>
          </cell>
          <cell r="N36">
            <v>4.8</v>
          </cell>
          <cell r="O36">
            <v>624</v>
          </cell>
          <cell r="P36">
            <v>292</v>
          </cell>
          <cell r="Q36">
            <v>236</v>
          </cell>
          <cell r="R36">
            <v>150</v>
          </cell>
          <cell r="S36">
            <v>13</v>
          </cell>
          <cell r="T36">
            <v>10</v>
          </cell>
          <cell r="U36">
            <v>1500</v>
          </cell>
          <cell r="V36">
            <v>1650</v>
          </cell>
          <cell r="W36">
            <v>900</v>
          </cell>
          <cell r="X36">
            <v>540</v>
          </cell>
          <cell r="Y36">
            <v>88</v>
          </cell>
          <cell r="Z36">
            <v>475.2</v>
          </cell>
          <cell r="AA36">
            <v>0.7615384615384615</v>
          </cell>
          <cell r="AB36" t="str">
            <v>0002</v>
          </cell>
          <cell r="AC36">
            <v>3801.6</v>
          </cell>
          <cell r="AD36" t="str">
            <v>per family of Fineti</v>
          </cell>
          <cell r="AE36"/>
        </row>
        <row r="37">
          <cell r="A37" t="str">
            <v>-42840912j03</v>
          </cell>
          <cell r="B37">
            <v>-4284091</v>
          </cell>
          <cell r="C37" t="str">
            <v>FIN 1KG HZLN&amp;VAN SPRD POT 6CA</v>
          </cell>
          <cell r="D37" t="str">
            <v>2j03</v>
          </cell>
          <cell r="E37" t="str">
            <v>1D</v>
          </cell>
          <cell r="F37">
            <v>1000</v>
          </cell>
          <cell r="G37"/>
          <cell r="H37"/>
          <cell r="I37"/>
          <cell r="J37"/>
          <cell r="K37">
            <v>1</v>
          </cell>
          <cell r="L37">
            <v>6</v>
          </cell>
          <cell r="M37">
            <v>90</v>
          </cell>
          <cell r="N37">
            <v>6</v>
          </cell>
          <cell r="O37">
            <v>540</v>
          </cell>
          <cell r="P37">
            <v>400</v>
          </cell>
          <cell r="Q37">
            <v>270</v>
          </cell>
          <cell r="R37">
            <v>148</v>
          </cell>
          <cell r="S37">
            <v>9</v>
          </cell>
          <cell r="T37">
            <v>10</v>
          </cell>
          <cell r="U37">
            <v>1480</v>
          </cell>
          <cell r="V37">
            <v>1630</v>
          </cell>
          <cell r="W37">
            <v>720</v>
          </cell>
          <cell r="X37">
            <v>720</v>
          </cell>
          <cell r="Y37">
            <v>90</v>
          </cell>
          <cell r="Z37">
            <v>648</v>
          </cell>
          <cell r="AA37"/>
          <cell r="AB37"/>
          <cell r="AC37">
            <v>5184</v>
          </cell>
          <cell r="AD37" t="str">
            <v>per family of Fineti</v>
          </cell>
          <cell r="AE37"/>
        </row>
        <row r="38">
          <cell r="A38" t="str">
            <v>42840922Z01</v>
          </cell>
          <cell r="B38">
            <v>4284092</v>
          </cell>
          <cell r="C38" t="str">
            <v>FIN 380G HZLNT SPRD SQUEEZE 10CA</v>
          </cell>
          <cell r="D38" t="str">
            <v>2Z01</v>
          </cell>
          <cell r="E38" t="str">
            <v>10x380M</v>
          </cell>
          <cell r="F38">
            <v>380</v>
          </cell>
          <cell r="G38" t="str">
            <v>Romania</v>
          </cell>
          <cell r="H38"/>
          <cell r="I38"/>
          <cell r="J38"/>
          <cell r="K38">
            <v>1</v>
          </cell>
          <cell r="L38">
            <v>10</v>
          </cell>
          <cell r="M38">
            <v>171</v>
          </cell>
          <cell r="N38">
            <v>3.8</v>
          </cell>
          <cell r="O38">
            <v>649.79999999999995</v>
          </cell>
          <cell r="P38">
            <v>290</v>
          </cell>
          <cell r="Q38">
            <v>170</v>
          </cell>
          <cell r="R38">
            <v>155</v>
          </cell>
          <cell r="S38">
            <v>19</v>
          </cell>
          <cell r="T38">
            <v>9</v>
          </cell>
          <cell r="U38">
            <v>1395</v>
          </cell>
          <cell r="V38">
            <v>1545</v>
          </cell>
          <cell r="W38">
            <v>1500</v>
          </cell>
          <cell r="X38">
            <v>570</v>
          </cell>
          <cell r="Y38">
            <v>95</v>
          </cell>
          <cell r="Z38">
            <v>541.5</v>
          </cell>
          <cell r="AA38">
            <v>0.83333333333333337</v>
          </cell>
          <cell r="AB38" t="str">
            <v>0001</v>
          </cell>
          <cell r="AC38">
            <v>4332</v>
          </cell>
          <cell r="AD38" t="str">
            <v>per family of Fineti</v>
          </cell>
          <cell r="AE38"/>
        </row>
        <row r="39">
          <cell r="A39" t="str">
            <v>42840932Z01</v>
          </cell>
          <cell r="B39">
            <v>4284093</v>
          </cell>
          <cell r="C39" t="str">
            <v>FIN 380G HZLNT SPRD SQUEEZE 10CA</v>
          </cell>
          <cell r="D39" t="str">
            <v>2Z01</v>
          </cell>
          <cell r="E39" t="str">
            <v>10x380M</v>
          </cell>
          <cell r="F39">
            <v>380</v>
          </cell>
          <cell r="G39" t="str">
            <v xml:space="preserve">Bulgaria </v>
          </cell>
          <cell r="H39"/>
          <cell r="I39"/>
          <cell r="J39"/>
          <cell r="K39">
            <v>1</v>
          </cell>
          <cell r="L39">
            <v>10</v>
          </cell>
          <cell r="M39">
            <v>171</v>
          </cell>
          <cell r="N39">
            <v>3.8</v>
          </cell>
          <cell r="O39">
            <v>649.79999999999995</v>
          </cell>
          <cell r="P39">
            <v>290</v>
          </cell>
          <cell r="Q39">
            <v>170</v>
          </cell>
          <cell r="R39">
            <v>155</v>
          </cell>
          <cell r="S39">
            <v>19</v>
          </cell>
          <cell r="T39">
            <v>9</v>
          </cell>
          <cell r="U39">
            <v>1395</v>
          </cell>
          <cell r="V39">
            <v>1545</v>
          </cell>
          <cell r="W39">
            <v>1500</v>
          </cell>
          <cell r="X39">
            <v>570</v>
          </cell>
          <cell r="Y39">
            <v>95</v>
          </cell>
          <cell r="Z39">
            <v>541.5</v>
          </cell>
          <cell r="AA39">
            <v>0.83333333333333337</v>
          </cell>
          <cell r="AB39" t="str">
            <v>0001</v>
          </cell>
          <cell r="AC39">
            <v>4332</v>
          </cell>
          <cell r="AD39" t="str">
            <v>per family of Fineti</v>
          </cell>
          <cell r="AE39"/>
        </row>
        <row r="40">
          <cell r="A40" t="str">
            <v>42840952j01</v>
          </cell>
          <cell r="B40">
            <v>4284095</v>
          </cell>
          <cell r="C40" t="str">
            <v>FIN 370G HZLN CR&amp;COOK SPRD POT 8CA</v>
          </cell>
          <cell r="D40" t="str">
            <v>2j01</v>
          </cell>
          <cell r="E40" t="str">
            <v>8x370g Mono COOKIES</v>
          </cell>
          <cell r="F40">
            <v>370</v>
          </cell>
          <cell r="G40" t="str">
            <v>Romania</v>
          </cell>
          <cell r="H40"/>
          <cell r="I40"/>
          <cell r="J40"/>
          <cell r="K40">
            <v>1</v>
          </cell>
          <cell r="L40">
            <v>8</v>
          </cell>
          <cell r="M40">
            <v>144</v>
          </cell>
          <cell r="N40">
            <v>2.96</v>
          </cell>
          <cell r="O40">
            <v>426.24</v>
          </cell>
          <cell r="P40">
            <v>390</v>
          </cell>
          <cell r="Q40">
            <v>199</v>
          </cell>
          <cell r="R40">
            <v>124</v>
          </cell>
          <cell r="S40">
            <v>12</v>
          </cell>
          <cell r="T40">
            <v>12</v>
          </cell>
          <cell r="U40">
            <v>1488</v>
          </cell>
          <cell r="V40">
            <v>1638</v>
          </cell>
          <cell r="W40">
            <v>1500</v>
          </cell>
          <cell r="X40">
            <v>555</v>
          </cell>
          <cell r="Y40">
            <v>90</v>
          </cell>
          <cell r="Z40">
            <v>499.5</v>
          </cell>
          <cell r="AA40">
            <v>1.171875</v>
          </cell>
          <cell r="AB40" t="str">
            <v>0001</v>
          </cell>
          <cell r="AC40">
            <v>7992</v>
          </cell>
          <cell r="AD40"/>
          <cell r="AE40"/>
        </row>
        <row r="41">
          <cell r="A41" t="str">
            <v>42841102j01</v>
          </cell>
          <cell r="B41">
            <v>4284110</v>
          </cell>
          <cell r="C41" t="str">
            <v>FIN 370G HZLN&amp;VAN COOK SPRD POT 8CA</v>
          </cell>
          <cell r="D41" t="str">
            <v>2j01</v>
          </cell>
          <cell r="E41" t="str">
            <v>8x370g Duo COOKIES</v>
          </cell>
          <cell r="F41">
            <v>370</v>
          </cell>
          <cell r="G41" t="str">
            <v>Romania</v>
          </cell>
          <cell r="H41"/>
          <cell r="I41"/>
          <cell r="J41"/>
          <cell r="K41">
            <v>1</v>
          </cell>
          <cell r="L41">
            <v>8</v>
          </cell>
          <cell r="M41">
            <v>144</v>
          </cell>
          <cell r="N41">
            <v>2.96</v>
          </cell>
          <cell r="O41">
            <v>426.24</v>
          </cell>
          <cell r="P41">
            <v>390</v>
          </cell>
          <cell r="Q41">
            <v>199</v>
          </cell>
          <cell r="R41">
            <v>124</v>
          </cell>
          <cell r="S41">
            <v>12</v>
          </cell>
          <cell r="T41">
            <v>12</v>
          </cell>
          <cell r="U41">
            <v>1488</v>
          </cell>
          <cell r="V41">
            <v>1638</v>
          </cell>
          <cell r="W41">
            <v>1500</v>
          </cell>
          <cell r="X41">
            <v>555</v>
          </cell>
          <cell r="Y41">
            <v>90</v>
          </cell>
          <cell r="Z41">
            <v>499.5</v>
          </cell>
          <cell r="AA41">
            <v>1.171875</v>
          </cell>
          <cell r="AB41" t="str">
            <v>0001</v>
          </cell>
          <cell r="AC41">
            <v>7992</v>
          </cell>
          <cell r="AD41"/>
          <cell r="AE41"/>
        </row>
        <row r="42">
          <cell r="A42" t="str">
            <v>42841132R02</v>
          </cell>
          <cell r="B42">
            <v>4284113</v>
          </cell>
          <cell r="C42" t="str">
            <v>FIN 24X19G HZLN&amp;VAN SPRD PORT 24CA</v>
          </cell>
          <cell r="D42" t="str">
            <v>2R02</v>
          </cell>
          <cell r="E42" t="str">
            <v>24x19g</v>
          </cell>
          <cell r="F42">
            <v>19</v>
          </cell>
          <cell r="G42" t="str">
            <v>Romania</v>
          </cell>
          <cell r="H42"/>
          <cell r="I42"/>
          <cell r="J42"/>
          <cell r="K42">
            <v>24</v>
          </cell>
          <cell r="L42">
            <v>24</v>
          </cell>
          <cell r="M42">
            <v>40</v>
          </cell>
          <cell r="N42">
            <v>10.944000000000001</v>
          </cell>
          <cell r="O42">
            <v>437.76000000000005</v>
          </cell>
          <cell r="P42">
            <v>386</v>
          </cell>
          <cell r="Q42">
            <v>286</v>
          </cell>
          <cell r="R42">
            <v>305</v>
          </cell>
          <cell r="S42">
            <v>8</v>
          </cell>
          <cell r="T42">
            <v>5</v>
          </cell>
          <cell r="U42">
            <v>1525</v>
          </cell>
          <cell r="V42">
            <v>1675</v>
          </cell>
          <cell r="W42">
            <v>7200</v>
          </cell>
          <cell r="X42">
            <v>136.80000000000001</v>
          </cell>
          <cell r="Y42">
            <v>95</v>
          </cell>
          <cell r="Z42">
            <v>129.96</v>
          </cell>
          <cell r="AA42">
            <v>0.296875</v>
          </cell>
          <cell r="AB42" t="str">
            <v>0001</v>
          </cell>
          <cell r="AC42">
            <v>1039.68</v>
          </cell>
          <cell r="AD42" t="str">
            <v>per family of Fineti</v>
          </cell>
          <cell r="AE42"/>
        </row>
        <row r="43">
          <cell r="A43" t="str">
            <v>-42841162j01</v>
          </cell>
          <cell r="B43">
            <v>-4284116</v>
          </cell>
          <cell r="C43" t="str">
            <v>FIN 200G HZLN&amp;VAN SPRD POT 12CA</v>
          </cell>
          <cell r="D43" t="str">
            <v>2j01</v>
          </cell>
          <cell r="E43" t="str">
            <v>12x200D</v>
          </cell>
          <cell r="F43">
            <v>200</v>
          </cell>
          <cell r="G43"/>
          <cell r="H43"/>
          <cell r="I43"/>
          <cell r="J43"/>
          <cell r="K43">
            <v>1</v>
          </cell>
          <cell r="L43">
            <v>12</v>
          </cell>
          <cell r="M43">
            <v>144</v>
          </cell>
          <cell r="N43">
            <v>2.4</v>
          </cell>
          <cell r="O43">
            <v>345.59999999999997</v>
          </cell>
          <cell r="P43">
            <v>302</v>
          </cell>
          <cell r="Q43">
            <v>205</v>
          </cell>
          <cell r="R43">
            <v>170</v>
          </cell>
          <cell r="S43">
            <v>16</v>
          </cell>
          <cell r="T43">
            <v>9</v>
          </cell>
          <cell r="U43">
            <v>1530</v>
          </cell>
          <cell r="V43">
            <v>1680</v>
          </cell>
          <cell r="W43">
            <v>1500</v>
          </cell>
          <cell r="X43">
            <v>600</v>
          </cell>
          <cell r="Y43">
            <v>90</v>
          </cell>
          <cell r="Z43">
            <v>540</v>
          </cell>
          <cell r="AA43"/>
          <cell r="AB43"/>
          <cell r="AC43">
            <v>8640</v>
          </cell>
          <cell r="AD43"/>
          <cell r="AE43"/>
        </row>
        <row r="44">
          <cell r="A44" t="str">
            <v>-42841172j01</v>
          </cell>
          <cell r="B44">
            <v>-4284117</v>
          </cell>
          <cell r="C44" t="str">
            <v>FIN 400G HZLN&amp;VAN SPRD POT 8CA</v>
          </cell>
          <cell r="D44" t="str">
            <v>2j01</v>
          </cell>
          <cell r="E44" t="str">
            <v>8x400D</v>
          </cell>
          <cell r="F44">
            <v>400</v>
          </cell>
          <cell r="G44"/>
          <cell r="H44"/>
          <cell r="I44"/>
          <cell r="J44"/>
          <cell r="K44">
            <v>1</v>
          </cell>
          <cell r="L44">
            <v>8</v>
          </cell>
          <cell r="M44">
            <v>144</v>
          </cell>
          <cell r="N44">
            <v>3.2</v>
          </cell>
          <cell r="O44">
            <v>460.8</v>
          </cell>
          <cell r="P44">
            <v>390</v>
          </cell>
          <cell r="Q44">
            <v>199</v>
          </cell>
          <cell r="R44">
            <v>124</v>
          </cell>
          <cell r="S44">
            <v>12</v>
          </cell>
          <cell r="T44">
            <v>12</v>
          </cell>
          <cell r="U44">
            <v>1488</v>
          </cell>
          <cell r="V44">
            <v>1638</v>
          </cell>
          <cell r="W44">
            <v>1500</v>
          </cell>
          <cell r="X44">
            <v>1200</v>
          </cell>
          <cell r="Y44">
            <v>90</v>
          </cell>
          <cell r="Z44">
            <v>1080</v>
          </cell>
          <cell r="AA44"/>
          <cell r="AB44"/>
          <cell r="AC44">
            <v>17280</v>
          </cell>
          <cell r="AD44"/>
          <cell r="AE44"/>
        </row>
        <row r="45">
          <cell r="A45" t="str">
            <v>-42841332j01</v>
          </cell>
          <cell r="B45">
            <v>-4284133</v>
          </cell>
          <cell r="C45" t="str">
            <v>FIN 200G HZLNT SPRD POT 12CA</v>
          </cell>
          <cell r="D45" t="str">
            <v>2j01</v>
          </cell>
          <cell r="E45" t="str">
            <v>12x200M</v>
          </cell>
          <cell r="F45">
            <v>200</v>
          </cell>
          <cell r="G45"/>
          <cell r="H45"/>
          <cell r="I45"/>
          <cell r="J45"/>
          <cell r="K45">
            <v>1</v>
          </cell>
          <cell r="L45">
            <v>12</v>
          </cell>
          <cell r="M45">
            <v>144</v>
          </cell>
          <cell r="N45">
            <v>2.4</v>
          </cell>
          <cell r="O45">
            <v>345.59999999999997</v>
          </cell>
          <cell r="P45">
            <v>302</v>
          </cell>
          <cell r="Q45">
            <v>205</v>
          </cell>
          <cell r="R45">
            <v>170</v>
          </cell>
          <cell r="S45">
            <v>16</v>
          </cell>
          <cell r="T45">
            <v>9</v>
          </cell>
          <cell r="U45">
            <v>1530</v>
          </cell>
          <cell r="V45">
            <v>1680</v>
          </cell>
          <cell r="W45">
            <v>1500</v>
          </cell>
          <cell r="X45">
            <v>600</v>
          </cell>
          <cell r="Y45">
            <v>90</v>
          </cell>
          <cell r="Z45">
            <v>540</v>
          </cell>
          <cell r="AA45"/>
          <cell r="AB45"/>
          <cell r="AC45">
            <v>8640</v>
          </cell>
          <cell r="AD45"/>
          <cell r="AE45"/>
        </row>
        <row r="46">
          <cell r="A46" t="str">
            <v>-42841342j01</v>
          </cell>
          <cell r="B46">
            <v>-4284134</v>
          </cell>
          <cell r="C46" t="str">
            <v>FIN 400G HZLNT SPRD POT 8CA</v>
          </cell>
          <cell r="D46" t="str">
            <v>2j01</v>
          </cell>
          <cell r="E46" t="str">
            <v>8x400M</v>
          </cell>
          <cell r="F46">
            <v>400</v>
          </cell>
          <cell r="G46"/>
          <cell r="H46"/>
          <cell r="I46"/>
          <cell r="J46"/>
          <cell r="K46">
            <v>1</v>
          </cell>
          <cell r="L46">
            <v>8</v>
          </cell>
          <cell r="M46">
            <v>144</v>
          </cell>
          <cell r="N46">
            <v>3.2</v>
          </cell>
          <cell r="O46">
            <v>460.8</v>
          </cell>
          <cell r="P46">
            <v>390</v>
          </cell>
          <cell r="Q46">
            <v>199</v>
          </cell>
          <cell r="R46">
            <v>124</v>
          </cell>
          <cell r="S46">
            <v>12</v>
          </cell>
          <cell r="T46">
            <v>12</v>
          </cell>
          <cell r="U46">
            <v>1488</v>
          </cell>
          <cell r="V46">
            <v>1638</v>
          </cell>
          <cell r="W46">
            <v>1500</v>
          </cell>
          <cell r="X46">
            <v>600</v>
          </cell>
          <cell r="Y46">
            <v>90</v>
          </cell>
          <cell r="Z46">
            <v>540</v>
          </cell>
          <cell r="AA46"/>
          <cell r="AB46"/>
          <cell r="AC46">
            <v>8640</v>
          </cell>
          <cell r="AD46"/>
          <cell r="AE46"/>
        </row>
        <row r="47">
          <cell r="A47" t="str">
            <v>42841462D01</v>
          </cell>
          <cell r="B47">
            <v>4284146</v>
          </cell>
          <cell r="C47" t="str">
            <v>FIN 8X45G HZLNT DIPS 9CA</v>
          </cell>
          <cell r="D47" t="str">
            <v>2D01</v>
          </cell>
          <cell r="E47" t="str">
            <v>8x45g Dips PROMO</v>
          </cell>
          <cell r="F47">
            <v>45</v>
          </cell>
          <cell r="G47" t="str">
            <v>Bulgaria</v>
          </cell>
          <cell r="H47"/>
          <cell r="I47"/>
          <cell r="J47"/>
          <cell r="K47">
            <v>8</v>
          </cell>
          <cell r="L47">
            <v>9</v>
          </cell>
          <cell r="M47">
            <v>24</v>
          </cell>
          <cell r="N47">
            <v>3.24</v>
          </cell>
          <cell r="O47">
            <v>77.760000000000005</v>
          </cell>
          <cell r="P47">
            <v>452</v>
          </cell>
          <cell r="Q47">
            <v>296</v>
          </cell>
          <cell r="R47">
            <v>430</v>
          </cell>
          <cell r="S47">
            <v>6</v>
          </cell>
          <cell r="T47">
            <v>2</v>
          </cell>
          <cell r="U47">
            <v>860</v>
          </cell>
          <cell r="V47">
            <v>1010</v>
          </cell>
          <cell r="W47">
            <v>2760</v>
          </cell>
          <cell r="X47">
            <v>124.2</v>
          </cell>
          <cell r="Y47">
            <v>93</v>
          </cell>
          <cell r="Z47">
            <v>115.506</v>
          </cell>
          <cell r="AA47">
            <v>1.4854166666666666</v>
          </cell>
          <cell r="AB47" t="str">
            <v>0001</v>
          </cell>
          <cell r="AC47">
            <v>924.048</v>
          </cell>
          <cell r="AD47" t="str">
            <v>per family of Dips</v>
          </cell>
          <cell r="AE47"/>
        </row>
        <row r="48">
          <cell r="A48" t="str">
            <v>-42841592j03</v>
          </cell>
          <cell r="B48">
            <v>-4284159</v>
          </cell>
          <cell r="C48" t="str">
            <v>FIN 10KG HZLNT SPRD HORECA 1CA</v>
          </cell>
          <cell r="D48" t="str">
            <v>2j03</v>
          </cell>
          <cell r="E48" t="str">
            <v>10M</v>
          </cell>
          <cell r="F48">
            <v>10000</v>
          </cell>
          <cell r="G48"/>
          <cell r="H48"/>
          <cell r="I48"/>
          <cell r="J48"/>
          <cell r="K48">
            <v>1</v>
          </cell>
          <cell r="L48">
            <v>1</v>
          </cell>
          <cell r="M48">
            <v>55</v>
          </cell>
          <cell r="N48">
            <v>10</v>
          </cell>
          <cell r="O48">
            <v>550</v>
          </cell>
          <cell r="P48">
            <v>271</v>
          </cell>
          <cell r="Q48">
            <v>271</v>
          </cell>
          <cell r="R48">
            <v>220</v>
          </cell>
          <cell r="S48">
            <v>11</v>
          </cell>
          <cell r="T48">
            <v>5</v>
          </cell>
          <cell r="U48">
            <v>1100</v>
          </cell>
          <cell r="V48">
            <v>1250</v>
          </cell>
          <cell r="W48">
            <v>120</v>
          </cell>
          <cell r="X48">
            <v>1200</v>
          </cell>
          <cell r="Y48">
            <v>90</v>
          </cell>
          <cell r="Z48">
            <v>1080</v>
          </cell>
          <cell r="AA48"/>
          <cell r="AB48"/>
          <cell r="AC48">
            <v>8640</v>
          </cell>
          <cell r="AD48" t="str">
            <v>per family of Fineti</v>
          </cell>
          <cell r="AE48"/>
        </row>
        <row r="49">
          <cell r="A49" t="str">
            <v>42843441C03</v>
          </cell>
          <cell r="B49">
            <v>4284344</v>
          </cell>
          <cell r="C49" t="str">
            <v>7D 80G COCOA STRDL 20CA</v>
          </cell>
          <cell r="D49" t="str">
            <v>1C03</v>
          </cell>
          <cell r="E49" t="str">
            <v>Borseto</v>
          </cell>
          <cell r="F49">
            <v>80</v>
          </cell>
          <cell r="G49" t="str">
            <v>Polonia</v>
          </cell>
          <cell r="H49" t="str">
            <v>Cocoa</v>
          </cell>
          <cell r="I49"/>
          <cell r="J49"/>
          <cell r="K49">
            <v>1</v>
          </cell>
          <cell r="L49">
            <v>20</v>
          </cell>
          <cell r="M49">
            <v>48</v>
          </cell>
          <cell r="N49">
            <v>1.6</v>
          </cell>
          <cell r="O49">
            <v>76.800000000000011</v>
          </cell>
          <cell r="P49">
            <v>393</v>
          </cell>
          <cell r="Q49">
            <v>295</v>
          </cell>
          <cell r="R49">
            <v>157</v>
          </cell>
          <cell r="S49">
            <v>8</v>
          </cell>
          <cell r="T49">
            <v>6</v>
          </cell>
          <cell r="U49">
            <v>942</v>
          </cell>
          <cell r="V49">
            <v>1092</v>
          </cell>
          <cell r="W49">
            <v>12132</v>
          </cell>
          <cell r="X49">
            <v>970.56</v>
          </cell>
          <cell r="Y49">
            <v>92.5</v>
          </cell>
          <cell r="Z49">
            <v>897.76799999999992</v>
          </cell>
          <cell r="AA49">
            <v>11.689687499999998</v>
          </cell>
          <cell r="AB49" t="str">
            <v>0001</v>
          </cell>
          <cell r="AC49">
            <v>14364.287999999999</v>
          </cell>
          <cell r="AD49" t="str">
            <v>per family of Borseto</v>
          </cell>
          <cell r="AE49"/>
        </row>
        <row r="50">
          <cell r="A50" t="str">
            <v>42843601C03</v>
          </cell>
          <cell r="B50">
            <v>4284360</v>
          </cell>
          <cell r="C50" t="str">
            <v>7D 80G APPL&amp;CIN STRDL 20CA</v>
          </cell>
          <cell r="D50" t="str">
            <v>1C03</v>
          </cell>
          <cell r="E50" t="str">
            <v>Borseto</v>
          </cell>
          <cell r="F50">
            <v>80</v>
          </cell>
          <cell r="G50" t="str">
            <v>Polonia</v>
          </cell>
          <cell r="H50" t="str">
            <v>Apple-Cin</v>
          </cell>
          <cell r="I50"/>
          <cell r="J50"/>
          <cell r="K50">
            <v>1</v>
          </cell>
          <cell r="L50">
            <v>20</v>
          </cell>
          <cell r="M50">
            <v>48</v>
          </cell>
          <cell r="N50">
            <v>1.6</v>
          </cell>
          <cell r="O50">
            <v>76.800000000000011</v>
          </cell>
          <cell r="P50">
            <v>393</v>
          </cell>
          <cell r="Q50">
            <v>295</v>
          </cell>
          <cell r="R50">
            <v>157</v>
          </cell>
          <cell r="S50">
            <v>8</v>
          </cell>
          <cell r="T50">
            <v>6</v>
          </cell>
          <cell r="U50">
            <v>942</v>
          </cell>
          <cell r="V50">
            <v>1092</v>
          </cell>
          <cell r="W50">
            <v>12132</v>
          </cell>
          <cell r="X50">
            <v>970.56</v>
          </cell>
          <cell r="Y50">
            <v>92.5</v>
          </cell>
          <cell r="Z50">
            <v>897.76799999999992</v>
          </cell>
          <cell r="AA50">
            <v>11.689687499999998</v>
          </cell>
          <cell r="AB50" t="str">
            <v>0001</v>
          </cell>
          <cell r="AC50">
            <v>14364.287999999999</v>
          </cell>
          <cell r="AD50" t="str">
            <v>per family of Borseto</v>
          </cell>
          <cell r="AE50"/>
        </row>
        <row r="51">
          <cell r="A51" t="str">
            <v>-42844101C01</v>
          </cell>
          <cell r="B51">
            <v>-4284410</v>
          </cell>
          <cell r="C51" t="str">
            <v>7D 80G COCOA&amp;VAN CROIS 20CA</v>
          </cell>
          <cell r="D51" t="str">
            <v>1C01</v>
          </cell>
          <cell r="E51" t="str">
            <v>Tray 70/80/85g</v>
          </cell>
          <cell r="F51">
            <v>80</v>
          </cell>
          <cell r="G51"/>
          <cell r="H51" t="str">
            <v>Cocoa-Vanilla</v>
          </cell>
          <cell r="I51"/>
          <cell r="J51"/>
          <cell r="K51">
            <v>1</v>
          </cell>
          <cell r="L51">
            <v>20</v>
          </cell>
          <cell r="M51">
            <v>80</v>
          </cell>
          <cell r="N51">
            <v>1.6</v>
          </cell>
          <cell r="O51">
            <v>128</v>
          </cell>
          <cell r="P51">
            <v>393</v>
          </cell>
          <cell r="Q51">
            <v>295</v>
          </cell>
          <cell r="R51">
            <v>180</v>
          </cell>
          <cell r="S51">
            <v>8</v>
          </cell>
          <cell r="T51">
            <v>10</v>
          </cell>
          <cell r="U51">
            <v>1800</v>
          </cell>
          <cell r="V51">
            <v>1950</v>
          </cell>
          <cell r="W51">
            <v>19200</v>
          </cell>
          <cell r="X51">
            <v>1536</v>
          </cell>
          <cell r="Y51">
            <v>93</v>
          </cell>
          <cell r="Z51">
            <v>1428.48</v>
          </cell>
          <cell r="AA51"/>
          <cell r="AB51"/>
          <cell r="AC51">
            <v>34283.520000000004</v>
          </cell>
          <cell r="AD51" t="str">
            <v>per family of Max/double</v>
          </cell>
          <cell r="AE51" t="str">
            <v xml:space="preserve">Dezactivat inlocuit cu </v>
          </cell>
        </row>
        <row r="52">
          <cell r="A52" t="str">
            <v>-42844161C01</v>
          </cell>
          <cell r="B52">
            <v>-4284416</v>
          </cell>
          <cell r="C52" t="str">
            <v>7D 85G COCOA CROIS 20CA</v>
          </cell>
          <cell r="D52" t="str">
            <v>1C01</v>
          </cell>
          <cell r="E52" t="str">
            <v>Tray 70/80/85g</v>
          </cell>
          <cell r="F52">
            <v>85</v>
          </cell>
          <cell r="G52"/>
          <cell r="H52" t="str">
            <v>Cocoa</v>
          </cell>
          <cell r="I52"/>
          <cell r="J52"/>
          <cell r="K52">
            <v>1</v>
          </cell>
          <cell r="L52">
            <v>20</v>
          </cell>
          <cell r="M52">
            <v>40</v>
          </cell>
          <cell r="N52">
            <v>1.7</v>
          </cell>
          <cell r="O52">
            <v>68</v>
          </cell>
          <cell r="P52">
            <v>396</v>
          </cell>
          <cell r="Q52">
            <v>296</v>
          </cell>
          <cell r="R52">
            <v>180</v>
          </cell>
          <cell r="S52">
            <v>8</v>
          </cell>
          <cell r="T52">
            <v>5</v>
          </cell>
          <cell r="U52">
            <v>900</v>
          </cell>
          <cell r="V52">
            <v>1050</v>
          </cell>
          <cell r="W52">
            <v>19200</v>
          </cell>
          <cell r="X52">
            <v>1632</v>
          </cell>
          <cell r="Y52">
            <v>93</v>
          </cell>
          <cell r="Z52">
            <v>1517.76</v>
          </cell>
          <cell r="AA52"/>
          <cell r="AB52"/>
          <cell r="AC52">
            <v>36426.239999999998</v>
          </cell>
          <cell r="AD52" t="str">
            <v>per family of Max/double</v>
          </cell>
          <cell r="AE52" t="str">
            <v>Delisted December 2022 replaced by 4305989 (palletization)</v>
          </cell>
        </row>
        <row r="53">
          <cell r="A53" t="str">
            <v>-42844171C01</v>
          </cell>
          <cell r="B53">
            <v>-4284417</v>
          </cell>
          <cell r="C53" t="str">
            <v>7D 85G COCOA CROIS 20CA</v>
          </cell>
          <cell r="D53" t="str">
            <v>1C01</v>
          </cell>
          <cell r="E53" t="str">
            <v>Tray 70/80/85g</v>
          </cell>
          <cell r="F53">
            <v>85</v>
          </cell>
          <cell r="G53"/>
          <cell r="H53" t="str">
            <v>Cocoa</v>
          </cell>
          <cell r="I53"/>
          <cell r="J53"/>
          <cell r="K53">
            <v>1</v>
          </cell>
          <cell r="L53">
            <v>20</v>
          </cell>
          <cell r="M53">
            <v>80</v>
          </cell>
          <cell r="N53">
            <v>1.7</v>
          </cell>
          <cell r="O53">
            <v>136</v>
          </cell>
          <cell r="P53">
            <v>393</v>
          </cell>
          <cell r="Q53">
            <v>295</v>
          </cell>
          <cell r="R53">
            <v>180</v>
          </cell>
          <cell r="S53">
            <v>8</v>
          </cell>
          <cell r="T53">
            <v>10</v>
          </cell>
          <cell r="U53">
            <v>1800</v>
          </cell>
          <cell r="V53">
            <v>1950</v>
          </cell>
          <cell r="W53">
            <v>19200</v>
          </cell>
          <cell r="X53">
            <v>1632</v>
          </cell>
          <cell r="Y53">
            <v>93</v>
          </cell>
          <cell r="Z53">
            <v>1517.76</v>
          </cell>
          <cell r="AA53"/>
          <cell r="AB53"/>
          <cell r="AC53">
            <v>36426.239999999998</v>
          </cell>
          <cell r="AD53" t="str">
            <v>per family of Max/double</v>
          </cell>
          <cell r="AE53" t="str">
            <v>dezactivat inlocuit de 4306508 feb 2023</v>
          </cell>
        </row>
        <row r="54">
          <cell r="A54" t="str">
            <v>42844251C03</v>
          </cell>
          <cell r="B54">
            <v>4284425</v>
          </cell>
          <cell r="C54" t="str">
            <v>7D 300G COCOA CROIS HOME 8CA</v>
          </cell>
          <cell r="D54" t="str">
            <v>1C03</v>
          </cell>
          <cell r="E54" t="str">
            <v>Home</v>
          </cell>
          <cell r="F54">
            <v>300</v>
          </cell>
          <cell r="G54" t="str">
            <v>Romania</v>
          </cell>
          <cell r="H54" t="str">
            <v>Cocoa</v>
          </cell>
          <cell r="I54"/>
          <cell r="J54"/>
          <cell r="K54">
            <v>9</v>
          </cell>
          <cell r="L54">
            <v>8</v>
          </cell>
          <cell r="M54">
            <v>24</v>
          </cell>
          <cell r="N54">
            <v>2.4</v>
          </cell>
          <cell r="O54">
            <v>57.599999999999994</v>
          </cell>
          <cell r="P54">
            <v>396</v>
          </cell>
          <cell r="Q54">
            <v>386</v>
          </cell>
          <cell r="R54">
            <v>245</v>
          </cell>
          <cell r="S54">
            <v>6</v>
          </cell>
          <cell r="T54">
            <v>4</v>
          </cell>
          <cell r="U54">
            <v>980</v>
          </cell>
          <cell r="V54">
            <v>1130</v>
          </cell>
          <cell r="W54">
            <v>23400</v>
          </cell>
          <cell r="X54">
            <v>783.9</v>
          </cell>
          <cell r="Y54">
            <v>92.5</v>
          </cell>
          <cell r="Z54">
            <v>725.10749999999996</v>
          </cell>
          <cell r="AA54">
            <v>12.588671875000001</v>
          </cell>
          <cell r="AB54" t="str">
            <v>0001</v>
          </cell>
          <cell r="AC54">
            <v>11601.72</v>
          </cell>
          <cell r="AD54"/>
          <cell r="AE54" t="str">
            <v>to be delist</v>
          </cell>
        </row>
        <row r="55">
          <cell r="A55" t="str">
            <v>42844261C01</v>
          </cell>
          <cell r="B55">
            <v>4284426</v>
          </cell>
          <cell r="C55" t="str">
            <v>7D 80G HZLNT CROIS 20CA</v>
          </cell>
          <cell r="D55" t="str">
            <v>1C01</v>
          </cell>
          <cell r="E55" t="str">
            <v>Tray 70/80/85g</v>
          </cell>
          <cell r="F55">
            <v>80</v>
          </cell>
          <cell r="G55"/>
          <cell r="H55" t="str">
            <v>Hazelnut</v>
          </cell>
          <cell r="I55"/>
          <cell r="J55"/>
          <cell r="K55">
            <v>1</v>
          </cell>
          <cell r="L55">
            <v>20</v>
          </cell>
          <cell r="M55">
            <v>40</v>
          </cell>
          <cell r="N55">
            <v>1.6</v>
          </cell>
          <cell r="O55">
            <v>64</v>
          </cell>
          <cell r="P55">
            <v>396</v>
          </cell>
          <cell r="Q55">
            <v>296</v>
          </cell>
          <cell r="R55">
            <v>180</v>
          </cell>
          <cell r="S55">
            <v>8</v>
          </cell>
          <cell r="T55">
            <v>5</v>
          </cell>
          <cell r="U55">
            <v>900</v>
          </cell>
          <cell r="V55">
            <v>1050</v>
          </cell>
          <cell r="W55">
            <v>19200</v>
          </cell>
          <cell r="X55">
            <v>1536</v>
          </cell>
          <cell r="Y55">
            <v>93</v>
          </cell>
          <cell r="Z55">
            <v>1428.48</v>
          </cell>
          <cell r="AA55">
            <v>22.32</v>
          </cell>
          <cell r="AB55" t="str">
            <v>0001</v>
          </cell>
          <cell r="AC55">
            <v>34283.520000000004</v>
          </cell>
          <cell r="AD55" t="str">
            <v>per family of Max/double</v>
          </cell>
          <cell r="AE55"/>
        </row>
        <row r="56">
          <cell r="A56" t="str">
            <v>42844262C01</v>
          </cell>
          <cell r="B56">
            <v>4284426</v>
          </cell>
          <cell r="C56" t="str">
            <v>7D 80G HZLNT CROIS 20CA</v>
          </cell>
          <cell r="D56" t="str">
            <v>2C01</v>
          </cell>
          <cell r="E56" t="str">
            <v>Tray 70/80/85g</v>
          </cell>
          <cell r="F56">
            <v>80</v>
          </cell>
          <cell r="G56"/>
          <cell r="H56" t="str">
            <v>Hazelnut</v>
          </cell>
          <cell r="I56"/>
          <cell r="J56"/>
          <cell r="K56">
            <v>1</v>
          </cell>
          <cell r="L56">
            <v>20</v>
          </cell>
          <cell r="M56">
            <v>40</v>
          </cell>
          <cell r="N56">
            <v>1.6</v>
          </cell>
          <cell r="O56">
            <v>64</v>
          </cell>
          <cell r="P56">
            <v>396</v>
          </cell>
          <cell r="Q56">
            <v>296</v>
          </cell>
          <cell r="R56">
            <v>180</v>
          </cell>
          <cell r="S56">
            <v>8</v>
          </cell>
          <cell r="T56">
            <v>5</v>
          </cell>
          <cell r="U56">
            <v>900</v>
          </cell>
          <cell r="V56">
            <v>1050</v>
          </cell>
          <cell r="W56">
            <v>12042</v>
          </cell>
          <cell r="X56">
            <v>963.36</v>
          </cell>
          <cell r="Y56">
            <v>93.5</v>
          </cell>
          <cell r="Z56">
            <v>900.74160000000006</v>
          </cell>
          <cell r="AA56">
            <v>14.074087499999999</v>
          </cell>
          <cell r="AB56" t="str">
            <v>0002</v>
          </cell>
          <cell r="AC56">
            <v>7205.9328000000005</v>
          </cell>
          <cell r="AD56" t="str">
            <v>per family Max/Double</v>
          </cell>
          <cell r="AE56"/>
        </row>
        <row r="57">
          <cell r="A57" t="str">
            <v>42844271C01</v>
          </cell>
          <cell r="B57">
            <v>4284427</v>
          </cell>
          <cell r="C57" t="str">
            <v>7D 80G HZLNT CROIS 20CA</v>
          </cell>
          <cell r="D57" t="str">
            <v>1C01</v>
          </cell>
          <cell r="E57" t="str">
            <v>Tray 70/80/85g</v>
          </cell>
          <cell r="F57">
            <v>80</v>
          </cell>
          <cell r="G57"/>
          <cell r="H57" t="str">
            <v>Hazelnut</v>
          </cell>
          <cell r="I57"/>
          <cell r="J57"/>
          <cell r="K57">
            <v>1</v>
          </cell>
          <cell r="L57">
            <v>20</v>
          </cell>
          <cell r="M57">
            <v>80</v>
          </cell>
          <cell r="N57">
            <v>1.6</v>
          </cell>
          <cell r="O57">
            <v>128</v>
          </cell>
          <cell r="P57">
            <v>393</v>
          </cell>
          <cell r="Q57">
            <v>295</v>
          </cell>
          <cell r="R57">
            <v>180</v>
          </cell>
          <cell r="S57">
            <v>8</v>
          </cell>
          <cell r="T57">
            <v>10</v>
          </cell>
          <cell r="U57">
            <v>1800</v>
          </cell>
          <cell r="V57">
            <v>1950</v>
          </cell>
          <cell r="W57">
            <v>19200</v>
          </cell>
          <cell r="X57">
            <v>1536</v>
          </cell>
          <cell r="Y57">
            <v>93</v>
          </cell>
          <cell r="Z57">
            <v>1428.48</v>
          </cell>
          <cell r="AA57">
            <v>11.16</v>
          </cell>
          <cell r="AB57" t="str">
            <v>0001</v>
          </cell>
          <cell r="AC57">
            <v>34283.520000000004</v>
          </cell>
          <cell r="AD57" t="str">
            <v>per family of Max/double</v>
          </cell>
          <cell r="AE57"/>
        </row>
        <row r="58">
          <cell r="A58" t="str">
            <v>42844272C01</v>
          </cell>
          <cell r="B58">
            <v>4284427</v>
          </cell>
          <cell r="C58" t="str">
            <v>7D 80G HZLNT CROIS 20CA</v>
          </cell>
          <cell r="D58" t="str">
            <v>2C01</v>
          </cell>
          <cell r="E58" t="str">
            <v>Tray 70/80/85g</v>
          </cell>
          <cell r="F58">
            <v>80</v>
          </cell>
          <cell r="G58"/>
          <cell r="H58" t="str">
            <v>Hazelnut</v>
          </cell>
          <cell r="I58"/>
          <cell r="J58"/>
          <cell r="K58">
            <v>1</v>
          </cell>
          <cell r="L58">
            <v>20</v>
          </cell>
          <cell r="M58">
            <v>80</v>
          </cell>
          <cell r="N58">
            <v>1.6</v>
          </cell>
          <cell r="O58">
            <v>128</v>
          </cell>
          <cell r="P58">
            <v>393</v>
          </cell>
          <cell r="Q58">
            <v>295</v>
          </cell>
          <cell r="R58">
            <v>180</v>
          </cell>
          <cell r="S58">
            <v>8</v>
          </cell>
          <cell r="T58">
            <v>10</v>
          </cell>
          <cell r="U58">
            <v>1800</v>
          </cell>
          <cell r="V58">
            <v>1950</v>
          </cell>
          <cell r="W58">
            <v>12042</v>
          </cell>
          <cell r="X58">
            <v>963.36</v>
          </cell>
          <cell r="Y58">
            <v>93.5</v>
          </cell>
          <cell r="Z58">
            <v>900.74160000000006</v>
          </cell>
          <cell r="AA58">
            <v>7.0370437499999996</v>
          </cell>
          <cell r="AB58" t="str">
            <v>0002</v>
          </cell>
          <cell r="AC58">
            <v>7205.9328000000005</v>
          </cell>
          <cell r="AD58" t="str">
            <v>per family Max/Double</v>
          </cell>
          <cell r="AE58"/>
        </row>
        <row r="59">
          <cell r="A59" t="str">
            <v>-42844291C01</v>
          </cell>
          <cell r="B59">
            <v>-4284429</v>
          </cell>
          <cell r="C59" t="str">
            <v>7D 65G COCOA CROIS 30CA</v>
          </cell>
          <cell r="D59" t="str">
            <v>1C01</v>
          </cell>
          <cell r="E59" t="str">
            <v>Tray 60/65g</v>
          </cell>
          <cell r="F59">
            <v>65</v>
          </cell>
          <cell r="G59"/>
          <cell r="H59" t="str">
            <v>Cocoa</v>
          </cell>
          <cell r="I59"/>
          <cell r="J59"/>
          <cell r="K59">
            <v>1</v>
          </cell>
          <cell r="L59">
            <v>30</v>
          </cell>
          <cell r="M59">
            <v>64</v>
          </cell>
          <cell r="N59">
            <v>1.95</v>
          </cell>
          <cell r="O59">
            <v>124.8</v>
          </cell>
          <cell r="P59">
            <v>393</v>
          </cell>
          <cell r="Q59">
            <v>293</v>
          </cell>
          <cell r="R59">
            <v>215</v>
          </cell>
          <cell r="S59">
            <v>8</v>
          </cell>
          <cell r="T59">
            <v>8</v>
          </cell>
          <cell r="U59">
            <v>1720</v>
          </cell>
          <cell r="V59">
            <v>1870</v>
          </cell>
          <cell r="W59">
            <v>25410</v>
          </cell>
          <cell r="X59">
            <v>1651.65</v>
          </cell>
          <cell r="Y59">
            <v>93</v>
          </cell>
          <cell r="Z59">
            <v>1536.0345000000002</v>
          </cell>
          <cell r="AA59"/>
          <cell r="AB59"/>
          <cell r="AC59">
            <v>110594.48400000003</v>
          </cell>
          <cell r="AD59" t="str">
            <v>per family of midi</v>
          </cell>
          <cell r="AE59" t="str">
            <v>dezactivat inlocuit cu 4306507 Feb 2023</v>
          </cell>
          <cell r="AF59"/>
        </row>
        <row r="60">
          <cell r="A60" t="str">
            <v>-42844291C03</v>
          </cell>
          <cell r="B60">
            <v>-4284429</v>
          </cell>
          <cell r="C60" t="str">
            <v>7D 65G COCOA CROIS 30CA</v>
          </cell>
          <cell r="D60" t="str">
            <v>1C03</v>
          </cell>
          <cell r="E60" t="str">
            <v>Tray 60/65g</v>
          </cell>
          <cell r="F60">
            <v>65</v>
          </cell>
          <cell r="G60"/>
          <cell r="H60" t="str">
            <v>Cocoa</v>
          </cell>
          <cell r="I60"/>
          <cell r="J60"/>
          <cell r="K60">
            <v>1</v>
          </cell>
          <cell r="L60">
            <v>30</v>
          </cell>
          <cell r="M60">
            <v>64</v>
          </cell>
          <cell r="N60">
            <v>1.95</v>
          </cell>
          <cell r="O60">
            <v>124.8</v>
          </cell>
          <cell r="P60">
            <v>393</v>
          </cell>
          <cell r="Q60">
            <v>293</v>
          </cell>
          <cell r="R60">
            <v>215</v>
          </cell>
          <cell r="S60">
            <v>8</v>
          </cell>
          <cell r="T60">
            <v>8</v>
          </cell>
          <cell r="U60">
            <v>1720</v>
          </cell>
          <cell r="V60">
            <v>1870</v>
          </cell>
          <cell r="W60">
            <v>13764</v>
          </cell>
          <cell r="X60">
            <v>894.66</v>
          </cell>
          <cell r="Y60">
            <v>92.5</v>
          </cell>
          <cell r="Z60">
            <v>827.56050000000005</v>
          </cell>
          <cell r="AA60"/>
          <cell r="AB60"/>
          <cell r="AC60">
            <v>19861.452000000001</v>
          </cell>
          <cell r="AD60" t="str">
            <v>per midi family</v>
          </cell>
          <cell r="AE60" t="str">
            <v>dezactivat inlocuit cu 4306507 Feb 2023</v>
          </cell>
          <cell r="AF60"/>
        </row>
        <row r="61">
          <cell r="A61" t="str">
            <v>42844301C01</v>
          </cell>
          <cell r="B61">
            <v>4284430</v>
          </cell>
          <cell r="C61" t="str">
            <v>7D 65G COCOA CROIS 30CA</v>
          </cell>
          <cell r="D61" t="str">
            <v>1C01</v>
          </cell>
          <cell r="E61" t="str">
            <v>Tray 60/65g</v>
          </cell>
          <cell r="F61">
            <v>65</v>
          </cell>
          <cell r="G61"/>
          <cell r="H61" t="str">
            <v>Cocoa</v>
          </cell>
          <cell r="I61"/>
          <cell r="J61"/>
          <cell r="K61">
            <v>1</v>
          </cell>
          <cell r="L61">
            <v>30</v>
          </cell>
          <cell r="M61">
            <v>32</v>
          </cell>
          <cell r="N61">
            <v>1.95</v>
          </cell>
          <cell r="O61">
            <v>62.4</v>
          </cell>
          <cell r="P61">
            <v>391</v>
          </cell>
          <cell r="Q61">
            <v>291</v>
          </cell>
          <cell r="R61">
            <v>220</v>
          </cell>
          <cell r="S61">
            <v>8</v>
          </cell>
          <cell r="T61">
            <v>4</v>
          </cell>
          <cell r="U61">
            <v>880</v>
          </cell>
          <cell r="V61">
            <v>1030</v>
          </cell>
          <cell r="W61">
            <v>25410</v>
          </cell>
          <cell r="X61">
            <v>1651.65</v>
          </cell>
          <cell r="Y61">
            <v>93</v>
          </cell>
          <cell r="Z61">
            <v>1536.0345000000002</v>
          </cell>
          <cell r="AA61">
            <v>24.615937500000005</v>
          </cell>
          <cell r="AB61" t="str">
            <v>0001</v>
          </cell>
          <cell r="AC61">
            <v>110594.48400000003</v>
          </cell>
          <cell r="AD61" t="str">
            <v>per family of midi</v>
          </cell>
          <cell r="AE61"/>
        </row>
        <row r="62">
          <cell r="A62" t="str">
            <v>42844301C03</v>
          </cell>
          <cell r="B62">
            <v>4284430</v>
          </cell>
          <cell r="C62" t="str">
            <v>7D 65G COCOA CROIS 30CA</v>
          </cell>
          <cell r="D62" t="str">
            <v>1C03</v>
          </cell>
          <cell r="E62" t="str">
            <v>Tray 60/65g</v>
          </cell>
          <cell r="F62">
            <v>65</v>
          </cell>
          <cell r="G62"/>
          <cell r="H62" t="str">
            <v>Cocoa</v>
          </cell>
          <cell r="I62"/>
          <cell r="J62"/>
          <cell r="K62">
            <v>1</v>
          </cell>
          <cell r="L62">
            <v>30</v>
          </cell>
          <cell r="M62">
            <v>32</v>
          </cell>
          <cell r="N62">
            <v>1.95</v>
          </cell>
          <cell r="O62">
            <v>62.4</v>
          </cell>
          <cell r="P62">
            <v>391</v>
          </cell>
          <cell r="Q62">
            <v>291</v>
          </cell>
          <cell r="R62">
            <v>220</v>
          </cell>
          <cell r="S62">
            <v>8</v>
          </cell>
          <cell r="T62">
            <v>4</v>
          </cell>
          <cell r="U62">
            <v>880</v>
          </cell>
          <cell r="V62">
            <v>1030</v>
          </cell>
          <cell r="W62">
            <v>13764</v>
          </cell>
          <cell r="X62">
            <v>894.66</v>
          </cell>
          <cell r="Y62">
            <v>92.5</v>
          </cell>
          <cell r="Z62">
            <v>827.56050000000005</v>
          </cell>
          <cell r="AA62">
            <v>13.262187500000001</v>
          </cell>
          <cell r="AB62" t="str">
            <v>0002</v>
          </cell>
          <cell r="AC62">
            <v>19861.452000000001</v>
          </cell>
          <cell r="AD62" t="str">
            <v>per midi family</v>
          </cell>
          <cell r="AE62"/>
        </row>
        <row r="63">
          <cell r="A63" t="str">
            <v>42844361C01</v>
          </cell>
          <cell r="B63">
            <v>4284436</v>
          </cell>
          <cell r="C63" t="str">
            <v>7D 85G FR FRUIT CROIS 20CA</v>
          </cell>
          <cell r="D63" t="str">
            <v>1C01</v>
          </cell>
          <cell r="E63" t="str">
            <v>Tray 70/80/85g</v>
          </cell>
          <cell r="F63">
            <v>85</v>
          </cell>
          <cell r="G63" t="str">
            <v>Romania</v>
          </cell>
          <cell r="H63" t="str">
            <v>Forest fruits</v>
          </cell>
          <cell r="I63"/>
          <cell r="J63"/>
          <cell r="K63">
            <v>1</v>
          </cell>
          <cell r="L63">
            <v>20</v>
          </cell>
          <cell r="M63">
            <v>40</v>
          </cell>
          <cell r="N63">
            <v>1.7</v>
          </cell>
          <cell r="O63">
            <v>68</v>
          </cell>
          <cell r="P63">
            <v>396</v>
          </cell>
          <cell r="Q63">
            <v>296</v>
          </cell>
          <cell r="R63">
            <v>180</v>
          </cell>
          <cell r="S63">
            <v>8</v>
          </cell>
          <cell r="T63">
            <v>5</v>
          </cell>
          <cell r="U63">
            <v>900</v>
          </cell>
          <cell r="V63">
            <v>1050</v>
          </cell>
          <cell r="W63">
            <v>19200</v>
          </cell>
          <cell r="X63">
            <v>1632</v>
          </cell>
          <cell r="Y63">
            <v>93</v>
          </cell>
          <cell r="Z63">
            <v>1517.76</v>
          </cell>
          <cell r="AA63">
            <v>22.32</v>
          </cell>
          <cell r="AB63" t="str">
            <v>0001</v>
          </cell>
          <cell r="AC63">
            <v>36426.239999999998</v>
          </cell>
          <cell r="AD63" t="str">
            <v>per family of Max/double</v>
          </cell>
          <cell r="AE63" t="str">
            <v>to be delist</v>
          </cell>
        </row>
        <row r="64">
          <cell r="A64" t="str">
            <v>-42844371C03</v>
          </cell>
          <cell r="B64">
            <v>-4284437</v>
          </cell>
          <cell r="C64" t="str">
            <v>7D 300G CHRY CROIS HOME 8CA</v>
          </cell>
          <cell r="D64" t="str">
            <v>1C03</v>
          </cell>
          <cell r="E64" t="str">
            <v>Home</v>
          </cell>
          <cell r="F64">
            <v>300</v>
          </cell>
          <cell r="G64"/>
          <cell r="H64" t="str">
            <v>Cherry</v>
          </cell>
          <cell r="I64"/>
          <cell r="J64"/>
          <cell r="K64">
            <v>9</v>
          </cell>
          <cell r="L64">
            <v>8</v>
          </cell>
          <cell r="M64">
            <v>24</v>
          </cell>
          <cell r="N64">
            <v>2.4</v>
          </cell>
          <cell r="O64">
            <v>57.599999999999994</v>
          </cell>
          <cell r="P64">
            <v>396</v>
          </cell>
          <cell r="Q64">
            <v>386</v>
          </cell>
          <cell r="R64">
            <v>245</v>
          </cell>
          <cell r="S64">
            <v>6</v>
          </cell>
          <cell r="T64">
            <v>4</v>
          </cell>
          <cell r="U64">
            <v>980</v>
          </cell>
          <cell r="V64">
            <v>1130</v>
          </cell>
          <cell r="W64">
            <v>23400</v>
          </cell>
          <cell r="X64">
            <v>779.21999999999991</v>
          </cell>
          <cell r="Y64">
            <v>92.5</v>
          </cell>
          <cell r="Z64">
            <v>720.77849999999989</v>
          </cell>
          <cell r="AA64"/>
          <cell r="AB64"/>
          <cell r="AC64">
            <v>11532.455999999998</v>
          </cell>
          <cell r="AD64" t="str">
            <v>delisted</v>
          </cell>
          <cell r="AE64" t="str">
            <v>delisted</v>
          </cell>
        </row>
        <row r="65">
          <cell r="A65" t="str">
            <v>-42844381C01</v>
          </cell>
          <cell r="B65">
            <v>-4284438</v>
          </cell>
          <cell r="C65" t="str">
            <v>7D 80G VAN&amp;ORANG CROIS 20CA</v>
          </cell>
          <cell r="D65" t="str">
            <v>1C01</v>
          </cell>
          <cell r="E65" t="str">
            <v>Tray 70/80/85g</v>
          </cell>
          <cell r="F65">
            <v>80</v>
          </cell>
          <cell r="G65" t="str">
            <v>RO</v>
          </cell>
          <cell r="H65" t="str">
            <v>Vanilla-Orange</v>
          </cell>
          <cell r="I65"/>
          <cell r="J65"/>
          <cell r="K65">
            <v>1</v>
          </cell>
          <cell r="L65">
            <v>20</v>
          </cell>
          <cell r="M65">
            <v>40</v>
          </cell>
          <cell r="N65">
            <v>1.6</v>
          </cell>
          <cell r="O65">
            <v>64</v>
          </cell>
          <cell r="P65">
            <v>396</v>
          </cell>
          <cell r="Q65">
            <v>296</v>
          </cell>
          <cell r="R65">
            <v>180</v>
          </cell>
          <cell r="S65">
            <v>8</v>
          </cell>
          <cell r="T65">
            <v>5</v>
          </cell>
          <cell r="U65">
            <v>900</v>
          </cell>
          <cell r="V65">
            <v>1050</v>
          </cell>
          <cell r="W65">
            <v>19200</v>
          </cell>
          <cell r="X65">
            <v>1536</v>
          </cell>
          <cell r="Y65">
            <v>93</v>
          </cell>
          <cell r="Z65">
            <v>1428.48</v>
          </cell>
          <cell r="AA65"/>
          <cell r="AB65"/>
          <cell r="AC65">
            <v>34283.520000000004</v>
          </cell>
          <cell r="AD65" t="str">
            <v>per family of Max/double</v>
          </cell>
          <cell r="AE65" t="str">
            <v>Delisted December 2022 (small demand)</v>
          </cell>
        </row>
        <row r="66">
          <cell r="A66" t="str">
            <v>-42844391C01</v>
          </cell>
          <cell r="B66">
            <v>-4284439</v>
          </cell>
          <cell r="C66" t="str">
            <v>7D 80G VAN&amp;ORANG CROIS 20CA</v>
          </cell>
          <cell r="D66" t="str">
            <v>1C01</v>
          </cell>
          <cell r="E66" t="str">
            <v>Tray 70/80/85g</v>
          </cell>
          <cell r="F66">
            <v>80</v>
          </cell>
          <cell r="G66"/>
          <cell r="H66" t="str">
            <v>Vanilla-Orange</v>
          </cell>
          <cell r="I66"/>
          <cell r="J66"/>
          <cell r="K66">
            <v>1</v>
          </cell>
          <cell r="L66">
            <v>20</v>
          </cell>
          <cell r="M66">
            <v>80</v>
          </cell>
          <cell r="N66">
            <v>1.6</v>
          </cell>
          <cell r="O66">
            <v>128</v>
          </cell>
          <cell r="P66">
            <v>393</v>
          </cell>
          <cell r="Q66">
            <v>295</v>
          </cell>
          <cell r="R66">
            <v>180</v>
          </cell>
          <cell r="S66">
            <v>8</v>
          </cell>
          <cell r="T66">
            <v>10</v>
          </cell>
          <cell r="U66">
            <v>1800</v>
          </cell>
          <cell r="V66">
            <v>1950</v>
          </cell>
          <cell r="W66">
            <v>19200</v>
          </cell>
          <cell r="X66">
            <v>1536</v>
          </cell>
          <cell r="Y66">
            <v>93</v>
          </cell>
          <cell r="Z66">
            <v>1428.48</v>
          </cell>
          <cell r="AA66"/>
          <cell r="AB66"/>
          <cell r="AC66">
            <v>34283.520000000004</v>
          </cell>
          <cell r="AD66" t="str">
            <v>per family of Max/double</v>
          </cell>
          <cell r="AE66"/>
        </row>
        <row r="67">
          <cell r="A67" t="str">
            <v>42844411C01</v>
          </cell>
          <cell r="B67">
            <v>4284441</v>
          </cell>
          <cell r="C67" t="str">
            <v>7D 80G COCOA&amp;CONUT CROIS 20CA</v>
          </cell>
          <cell r="D67" t="str">
            <v>1C01</v>
          </cell>
          <cell r="E67" t="str">
            <v>Tray 70/80/85g</v>
          </cell>
          <cell r="F67">
            <v>80</v>
          </cell>
          <cell r="G67" t="str">
            <v>Romania</v>
          </cell>
          <cell r="H67" t="str">
            <v>Cocoa-Coconut</v>
          </cell>
          <cell r="I67"/>
          <cell r="J67"/>
          <cell r="K67">
            <v>1</v>
          </cell>
          <cell r="L67">
            <v>20</v>
          </cell>
          <cell r="M67">
            <v>40</v>
          </cell>
          <cell r="N67">
            <v>1.6</v>
          </cell>
          <cell r="O67">
            <v>64</v>
          </cell>
          <cell r="P67">
            <v>396</v>
          </cell>
          <cell r="Q67">
            <v>296</v>
          </cell>
          <cell r="R67">
            <v>180</v>
          </cell>
          <cell r="S67">
            <v>8</v>
          </cell>
          <cell r="T67">
            <v>5</v>
          </cell>
          <cell r="U67">
            <v>900</v>
          </cell>
          <cell r="V67">
            <v>1050</v>
          </cell>
          <cell r="W67">
            <v>19200</v>
          </cell>
          <cell r="X67">
            <v>1536</v>
          </cell>
          <cell r="Y67">
            <v>93</v>
          </cell>
          <cell r="Z67">
            <v>1428.48</v>
          </cell>
          <cell r="AA67">
            <v>22.32</v>
          </cell>
          <cell r="AB67" t="str">
            <v>0001</v>
          </cell>
          <cell r="AC67">
            <v>8570</v>
          </cell>
          <cell r="AD67" t="str">
            <v>per family of Coconut</v>
          </cell>
          <cell r="AE67" t="str">
            <v>to be delist</v>
          </cell>
        </row>
        <row r="68">
          <cell r="A68" t="str">
            <v>42844421C01</v>
          </cell>
          <cell r="B68">
            <v>4284442</v>
          </cell>
          <cell r="C68" t="str">
            <v>7D 80G COCOA&amp;CONUT CROIS 20CA</v>
          </cell>
          <cell r="D68" t="str">
            <v>1C01</v>
          </cell>
          <cell r="E68" t="str">
            <v>Tray 70/80/85g</v>
          </cell>
          <cell r="F68">
            <v>80</v>
          </cell>
          <cell r="G68"/>
          <cell r="H68" t="str">
            <v>Cocoa-Coconut</v>
          </cell>
          <cell r="I68"/>
          <cell r="J68"/>
          <cell r="K68">
            <v>1</v>
          </cell>
          <cell r="L68">
            <v>20</v>
          </cell>
          <cell r="M68">
            <v>80</v>
          </cell>
          <cell r="N68">
            <v>1.6</v>
          </cell>
          <cell r="O68">
            <v>128</v>
          </cell>
          <cell r="P68">
            <v>393</v>
          </cell>
          <cell r="Q68">
            <v>295</v>
          </cell>
          <cell r="R68">
            <v>180</v>
          </cell>
          <cell r="S68">
            <v>8</v>
          </cell>
          <cell r="T68">
            <v>10</v>
          </cell>
          <cell r="U68">
            <v>1800</v>
          </cell>
          <cell r="V68">
            <v>1950</v>
          </cell>
          <cell r="W68">
            <v>19200</v>
          </cell>
          <cell r="X68">
            <v>1536</v>
          </cell>
          <cell r="Y68">
            <v>93</v>
          </cell>
          <cell r="Z68">
            <v>1428.48</v>
          </cell>
          <cell r="AA68">
            <v>11.16</v>
          </cell>
          <cell r="AB68" t="str">
            <v>0001</v>
          </cell>
          <cell r="AC68">
            <v>8570</v>
          </cell>
          <cell r="AD68" t="str">
            <v>per family of Coconut</v>
          </cell>
          <cell r="AE68"/>
        </row>
        <row r="69">
          <cell r="A69" t="str">
            <v>42844451C01</v>
          </cell>
          <cell r="B69">
            <v>4284445</v>
          </cell>
          <cell r="C69" t="str">
            <v>7D 80G VAN&amp;STRAWB CROIS 20CA</v>
          </cell>
          <cell r="D69" t="str">
            <v>1C01</v>
          </cell>
          <cell r="E69" t="str">
            <v>Tray 70/80/85g</v>
          </cell>
          <cell r="F69">
            <v>80</v>
          </cell>
          <cell r="G69" t="str">
            <v>RO</v>
          </cell>
          <cell r="H69" t="str">
            <v>Vanilla-Strawberry</v>
          </cell>
          <cell r="I69"/>
          <cell r="J69"/>
          <cell r="K69">
            <v>1</v>
          </cell>
          <cell r="L69">
            <v>20</v>
          </cell>
          <cell r="M69">
            <v>40</v>
          </cell>
          <cell r="N69">
            <v>1.6</v>
          </cell>
          <cell r="O69">
            <v>64</v>
          </cell>
          <cell r="P69">
            <v>396</v>
          </cell>
          <cell r="Q69">
            <v>296</v>
          </cell>
          <cell r="R69">
            <v>180</v>
          </cell>
          <cell r="S69">
            <v>8</v>
          </cell>
          <cell r="T69">
            <v>5</v>
          </cell>
          <cell r="U69">
            <v>900</v>
          </cell>
          <cell r="V69">
            <v>1050</v>
          </cell>
          <cell r="W69">
            <v>19200</v>
          </cell>
          <cell r="X69">
            <v>1536</v>
          </cell>
          <cell r="Y69">
            <v>93</v>
          </cell>
          <cell r="Z69">
            <v>1428.48</v>
          </cell>
          <cell r="AA69">
            <v>22.32</v>
          </cell>
          <cell r="AB69" t="str">
            <v>0001</v>
          </cell>
          <cell r="AC69">
            <v>34283.520000000004</v>
          </cell>
          <cell r="AD69" t="str">
            <v>per family of Max/double</v>
          </cell>
          <cell r="AE69" t="str">
            <v>to be delist</v>
          </cell>
        </row>
        <row r="70">
          <cell r="A70" t="str">
            <v>42844461C01</v>
          </cell>
          <cell r="B70">
            <v>4284446</v>
          </cell>
          <cell r="C70" t="str">
            <v>7D 80G VAN&amp;STRAWB CROIS 20CA</v>
          </cell>
          <cell r="D70" t="str">
            <v>1C01</v>
          </cell>
          <cell r="E70" t="str">
            <v>Tray 70/80/85g</v>
          </cell>
          <cell r="F70">
            <v>80</v>
          </cell>
          <cell r="G70"/>
          <cell r="H70" t="str">
            <v>Vanilla-Strawberry</v>
          </cell>
          <cell r="I70"/>
          <cell r="J70"/>
          <cell r="K70">
            <v>1</v>
          </cell>
          <cell r="L70">
            <v>20</v>
          </cell>
          <cell r="M70">
            <v>80</v>
          </cell>
          <cell r="N70">
            <v>1.6</v>
          </cell>
          <cell r="O70">
            <v>128</v>
          </cell>
          <cell r="P70">
            <v>393</v>
          </cell>
          <cell r="Q70">
            <v>295</v>
          </cell>
          <cell r="R70">
            <v>180</v>
          </cell>
          <cell r="S70">
            <v>8</v>
          </cell>
          <cell r="T70">
            <v>10</v>
          </cell>
          <cell r="U70">
            <v>1800</v>
          </cell>
          <cell r="V70">
            <v>1950</v>
          </cell>
          <cell r="W70">
            <v>19200</v>
          </cell>
          <cell r="X70">
            <v>1536</v>
          </cell>
          <cell r="Y70">
            <v>93</v>
          </cell>
          <cell r="Z70">
            <v>1428.48</v>
          </cell>
          <cell r="AA70">
            <v>11.16</v>
          </cell>
          <cell r="AB70" t="str">
            <v>0001</v>
          </cell>
          <cell r="AC70">
            <v>34283.520000000004</v>
          </cell>
          <cell r="AD70" t="str">
            <v>per family of Max/double</v>
          </cell>
          <cell r="AE70"/>
        </row>
        <row r="71">
          <cell r="A71" t="str">
            <v>-42844471C01</v>
          </cell>
          <cell r="B71">
            <v>-4284447</v>
          </cell>
          <cell r="C71" t="str">
            <v>7D 80G VAN&amp;SR CHRY CROIS 20CA</v>
          </cell>
          <cell r="D71" t="str">
            <v>1C01</v>
          </cell>
          <cell r="E71" t="str">
            <v>Tray 70/80/85g</v>
          </cell>
          <cell r="F71">
            <v>80</v>
          </cell>
          <cell r="G71" t="str">
            <v>RO</v>
          </cell>
          <cell r="H71" t="str">
            <v>Vanilla-Cherry</v>
          </cell>
          <cell r="I71"/>
          <cell r="J71"/>
          <cell r="K71">
            <v>1</v>
          </cell>
          <cell r="L71">
            <v>20</v>
          </cell>
          <cell r="M71">
            <v>40</v>
          </cell>
          <cell r="N71">
            <v>1.6</v>
          </cell>
          <cell r="O71">
            <v>64</v>
          </cell>
          <cell r="P71">
            <v>393</v>
          </cell>
          <cell r="Q71">
            <v>295</v>
          </cell>
          <cell r="R71">
            <v>180</v>
          </cell>
          <cell r="S71">
            <v>8</v>
          </cell>
          <cell r="T71">
            <v>5</v>
          </cell>
          <cell r="U71">
            <v>900</v>
          </cell>
          <cell r="V71">
            <v>1050</v>
          </cell>
          <cell r="W71">
            <v>19200</v>
          </cell>
          <cell r="X71">
            <v>1536</v>
          </cell>
          <cell r="Y71">
            <v>93</v>
          </cell>
          <cell r="Z71">
            <v>1428.48</v>
          </cell>
          <cell r="AA71"/>
          <cell r="AB71"/>
          <cell r="AC71">
            <v>34283.520000000004</v>
          </cell>
          <cell r="AD71" t="str">
            <v>per family of Max/double</v>
          </cell>
          <cell r="AE71" t="str">
            <v>Delisted December 2022 replaced by 4305993 (palletization)</v>
          </cell>
        </row>
        <row r="72">
          <cell r="A72" t="str">
            <v>-42844481C01</v>
          </cell>
          <cell r="B72">
            <v>-4284448</v>
          </cell>
          <cell r="C72" t="str">
            <v>7D 80G VAN&amp;SR CHRY CROIS 20CA</v>
          </cell>
          <cell r="D72" t="str">
            <v>1C01</v>
          </cell>
          <cell r="E72" t="str">
            <v>Tray 70/80/85g</v>
          </cell>
          <cell r="F72">
            <v>80</v>
          </cell>
          <cell r="G72"/>
          <cell r="H72" t="str">
            <v>Vanilla-Cherry</v>
          </cell>
          <cell r="I72"/>
          <cell r="J72"/>
          <cell r="K72">
            <v>1</v>
          </cell>
          <cell r="L72">
            <v>20</v>
          </cell>
          <cell r="M72">
            <v>80</v>
          </cell>
          <cell r="N72">
            <v>1.6</v>
          </cell>
          <cell r="O72">
            <v>128</v>
          </cell>
          <cell r="P72">
            <v>393</v>
          </cell>
          <cell r="Q72">
            <v>295</v>
          </cell>
          <cell r="R72">
            <v>180</v>
          </cell>
          <cell r="S72">
            <v>8</v>
          </cell>
          <cell r="T72">
            <v>10</v>
          </cell>
          <cell r="U72">
            <v>1800</v>
          </cell>
          <cell r="V72">
            <v>1950</v>
          </cell>
          <cell r="W72">
            <v>19200</v>
          </cell>
          <cell r="X72">
            <v>1536</v>
          </cell>
          <cell r="Y72">
            <v>93</v>
          </cell>
          <cell r="Z72">
            <v>1428.48</v>
          </cell>
          <cell r="AA72"/>
          <cell r="AB72"/>
          <cell r="AC72">
            <v>34283.520000000004</v>
          </cell>
          <cell r="AD72" t="str">
            <v>per family of Max/double</v>
          </cell>
          <cell r="AE72" t="str">
            <v>Dezactivat inlocuit cu 4306509 feb 2023</v>
          </cell>
        </row>
        <row r="73">
          <cell r="A73" t="str">
            <v>42844511C01</v>
          </cell>
          <cell r="B73">
            <v>4284451</v>
          </cell>
          <cell r="C73" t="str">
            <v>7D 65G SPUM CROIS 30CA</v>
          </cell>
          <cell r="D73" t="str">
            <v>1C01</v>
          </cell>
          <cell r="E73" t="str">
            <v>Tray 60/65g</v>
          </cell>
          <cell r="F73">
            <v>65</v>
          </cell>
          <cell r="G73"/>
          <cell r="H73" t="str">
            <v>Spumant</v>
          </cell>
          <cell r="I73"/>
          <cell r="J73"/>
          <cell r="K73">
            <v>1</v>
          </cell>
          <cell r="L73">
            <v>30</v>
          </cell>
          <cell r="M73">
            <v>32</v>
          </cell>
          <cell r="N73">
            <v>1.95</v>
          </cell>
          <cell r="O73">
            <v>62.4</v>
          </cell>
          <cell r="P73">
            <v>391</v>
          </cell>
          <cell r="Q73">
            <v>291</v>
          </cell>
          <cell r="R73">
            <v>220</v>
          </cell>
          <cell r="S73">
            <v>8</v>
          </cell>
          <cell r="T73">
            <v>4</v>
          </cell>
          <cell r="U73">
            <v>880</v>
          </cell>
          <cell r="V73">
            <v>1030</v>
          </cell>
          <cell r="W73">
            <v>25410</v>
          </cell>
          <cell r="X73">
            <v>1651.65</v>
          </cell>
          <cell r="Y73">
            <v>93</v>
          </cell>
          <cell r="Z73">
            <v>1536.0345000000002</v>
          </cell>
          <cell r="AA73">
            <v>24.615937500000005</v>
          </cell>
          <cell r="AB73" t="str">
            <v>0001</v>
          </cell>
          <cell r="AC73">
            <v>110594.48400000003</v>
          </cell>
          <cell r="AD73" t="str">
            <v>per family of midi</v>
          </cell>
          <cell r="AE73" t="str">
            <v>to be delist</v>
          </cell>
        </row>
        <row r="74">
          <cell r="A74" t="str">
            <v>42844511C03</v>
          </cell>
          <cell r="B74">
            <v>4284451</v>
          </cell>
          <cell r="C74" t="str">
            <v>7D 65G SPUM CROIS 30CA</v>
          </cell>
          <cell r="D74" t="str">
            <v>1C03</v>
          </cell>
          <cell r="E74" t="str">
            <v>Tray 60/65g</v>
          </cell>
          <cell r="F74">
            <v>65</v>
          </cell>
          <cell r="G74" t="str">
            <v>Romania</v>
          </cell>
          <cell r="H74" t="str">
            <v>Spumant</v>
          </cell>
          <cell r="I74"/>
          <cell r="J74"/>
          <cell r="K74">
            <v>1</v>
          </cell>
          <cell r="L74">
            <v>30</v>
          </cell>
          <cell r="M74">
            <v>32</v>
          </cell>
          <cell r="N74">
            <v>1.95</v>
          </cell>
          <cell r="O74">
            <v>62.4</v>
          </cell>
          <cell r="P74">
            <v>391</v>
          </cell>
          <cell r="Q74">
            <v>291</v>
          </cell>
          <cell r="R74">
            <v>220</v>
          </cell>
          <cell r="S74">
            <v>8</v>
          </cell>
          <cell r="T74">
            <v>4</v>
          </cell>
          <cell r="U74">
            <v>880</v>
          </cell>
          <cell r="V74">
            <v>1030</v>
          </cell>
          <cell r="W74">
            <v>13764</v>
          </cell>
          <cell r="X74">
            <v>894.66</v>
          </cell>
          <cell r="Y74">
            <v>92.5</v>
          </cell>
          <cell r="Z74">
            <v>827.56050000000005</v>
          </cell>
          <cell r="AA74">
            <v>13.262187500000001</v>
          </cell>
          <cell r="AB74" t="str">
            <v>0002</v>
          </cell>
          <cell r="AC74">
            <v>19861.452000000001</v>
          </cell>
          <cell r="AD74" t="str">
            <v>per midi family</v>
          </cell>
          <cell r="AE74" t="str">
            <v>to be delist</v>
          </cell>
        </row>
        <row r="75">
          <cell r="A75" t="str">
            <v>-42844521C01</v>
          </cell>
          <cell r="B75">
            <v>-4284452</v>
          </cell>
          <cell r="C75" t="str">
            <v>7D 65G SPUM CROIS 30CA</v>
          </cell>
          <cell r="D75" t="str">
            <v>1C01</v>
          </cell>
          <cell r="E75" t="str">
            <v>Tray 60/65g</v>
          </cell>
          <cell r="F75">
            <v>65</v>
          </cell>
          <cell r="G75"/>
          <cell r="H75" t="str">
            <v>Spumant</v>
          </cell>
          <cell r="I75"/>
          <cell r="J75"/>
          <cell r="K75">
            <v>1</v>
          </cell>
          <cell r="L75">
            <v>30</v>
          </cell>
          <cell r="M75">
            <v>64</v>
          </cell>
          <cell r="N75">
            <v>1.95</v>
          </cell>
          <cell r="O75">
            <v>124.8</v>
          </cell>
          <cell r="P75">
            <v>393</v>
          </cell>
          <cell r="Q75">
            <v>293</v>
          </cell>
          <cell r="R75">
            <v>215</v>
          </cell>
          <cell r="S75">
            <v>8</v>
          </cell>
          <cell r="T75">
            <v>8</v>
          </cell>
          <cell r="U75">
            <v>1720</v>
          </cell>
          <cell r="V75">
            <v>1870</v>
          </cell>
          <cell r="W75">
            <v>25410</v>
          </cell>
          <cell r="X75">
            <v>1651.65</v>
          </cell>
          <cell r="Y75">
            <v>93</v>
          </cell>
          <cell r="Z75">
            <v>1536.0345000000002</v>
          </cell>
          <cell r="AA75"/>
          <cell r="AB75"/>
          <cell r="AC75">
            <v>110594.48400000003</v>
          </cell>
          <cell r="AD75" t="str">
            <v>per family of midi</v>
          </cell>
          <cell r="AE75" t="str">
            <v>delistat inlocuit cu 4306515</v>
          </cell>
        </row>
        <row r="76">
          <cell r="A76" t="str">
            <v>-42844521C03</v>
          </cell>
          <cell r="B76">
            <v>-4284452</v>
          </cell>
          <cell r="C76" t="str">
            <v>7D 65G SPUM CROIS 30CA</v>
          </cell>
          <cell r="D76" t="str">
            <v>1C03</v>
          </cell>
          <cell r="E76" t="str">
            <v>Tray 60/65g</v>
          </cell>
          <cell r="F76">
            <v>65</v>
          </cell>
          <cell r="G76"/>
          <cell r="H76" t="str">
            <v>Spumant</v>
          </cell>
          <cell r="I76"/>
          <cell r="J76"/>
          <cell r="K76">
            <v>1</v>
          </cell>
          <cell r="L76">
            <v>30</v>
          </cell>
          <cell r="M76">
            <v>64</v>
          </cell>
          <cell r="N76">
            <v>1.95</v>
          </cell>
          <cell r="O76">
            <v>124.8</v>
          </cell>
          <cell r="P76">
            <v>393</v>
          </cell>
          <cell r="Q76">
            <v>293</v>
          </cell>
          <cell r="R76">
            <v>215</v>
          </cell>
          <cell r="S76">
            <v>8</v>
          </cell>
          <cell r="T76">
            <v>8</v>
          </cell>
          <cell r="U76">
            <v>1720</v>
          </cell>
          <cell r="V76">
            <v>1870</v>
          </cell>
          <cell r="W76">
            <v>13764</v>
          </cell>
          <cell r="X76">
            <v>894.66</v>
          </cell>
          <cell r="Y76">
            <v>92.5</v>
          </cell>
          <cell r="Z76">
            <v>827.56050000000005</v>
          </cell>
          <cell r="AA76"/>
          <cell r="AB76"/>
          <cell r="AC76">
            <v>19861.452000000001</v>
          </cell>
          <cell r="AD76" t="str">
            <v>per midi family</v>
          </cell>
          <cell r="AE76" t="str">
            <v>delistat inlocuit cu 4306515</v>
          </cell>
        </row>
        <row r="77">
          <cell r="A77" t="str">
            <v>-42844531C01</v>
          </cell>
          <cell r="B77">
            <v>-4284453</v>
          </cell>
          <cell r="C77" t="str">
            <v>7D 85G SPUM CROIS 20CA</v>
          </cell>
          <cell r="D77" t="str">
            <v>1C01</v>
          </cell>
          <cell r="E77" t="str">
            <v>Tray 70/80/85g</v>
          </cell>
          <cell r="F77">
            <v>85</v>
          </cell>
          <cell r="G77"/>
          <cell r="H77" t="str">
            <v>Spumant</v>
          </cell>
          <cell r="I77"/>
          <cell r="J77"/>
          <cell r="K77">
            <v>1</v>
          </cell>
          <cell r="L77">
            <v>20</v>
          </cell>
          <cell r="M77">
            <v>40</v>
          </cell>
          <cell r="N77">
            <v>1.7</v>
          </cell>
          <cell r="O77">
            <v>68</v>
          </cell>
          <cell r="P77">
            <v>396</v>
          </cell>
          <cell r="Q77">
            <v>296</v>
          </cell>
          <cell r="R77">
            <v>180</v>
          </cell>
          <cell r="S77">
            <v>8</v>
          </cell>
          <cell r="T77">
            <v>5</v>
          </cell>
          <cell r="U77">
            <v>900</v>
          </cell>
          <cell r="V77">
            <v>1050</v>
          </cell>
          <cell r="W77">
            <v>19200</v>
          </cell>
          <cell r="X77">
            <v>1632</v>
          </cell>
          <cell r="Y77">
            <v>93</v>
          </cell>
          <cell r="Z77">
            <v>1517.76</v>
          </cell>
          <cell r="AA77"/>
          <cell r="AB77"/>
          <cell r="AC77">
            <v>36426.239999999998</v>
          </cell>
          <cell r="AD77" t="str">
            <v>per family of Max/double</v>
          </cell>
          <cell r="AE77" t="str">
            <v>Delisted December 2022 replaced by 4305991 (palletization)</v>
          </cell>
        </row>
        <row r="78">
          <cell r="A78" t="str">
            <v>42844541C01</v>
          </cell>
          <cell r="B78">
            <v>4284454</v>
          </cell>
          <cell r="C78" t="str">
            <v>7D 85G SPUM CROIS 20CA</v>
          </cell>
          <cell r="D78" t="str">
            <v>1C01</v>
          </cell>
          <cell r="E78" t="str">
            <v>Tray 70/80/85g</v>
          </cell>
          <cell r="F78">
            <v>85</v>
          </cell>
          <cell r="G78"/>
          <cell r="H78" t="str">
            <v>Spumant</v>
          </cell>
          <cell r="I78"/>
          <cell r="J78"/>
          <cell r="K78">
            <v>1</v>
          </cell>
          <cell r="L78">
            <v>20</v>
          </cell>
          <cell r="M78">
            <v>80</v>
          </cell>
          <cell r="N78">
            <v>1.7</v>
          </cell>
          <cell r="O78">
            <v>136</v>
          </cell>
          <cell r="P78">
            <v>393</v>
          </cell>
          <cell r="Q78">
            <v>295</v>
          </cell>
          <cell r="R78">
            <v>180</v>
          </cell>
          <cell r="S78">
            <v>8</v>
          </cell>
          <cell r="T78">
            <v>10</v>
          </cell>
          <cell r="U78">
            <v>1800</v>
          </cell>
          <cell r="V78">
            <v>1950</v>
          </cell>
          <cell r="W78">
            <v>19200</v>
          </cell>
          <cell r="X78">
            <v>1632</v>
          </cell>
          <cell r="Y78">
            <v>93</v>
          </cell>
          <cell r="Z78">
            <v>1517.76</v>
          </cell>
          <cell r="AA78">
            <v>11.16</v>
          </cell>
          <cell r="AB78" t="str">
            <v>0001</v>
          </cell>
          <cell r="AC78">
            <v>36426.239999999998</v>
          </cell>
          <cell r="AD78" t="str">
            <v>per family of Max/double</v>
          </cell>
          <cell r="AE78"/>
        </row>
        <row r="79">
          <cell r="A79" t="str">
            <v>42844791C01</v>
          </cell>
          <cell r="B79">
            <v>4284479</v>
          </cell>
          <cell r="C79" t="str">
            <v>TESCO 60G STRAWB CROIS 30CA</v>
          </cell>
          <cell r="D79" t="str">
            <v>1C01</v>
          </cell>
          <cell r="E79" t="str">
            <v>Tray 60/65g</v>
          </cell>
          <cell r="F79">
            <v>60</v>
          </cell>
          <cell r="G79" t="str">
            <v>Slovacia</v>
          </cell>
          <cell r="H79" t="str">
            <v>Strawberry</v>
          </cell>
          <cell r="I79"/>
          <cell r="J79"/>
          <cell r="K79">
            <v>1</v>
          </cell>
          <cell r="L79">
            <v>30</v>
          </cell>
          <cell r="M79">
            <v>80</v>
          </cell>
          <cell r="N79">
            <v>1.8</v>
          </cell>
          <cell r="O79">
            <v>144</v>
          </cell>
          <cell r="P79">
            <v>393</v>
          </cell>
          <cell r="Q79">
            <v>295</v>
          </cell>
          <cell r="R79">
            <v>215</v>
          </cell>
          <cell r="S79">
            <v>8</v>
          </cell>
          <cell r="T79">
            <v>10</v>
          </cell>
          <cell r="U79">
            <v>2150</v>
          </cell>
          <cell r="V79">
            <v>2300</v>
          </cell>
          <cell r="W79">
            <v>25410</v>
          </cell>
          <cell r="X79">
            <v>1524.6</v>
          </cell>
          <cell r="Y79">
            <v>93</v>
          </cell>
          <cell r="Z79">
            <v>1417.8779999999999</v>
          </cell>
          <cell r="AA79">
            <v>9.8463749999999983</v>
          </cell>
          <cell r="AB79" t="str">
            <v>0001</v>
          </cell>
          <cell r="AC79">
            <v>4752</v>
          </cell>
          <cell r="AD79" t="str">
            <v>if is not combined with 4284485 or 4284483</v>
          </cell>
          <cell r="AE79"/>
        </row>
        <row r="80">
          <cell r="A80" t="str">
            <v>42844791C03</v>
          </cell>
          <cell r="B80">
            <v>4284479</v>
          </cell>
          <cell r="C80" t="str">
            <v>TESCO 60G STRAWB CROIS 30CA</v>
          </cell>
          <cell r="D80" t="str">
            <v>1C03</v>
          </cell>
          <cell r="E80" t="str">
            <v>Tray 60/65g</v>
          </cell>
          <cell r="F80">
            <v>60</v>
          </cell>
          <cell r="G80" t="str">
            <v>Slovacia</v>
          </cell>
          <cell r="H80" t="str">
            <v>Strawberry</v>
          </cell>
          <cell r="I80"/>
          <cell r="J80"/>
          <cell r="K80">
            <v>1</v>
          </cell>
          <cell r="L80">
            <v>30</v>
          </cell>
          <cell r="M80">
            <v>80</v>
          </cell>
          <cell r="N80">
            <v>1.8</v>
          </cell>
          <cell r="O80">
            <v>144</v>
          </cell>
          <cell r="P80">
            <v>393</v>
          </cell>
          <cell r="Q80">
            <v>295</v>
          </cell>
          <cell r="R80">
            <v>215</v>
          </cell>
          <cell r="S80">
            <v>8</v>
          </cell>
          <cell r="T80">
            <v>10</v>
          </cell>
          <cell r="U80">
            <v>2150</v>
          </cell>
          <cell r="V80">
            <v>2300</v>
          </cell>
          <cell r="W80">
            <v>13764</v>
          </cell>
          <cell r="X80">
            <v>825.84</v>
          </cell>
          <cell r="Y80">
            <v>92.5</v>
          </cell>
          <cell r="Z80">
            <v>763.90199999999993</v>
          </cell>
          <cell r="AA80">
            <v>5.3048749999999991</v>
          </cell>
          <cell r="AB80" t="str">
            <v>0002</v>
          </cell>
          <cell r="AC80">
            <v>102087.216</v>
          </cell>
          <cell r="AD80" t="str">
            <v>if is not combined with 4284485 or 4284483</v>
          </cell>
          <cell r="AE80"/>
        </row>
        <row r="81">
          <cell r="A81" t="str">
            <v>42844831C01</v>
          </cell>
          <cell r="B81">
            <v>4284483</v>
          </cell>
          <cell r="C81" t="str">
            <v>TESCO 60G COCOA CROIS 30CA</v>
          </cell>
          <cell r="D81" t="str">
            <v>1C01</v>
          </cell>
          <cell r="E81" t="str">
            <v>Tray 60/65g</v>
          </cell>
          <cell r="F81">
            <v>60</v>
          </cell>
          <cell r="G81" t="str">
            <v>Slovacia</v>
          </cell>
          <cell r="H81" t="str">
            <v>Cocoa</v>
          </cell>
          <cell r="I81"/>
          <cell r="J81"/>
          <cell r="K81">
            <v>1</v>
          </cell>
          <cell r="L81">
            <v>30</v>
          </cell>
          <cell r="M81">
            <v>80</v>
          </cell>
          <cell r="N81">
            <v>1.8</v>
          </cell>
          <cell r="O81">
            <v>144</v>
          </cell>
          <cell r="P81">
            <v>393</v>
          </cell>
          <cell r="Q81">
            <v>295</v>
          </cell>
          <cell r="R81">
            <v>215</v>
          </cell>
          <cell r="S81">
            <v>8</v>
          </cell>
          <cell r="T81">
            <v>10</v>
          </cell>
          <cell r="U81">
            <v>2150</v>
          </cell>
          <cell r="V81">
            <v>2300</v>
          </cell>
          <cell r="W81">
            <v>25410</v>
          </cell>
          <cell r="X81">
            <v>1524.6</v>
          </cell>
          <cell r="Y81">
            <v>93</v>
          </cell>
          <cell r="Z81">
            <v>1417.8779999999999</v>
          </cell>
          <cell r="AA81">
            <v>9.8463749999999983</v>
          </cell>
          <cell r="AB81" t="str">
            <v>0001</v>
          </cell>
          <cell r="AC81">
            <v>4032</v>
          </cell>
          <cell r="AD81" t="str">
            <v>if the order is without Cacao Vanila (min order Cream 446183 -990kg)</v>
          </cell>
          <cell r="AE81"/>
        </row>
        <row r="82">
          <cell r="A82" t="str">
            <v>42844831C03</v>
          </cell>
          <cell r="B82">
            <v>4284483</v>
          </cell>
          <cell r="C82" t="str">
            <v>TESCO 60G COCOA CROIS 30CA</v>
          </cell>
          <cell r="D82" t="str">
            <v>1C03</v>
          </cell>
          <cell r="E82" t="str">
            <v>Tray 60/65g</v>
          </cell>
          <cell r="F82">
            <v>60</v>
          </cell>
          <cell r="G82" t="str">
            <v>Slovacia</v>
          </cell>
          <cell r="H82" t="str">
            <v>Cocoa</v>
          </cell>
          <cell r="I82"/>
          <cell r="J82"/>
          <cell r="K82">
            <v>1</v>
          </cell>
          <cell r="L82">
            <v>30</v>
          </cell>
          <cell r="M82">
            <v>80</v>
          </cell>
          <cell r="N82">
            <v>1.8</v>
          </cell>
          <cell r="O82">
            <v>144</v>
          </cell>
          <cell r="P82">
            <v>393</v>
          </cell>
          <cell r="Q82">
            <v>295</v>
          </cell>
          <cell r="R82">
            <v>215</v>
          </cell>
          <cell r="S82">
            <v>8</v>
          </cell>
          <cell r="T82">
            <v>10</v>
          </cell>
          <cell r="U82">
            <v>2150</v>
          </cell>
          <cell r="V82">
            <v>2300</v>
          </cell>
          <cell r="W82">
            <v>13764</v>
          </cell>
          <cell r="X82">
            <v>825.84</v>
          </cell>
          <cell r="Y82">
            <v>92.5</v>
          </cell>
          <cell r="Z82">
            <v>763.90199999999993</v>
          </cell>
          <cell r="AA82">
            <v>5.3048749999999991</v>
          </cell>
          <cell r="AB82" t="str">
            <v>0002</v>
          </cell>
          <cell r="AC82">
            <v>102087.216</v>
          </cell>
          <cell r="AD82" t="str">
            <v>if the order is without Cacao Vanila (min order Cream 446183 -990kg)</v>
          </cell>
          <cell r="AE82"/>
        </row>
        <row r="83">
          <cell r="A83" t="str">
            <v>42844851C01</v>
          </cell>
          <cell r="B83">
            <v>4284485</v>
          </cell>
          <cell r="C83" t="str">
            <v>TESCO 60G COCOA&amp;VAN CROIS 30CA</v>
          </cell>
          <cell r="D83" t="str">
            <v>1C01</v>
          </cell>
          <cell r="E83" t="str">
            <v>Tray 60/65g</v>
          </cell>
          <cell r="F83">
            <v>60</v>
          </cell>
          <cell r="G83" t="str">
            <v>Slovacia</v>
          </cell>
          <cell r="H83" t="str">
            <v>Cocoa-Vanilla</v>
          </cell>
          <cell r="I83"/>
          <cell r="J83"/>
          <cell r="K83">
            <v>1</v>
          </cell>
          <cell r="L83">
            <v>30</v>
          </cell>
          <cell r="M83">
            <v>80</v>
          </cell>
          <cell r="N83">
            <v>1.8</v>
          </cell>
          <cell r="O83">
            <v>144</v>
          </cell>
          <cell r="P83">
            <v>393</v>
          </cell>
          <cell r="Q83">
            <v>295</v>
          </cell>
          <cell r="R83">
            <v>215</v>
          </cell>
          <cell r="S83">
            <v>8</v>
          </cell>
          <cell r="T83">
            <v>10</v>
          </cell>
          <cell r="U83">
            <v>2150</v>
          </cell>
          <cell r="V83">
            <v>2300</v>
          </cell>
          <cell r="W83">
            <v>25410</v>
          </cell>
          <cell r="X83">
            <v>1524.6</v>
          </cell>
          <cell r="Y83">
            <v>93</v>
          </cell>
          <cell r="Z83">
            <v>1417.8779999999999</v>
          </cell>
          <cell r="AA83">
            <v>9.8463749999999983</v>
          </cell>
          <cell r="AB83" t="str">
            <v>0001</v>
          </cell>
          <cell r="AC83">
            <v>8064</v>
          </cell>
          <cell r="AD83" t="str">
            <v>if the order is without Cacao (min order Cream 446183 -990kg)</v>
          </cell>
          <cell r="AE83"/>
        </row>
        <row r="84">
          <cell r="A84" t="str">
            <v>42844851C03</v>
          </cell>
          <cell r="B84">
            <v>4284485</v>
          </cell>
          <cell r="C84" t="str">
            <v>TESCO 60G COCOA&amp;VAN CROIS 30CA</v>
          </cell>
          <cell r="D84" t="str">
            <v>1C03</v>
          </cell>
          <cell r="E84" t="str">
            <v>Tray 60/65g</v>
          </cell>
          <cell r="F84">
            <v>60</v>
          </cell>
          <cell r="G84" t="str">
            <v>Slovacia</v>
          </cell>
          <cell r="H84" t="str">
            <v>Cocoa-Vanilla</v>
          </cell>
          <cell r="I84"/>
          <cell r="J84"/>
          <cell r="K84">
            <v>1</v>
          </cell>
          <cell r="L84">
            <v>30</v>
          </cell>
          <cell r="M84">
            <v>80</v>
          </cell>
          <cell r="N84">
            <v>1.8</v>
          </cell>
          <cell r="O84">
            <v>144</v>
          </cell>
          <cell r="P84">
            <v>393</v>
          </cell>
          <cell r="Q84">
            <v>295</v>
          </cell>
          <cell r="R84">
            <v>215</v>
          </cell>
          <cell r="S84">
            <v>8</v>
          </cell>
          <cell r="T84">
            <v>10</v>
          </cell>
          <cell r="U84">
            <v>2150</v>
          </cell>
          <cell r="V84">
            <v>2300</v>
          </cell>
          <cell r="W84">
            <v>13764</v>
          </cell>
          <cell r="X84">
            <v>825.84</v>
          </cell>
          <cell r="Y84">
            <v>92.5</v>
          </cell>
          <cell r="Z84">
            <v>763.90199999999993</v>
          </cell>
          <cell r="AA84">
            <v>5.3048749999999991</v>
          </cell>
          <cell r="AB84" t="str">
            <v>0002</v>
          </cell>
          <cell r="AC84">
            <v>102087.216</v>
          </cell>
          <cell r="AD84" t="str">
            <v>if the order is without Cacao (min order Cream 446183 -990kg)</v>
          </cell>
          <cell r="AE84"/>
        </row>
        <row r="85">
          <cell r="A85" t="str">
            <v>42846852C01</v>
          </cell>
          <cell r="B85">
            <v>4284685</v>
          </cell>
          <cell r="C85" t="str">
            <v>7D 80G HZLNT CROIS 20CA</v>
          </cell>
          <cell r="D85" t="str">
            <v>2C01</v>
          </cell>
          <cell r="E85" t="str">
            <v>Tray 70/80/85g</v>
          </cell>
          <cell r="F85">
            <v>80</v>
          </cell>
          <cell r="G85"/>
          <cell r="H85" t="str">
            <v>Hazelnut</v>
          </cell>
          <cell r="I85"/>
          <cell r="J85"/>
          <cell r="K85">
            <v>1</v>
          </cell>
          <cell r="L85">
            <v>20</v>
          </cell>
          <cell r="M85">
            <v>96</v>
          </cell>
          <cell r="N85">
            <v>1.6</v>
          </cell>
          <cell r="O85">
            <v>153.60000000000002</v>
          </cell>
          <cell r="P85">
            <v>396</v>
          </cell>
          <cell r="Q85">
            <v>296</v>
          </cell>
          <cell r="R85">
            <v>180</v>
          </cell>
          <cell r="S85">
            <v>8</v>
          </cell>
          <cell r="T85">
            <v>12</v>
          </cell>
          <cell r="U85">
            <v>2160</v>
          </cell>
          <cell r="V85">
            <v>2310</v>
          </cell>
          <cell r="W85">
            <v>12042</v>
          </cell>
          <cell r="X85">
            <v>963.36</v>
          </cell>
          <cell r="Y85">
            <v>93.5</v>
          </cell>
          <cell r="Z85">
            <v>900.74160000000006</v>
          </cell>
          <cell r="AA85">
            <v>5.8642031249999995</v>
          </cell>
          <cell r="AB85" t="str">
            <v>0002</v>
          </cell>
          <cell r="AC85">
            <v>7205.9328000000005</v>
          </cell>
          <cell r="AD85" t="str">
            <v>per family Max/Double</v>
          </cell>
          <cell r="AE85" t="str">
            <v>to be delist</v>
          </cell>
        </row>
        <row r="86">
          <cell r="A86" t="str">
            <v>42846851C01</v>
          </cell>
          <cell r="B86">
            <v>4284685</v>
          </cell>
          <cell r="C86" t="str">
            <v>7D 80G HZLNT CROIS 20CA</v>
          </cell>
          <cell r="D86" t="str">
            <v>1C01</v>
          </cell>
          <cell r="E86" t="str">
            <v>Tray 70/80/85g</v>
          </cell>
          <cell r="F86">
            <v>80</v>
          </cell>
          <cell r="G86"/>
          <cell r="H86" t="str">
            <v>Hazelnut</v>
          </cell>
          <cell r="I86"/>
          <cell r="J86"/>
          <cell r="K86">
            <v>1</v>
          </cell>
          <cell r="L86">
            <v>20</v>
          </cell>
          <cell r="M86">
            <v>96</v>
          </cell>
          <cell r="N86">
            <v>1.6</v>
          </cell>
          <cell r="O86">
            <v>153.60000000000002</v>
          </cell>
          <cell r="P86">
            <v>396</v>
          </cell>
          <cell r="Q86">
            <v>296</v>
          </cell>
          <cell r="R86">
            <v>180</v>
          </cell>
          <cell r="S86">
            <v>8</v>
          </cell>
          <cell r="T86">
            <v>12</v>
          </cell>
          <cell r="U86">
            <v>2160</v>
          </cell>
          <cell r="V86">
            <v>2310</v>
          </cell>
          <cell r="W86">
            <v>19200</v>
          </cell>
          <cell r="X86">
            <v>1536</v>
          </cell>
          <cell r="Y86">
            <v>93</v>
          </cell>
          <cell r="Z86">
            <v>1428.48</v>
          </cell>
          <cell r="AA86">
            <v>9.2999999999999989</v>
          </cell>
          <cell r="AB86" t="str">
            <v>0001</v>
          </cell>
          <cell r="AC86">
            <v>11427.84</v>
          </cell>
          <cell r="AD86" t="str">
            <v>per family Max/Double</v>
          </cell>
          <cell r="AE86" t="str">
            <v>to be delist</v>
          </cell>
        </row>
        <row r="87">
          <cell r="A87" t="str">
            <v>42846891C01</v>
          </cell>
          <cell r="B87">
            <v>4284689</v>
          </cell>
          <cell r="C87" t="str">
            <v>7D 80G COCOA&amp;VAN CROIS 20CA</v>
          </cell>
          <cell r="D87" t="str">
            <v>1C01</v>
          </cell>
          <cell r="E87" t="str">
            <v>Tray 70/80/85g</v>
          </cell>
          <cell r="F87">
            <v>80</v>
          </cell>
          <cell r="G87"/>
          <cell r="H87" t="str">
            <v>Cocoa-Vanilla</v>
          </cell>
          <cell r="I87"/>
          <cell r="J87"/>
          <cell r="K87">
            <v>1</v>
          </cell>
          <cell r="L87">
            <v>20</v>
          </cell>
          <cell r="M87">
            <v>96</v>
          </cell>
          <cell r="N87">
            <v>1.6</v>
          </cell>
          <cell r="O87">
            <v>153.60000000000002</v>
          </cell>
          <cell r="P87">
            <v>396</v>
          </cell>
          <cell r="Q87">
            <v>296</v>
          </cell>
          <cell r="R87">
            <v>180</v>
          </cell>
          <cell r="S87">
            <v>8</v>
          </cell>
          <cell r="T87">
            <v>12</v>
          </cell>
          <cell r="U87">
            <v>2160</v>
          </cell>
          <cell r="V87">
            <v>2310</v>
          </cell>
          <cell r="W87">
            <v>19200</v>
          </cell>
          <cell r="X87">
            <v>1536</v>
          </cell>
          <cell r="Y87">
            <v>93</v>
          </cell>
          <cell r="Z87">
            <v>1428.48</v>
          </cell>
          <cell r="AA87">
            <v>9.2999999999999989</v>
          </cell>
          <cell r="AB87" t="str">
            <v>0001</v>
          </cell>
          <cell r="AC87">
            <v>34283.520000000004</v>
          </cell>
          <cell r="AD87" t="str">
            <v>per family of Max/double</v>
          </cell>
          <cell r="AE87" t="str">
            <v>to be delist</v>
          </cell>
        </row>
        <row r="88">
          <cell r="A88" t="str">
            <v>42846901C01</v>
          </cell>
          <cell r="B88">
            <v>4284690</v>
          </cell>
          <cell r="C88" t="str">
            <v>7D 80G VAN&amp;STRAWB CROIS 20CA</v>
          </cell>
          <cell r="D88" t="str">
            <v>1C01</v>
          </cell>
          <cell r="E88" t="str">
            <v>Tray 70/80/85g</v>
          </cell>
          <cell r="F88">
            <v>80</v>
          </cell>
          <cell r="G88"/>
          <cell r="H88" t="str">
            <v>Vanilla-Strawberry</v>
          </cell>
          <cell r="I88"/>
          <cell r="J88"/>
          <cell r="K88">
            <v>1</v>
          </cell>
          <cell r="L88">
            <v>20</v>
          </cell>
          <cell r="M88">
            <v>96</v>
          </cell>
          <cell r="N88">
            <v>1.6</v>
          </cell>
          <cell r="O88">
            <v>153.60000000000002</v>
          </cell>
          <cell r="P88">
            <v>396</v>
          </cell>
          <cell r="Q88">
            <v>296</v>
          </cell>
          <cell r="R88">
            <v>180</v>
          </cell>
          <cell r="S88">
            <v>8</v>
          </cell>
          <cell r="T88">
            <v>12</v>
          </cell>
          <cell r="U88">
            <v>2160</v>
          </cell>
          <cell r="V88">
            <v>2310</v>
          </cell>
          <cell r="W88">
            <v>19200</v>
          </cell>
          <cell r="X88">
            <v>1536</v>
          </cell>
          <cell r="Y88">
            <v>93</v>
          </cell>
          <cell r="Z88">
            <v>1428.48</v>
          </cell>
          <cell r="AA88">
            <v>9.2999999999999989</v>
          </cell>
          <cell r="AB88" t="str">
            <v>0001</v>
          </cell>
          <cell r="AC88">
            <v>34283.520000000004</v>
          </cell>
          <cell r="AD88" t="str">
            <v>per family of Max/double</v>
          </cell>
          <cell r="AE88" t="str">
            <v>to be delist</v>
          </cell>
        </row>
        <row r="89">
          <cell r="A89" t="str">
            <v>42847281C03</v>
          </cell>
          <cell r="B89">
            <v>4284728</v>
          </cell>
          <cell r="C89" t="str">
            <v>7D 60G COCOA CROIS CHOC 20CA</v>
          </cell>
          <cell r="D89" t="str">
            <v>1C03</v>
          </cell>
          <cell r="E89" t="str">
            <v>Choco</v>
          </cell>
          <cell r="F89">
            <v>60</v>
          </cell>
          <cell r="G89" t="str">
            <v>Romania</v>
          </cell>
          <cell r="H89" t="str">
            <v>Cocoa</v>
          </cell>
          <cell r="I89"/>
          <cell r="J89"/>
          <cell r="K89">
            <v>1</v>
          </cell>
          <cell r="L89">
            <v>20</v>
          </cell>
          <cell r="M89">
            <v>45</v>
          </cell>
          <cell r="N89">
            <v>1.2</v>
          </cell>
          <cell r="O89">
            <v>54</v>
          </cell>
          <cell r="P89">
            <v>398</v>
          </cell>
          <cell r="Q89">
            <v>264</v>
          </cell>
          <cell r="R89">
            <v>180</v>
          </cell>
          <cell r="S89">
            <v>9</v>
          </cell>
          <cell r="T89">
            <v>5</v>
          </cell>
          <cell r="U89">
            <v>900</v>
          </cell>
          <cell r="V89">
            <v>1050</v>
          </cell>
          <cell r="W89">
            <v>14628</v>
          </cell>
          <cell r="X89">
            <v>877.68</v>
          </cell>
          <cell r="Y89">
            <v>92.5</v>
          </cell>
          <cell r="Z89">
            <v>811.85399999999993</v>
          </cell>
          <cell r="AA89">
            <v>15.034333333333333</v>
          </cell>
          <cell r="AB89" t="str">
            <v>0001</v>
          </cell>
          <cell r="AC89">
            <v>6494.8319999999994</v>
          </cell>
          <cell r="AD89" t="str">
            <v>per family if is combined with midi else 18.747,24 per choco family</v>
          </cell>
          <cell r="AE89"/>
        </row>
        <row r="90">
          <cell r="A90" t="str">
            <v>42847291C03</v>
          </cell>
          <cell r="B90">
            <v>4284729</v>
          </cell>
          <cell r="C90" t="str">
            <v>7D 60G VANIL CROIS CHOC 20CA</v>
          </cell>
          <cell r="D90" t="str">
            <v>1C03</v>
          </cell>
          <cell r="E90" t="str">
            <v>Choco</v>
          </cell>
          <cell r="F90">
            <v>60</v>
          </cell>
          <cell r="G90" t="str">
            <v>Romania</v>
          </cell>
          <cell r="H90" t="str">
            <v>Vanilla</v>
          </cell>
          <cell r="I90"/>
          <cell r="J90"/>
          <cell r="K90">
            <v>1</v>
          </cell>
          <cell r="L90">
            <v>20</v>
          </cell>
          <cell r="M90">
            <v>45</v>
          </cell>
          <cell r="N90">
            <v>1.2</v>
          </cell>
          <cell r="O90">
            <v>54</v>
          </cell>
          <cell r="P90">
            <v>398</v>
          </cell>
          <cell r="Q90">
            <v>264</v>
          </cell>
          <cell r="R90">
            <v>180</v>
          </cell>
          <cell r="S90">
            <v>9</v>
          </cell>
          <cell r="T90">
            <v>5</v>
          </cell>
          <cell r="U90">
            <v>900</v>
          </cell>
          <cell r="V90">
            <v>1050</v>
          </cell>
          <cell r="W90">
            <v>14628</v>
          </cell>
          <cell r="X90">
            <v>877.68</v>
          </cell>
          <cell r="Y90">
            <v>92.5</v>
          </cell>
          <cell r="Z90">
            <v>811.85399999999993</v>
          </cell>
          <cell r="AA90">
            <v>15.034333333333333</v>
          </cell>
          <cell r="AB90" t="str">
            <v>0001</v>
          </cell>
          <cell r="AC90">
            <v>6494.8319999999994</v>
          </cell>
          <cell r="AD90" t="str">
            <v>per family if is combined with midi else 18.747,24 per choco family</v>
          </cell>
          <cell r="AE90"/>
        </row>
        <row r="91">
          <cell r="A91" t="str">
            <v>42847531C03</v>
          </cell>
          <cell r="B91">
            <v>4284753</v>
          </cell>
          <cell r="C91" t="str">
            <v>7D 60G COCOA CROIS CHOC 20CA</v>
          </cell>
          <cell r="D91" t="str">
            <v>1C03</v>
          </cell>
          <cell r="E91" t="str">
            <v>Choco</v>
          </cell>
          <cell r="F91">
            <v>60</v>
          </cell>
          <cell r="G91" t="str">
            <v>Anglia</v>
          </cell>
          <cell r="H91" t="str">
            <v>Cocoa</v>
          </cell>
          <cell r="I91"/>
          <cell r="J91"/>
          <cell r="K91">
            <v>1</v>
          </cell>
          <cell r="L91">
            <v>20</v>
          </cell>
          <cell r="M91">
            <v>104</v>
          </cell>
          <cell r="N91">
            <v>1.2</v>
          </cell>
          <cell r="O91">
            <v>124.8</v>
          </cell>
          <cell r="P91">
            <v>393</v>
          </cell>
          <cell r="Q91">
            <v>295</v>
          </cell>
          <cell r="R91">
            <v>170</v>
          </cell>
          <cell r="S91">
            <v>8</v>
          </cell>
          <cell r="T91">
            <v>13</v>
          </cell>
          <cell r="U91">
            <v>2210</v>
          </cell>
          <cell r="V91">
            <v>2360</v>
          </cell>
          <cell r="W91">
            <v>14628</v>
          </cell>
          <cell r="X91">
            <v>877.68</v>
          </cell>
          <cell r="Y91">
            <v>92.5</v>
          </cell>
          <cell r="Z91">
            <v>811.85399999999993</v>
          </cell>
          <cell r="AA91">
            <v>6.5052403846153846</v>
          </cell>
          <cell r="AB91" t="str">
            <v>0001</v>
          </cell>
          <cell r="AC91">
            <v>6494.8319999999994</v>
          </cell>
          <cell r="AD91" t="str">
            <v>per family if is combined with midi else 18.747,24 per choco family</v>
          </cell>
          <cell r="AE91"/>
        </row>
        <row r="92">
          <cell r="A92" t="str">
            <v>42847561C03</v>
          </cell>
          <cell r="B92">
            <v>4284756</v>
          </cell>
          <cell r="C92" t="str">
            <v>7D 60G VANIL CROIS CHOC 20CA</v>
          </cell>
          <cell r="D92" t="str">
            <v>1C03</v>
          </cell>
          <cell r="E92" t="str">
            <v>Choco</v>
          </cell>
          <cell r="F92">
            <v>60</v>
          </cell>
          <cell r="G92" t="str">
            <v>Bulgaria</v>
          </cell>
          <cell r="H92" t="str">
            <v>Vanilla</v>
          </cell>
          <cell r="I92"/>
          <cell r="J92"/>
          <cell r="K92">
            <v>1</v>
          </cell>
          <cell r="L92">
            <v>20</v>
          </cell>
          <cell r="M92">
            <v>80</v>
          </cell>
          <cell r="N92">
            <v>1.2</v>
          </cell>
          <cell r="O92">
            <v>96</v>
          </cell>
          <cell r="P92">
            <v>393</v>
          </cell>
          <cell r="Q92">
            <v>295</v>
          </cell>
          <cell r="R92">
            <v>170</v>
          </cell>
          <cell r="S92">
            <v>8</v>
          </cell>
          <cell r="T92">
            <v>10</v>
          </cell>
          <cell r="U92">
            <v>1700</v>
          </cell>
          <cell r="V92">
            <v>1850</v>
          </cell>
          <cell r="W92">
            <v>14628</v>
          </cell>
          <cell r="X92">
            <v>877.68</v>
          </cell>
          <cell r="Y92">
            <v>92.5</v>
          </cell>
          <cell r="Z92">
            <v>811.85399999999993</v>
          </cell>
          <cell r="AA92">
            <v>8.4568124999999998</v>
          </cell>
          <cell r="AB92" t="str">
            <v>0001</v>
          </cell>
          <cell r="AC92">
            <v>6494.8319999999994</v>
          </cell>
          <cell r="AD92" t="str">
            <v>per family if is combined with midi else 18,747,24 per choco family</v>
          </cell>
          <cell r="AE92"/>
        </row>
        <row r="93">
          <cell r="A93" t="str">
            <v>42847621C03</v>
          </cell>
          <cell r="B93">
            <v>4284762</v>
          </cell>
          <cell r="C93" t="str">
            <v>7D 60G VANIL CROIS CHOC 20CA</v>
          </cell>
          <cell r="D93" t="str">
            <v>1C03</v>
          </cell>
          <cell r="E93" t="str">
            <v>Choco</v>
          </cell>
          <cell r="F93">
            <v>60</v>
          </cell>
          <cell r="G93" t="str">
            <v>Bulgaria</v>
          </cell>
          <cell r="H93" t="str">
            <v>Vanilla</v>
          </cell>
          <cell r="I93"/>
          <cell r="J93"/>
          <cell r="K93">
            <v>1</v>
          </cell>
          <cell r="L93">
            <v>20</v>
          </cell>
          <cell r="M93">
            <v>45</v>
          </cell>
          <cell r="N93">
            <v>1.2</v>
          </cell>
          <cell r="O93">
            <v>54</v>
          </cell>
          <cell r="P93">
            <v>398</v>
          </cell>
          <cell r="Q93">
            <v>264</v>
          </cell>
          <cell r="R93">
            <v>180</v>
          </cell>
          <cell r="S93">
            <v>9</v>
          </cell>
          <cell r="T93">
            <v>5</v>
          </cell>
          <cell r="U93">
            <v>900</v>
          </cell>
          <cell r="V93">
            <v>1050</v>
          </cell>
          <cell r="W93">
            <v>14628</v>
          </cell>
          <cell r="X93">
            <v>877.68</v>
          </cell>
          <cell r="Y93">
            <v>92.5</v>
          </cell>
          <cell r="Z93">
            <v>811.85399999999993</v>
          </cell>
          <cell r="AA93">
            <v>15.034333333333333</v>
          </cell>
          <cell r="AB93" t="str">
            <v>0001</v>
          </cell>
          <cell r="AC93">
            <v>6494.8319999999994</v>
          </cell>
          <cell r="AD93" t="str">
            <v>per family if is combined with midi else 18.747,24 per choco family</v>
          </cell>
          <cell r="AE93"/>
        </row>
        <row r="94">
          <cell r="A94" t="str">
            <v>42847891C03</v>
          </cell>
          <cell r="B94">
            <v>4284789</v>
          </cell>
          <cell r="C94" t="str">
            <v>7D 60G VANIL CROIS CHOC 20CA</v>
          </cell>
          <cell r="D94" t="str">
            <v>1C03</v>
          </cell>
          <cell r="E94" t="str">
            <v>Choco</v>
          </cell>
          <cell r="F94">
            <v>60</v>
          </cell>
          <cell r="G94"/>
          <cell r="H94" t="str">
            <v>Vanilla</v>
          </cell>
          <cell r="I94"/>
          <cell r="J94"/>
          <cell r="K94">
            <v>1</v>
          </cell>
          <cell r="L94">
            <v>20</v>
          </cell>
          <cell r="M94">
            <v>104</v>
          </cell>
          <cell r="N94">
            <v>1.2</v>
          </cell>
          <cell r="O94">
            <v>124.8</v>
          </cell>
          <cell r="P94">
            <v>393</v>
          </cell>
          <cell r="Q94">
            <v>295</v>
          </cell>
          <cell r="R94">
            <v>170</v>
          </cell>
          <cell r="S94">
            <v>8</v>
          </cell>
          <cell r="T94">
            <v>13</v>
          </cell>
          <cell r="U94">
            <v>2210</v>
          </cell>
          <cell r="V94">
            <v>2360</v>
          </cell>
          <cell r="W94">
            <v>14628</v>
          </cell>
          <cell r="X94">
            <v>877.68</v>
          </cell>
          <cell r="Y94">
            <v>92.5</v>
          </cell>
          <cell r="Z94">
            <v>811.85399999999993</v>
          </cell>
          <cell r="AA94">
            <v>6.5052403846153846</v>
          </cell>
          <cell r="AB94" t="str">
            <v>0001</v>
          </cell>
          <cell r="AC94">
            <v>6494.8319999999994</v>
          </cell>
          <cell r="AD94" t="str">
            <v>per family if is combined with midi else 18.747,24 per choco family</v>
          </cell>
          <cell r="AE94"/>
        </row>
        <row r="95">
          <cell r="A95" t="str">
            <v>42847981C03</v>
          </cell>
          <cell r="B95">
            <v>4284798</v>
          </cell>
          <cell r="C95" t="str">
            <v>7D 60G COCOA CROIS CHOC 20CA</v>
          </cell>
          <cell r="D95" t="str">
            <v>1C03</v>
          </cell>
          <cell r="E95" t="str">
            <v>Choco</v>
          </cell>
          <cell r="F95">
            <v>60</v>
          </cell>
          <cell r="G95" t="str">
            <v>Bulgaria</v>
          </cell>
          <cell r="H95" t="str">
            <v>Cocoa</v>
          </cell>
          <cell r="I95"/>
          <cell r="J95"/>
          <cell r="K95">
            <v>1</v>
          </cell>
          <cell r="L95">
            <v>20</v>
          </cell>
          <cell r="M95">
            <v>80</v>
          </cell>
          <cell r="N95">
            <v>1.2</v>
          </cell>
          <cell r="O95">
            <v>96</v>
          </cell>
          <cell r="P95">
            <v>393</v>
          </cell>
          <cell r="Q95">
            <v>295</v>
          </cell>
          <cell r="R95">
            <v>170</v>
          </cell>
          <cell r="S95">
            <v>8</v>
          </cell>
          <cell r="T95">
            <v>10</v>
          </cell>
          <cell r="U95">
            <v>1700</v>
          </cell>
          <cell r="V95">
            <v>1850</v>
          </cell>
          <cell r="W95">
            <v>14628</v>
          </cell>
          <cell r="X95">
            <v>877.68</v>
          </cell>
          <cell r="Y95">
            <v>92.5</v>
          </cell>
          <cell r="Z95">
            <v>811.85399999999993</v>
          </cell>
          <cell r="AA95">
            <v>8.4568124999999998</v>
          </cell>
          <cell r="AB95" t="str">
            <v>0001</v>
          </cell>
          <cell r="AC95">
            <v>6494.8319999999994</v>
          </cell>
          <cell r="AD95" t="str">
            <v>per family if is combined with midi else 18,747,24 per choco family</v>
          </cell>
          <cell r="AE95"/>
        </row>
        <row r="96">
          <cell r="A96" t="str">
            <v>43066421C03</v>
          </cell>
          <cell r="B96">
            <v>4306642</v>
          </cell>
          <cell r="C96" t="str">
            <v>7D 60G COCOA CROIS 30CA AC</v>
          </cell>
          <cell r="D96" t="str">
            <v>1C03</v>
          </cell>
          <cell r="E96" t="str">
            <v>Choco</v>
          </cell>
          <cell r="F96">
            <v>60</v>
          </cell>
          <cell r="G96"/>
          <cell r="H96" t="str">
            <v>Cocoa</v>
          </cell>
          <cell r="I96"/>
          <cell r="J96"/>
          <cell r="K96">
            <v>1</v>
          </cell>
          <cell r="L96">
            <v>30</v>
          </cell>
          <cell r="M96">
            <v>80</v>
          </cell>
          <cell r="N96">
            <v>1.8</v>
          </cell>
          <cell r="O96">
            <v>144</v>
          </cell>
          <cell r="P96">
            <v>393</v>
          </cell>
          <cell r="Q96">
            <v>295</v>
          </cell>
          <cell r="R96">
            <v>170</v>
          </cell>
          <cell r="S96">
            <v>8</v>
          </cell>
          <cell r="T96">
            <v>10</v>
          </cell>
          <cell r="U96">
            <v>1700</v>
          </cell>
          <cell r="V96">
            <v>1850</v>
          </cell>
          <cell r="W96">
            <v>14628</v>
          </cell>
          <cell r="X96">
            <v>877.68</v>
          </cell>
          <cell r="Y96">
            <v>92.5</v>
          </cell>
          <cell r="Z96">
            <v>811.85399999999993</v>
          </cell>
          <cell r="AA96">
            <v>5.6378749999999993</v>
          </cell>
          <cell r="AB96" t="str">
            <v>0001</v>
          </cell>
          <cell r="AC96">
            <v>6494.8319999999994</v>
          </cell>
          <cell r="AD96" t="str">
            <v>per family if is combined with midi else 18,747,24 per choco family</v>
          </cell>
          <cell r="AE96"/>
        </row>
        <row r="97">
          <cell r="A97" t="str">
            <v>43070871C03</v>
          </cell>
          <cell r="B97">
            <v>4307087</v>
          </cell>
          <cell r="C97" t="str">
            <v>7D 60G COCOA CROIS 30CA AC</v>
          </cell>
          <cell r="D97" t="str">
            <v>1C03</v>
          </cell>
          <cell r="E97" t="str">
            <v>Choco</v>
          </cell>
          <cell r="F97">
            <v>60</v>
          </cell>
          <cell r="G97"/>
          <cell r="H97" t="str">
            <v>Cocoa</v>
          </cell>
          <cell r="I97"/>
          <cell r="J97"/>
          <cell r="K97">
            <v>1</v>
          </cell>
          <cell r="L97">
            <v>30</v>
          </cell>
          <cell r="M97">
            <v>80</v>
          </cell>
          <cell r="N97">
            <v>1.8</v>
          </cell>
          <cell r="O97">
            <v>144</v>
          </cell>
          <cell r="P97">
            <v>393</v>
          </cell>
          <cell r="Q97">
            <v>295</v>
          </cell>
          <cell r="R97">
            <v>170</v>
          </cell>
          <cell r="S97">
            <v>8</v>
          </cell>
          <cell r="T97">
            <v>10</v>
          </cell>
          <cell r="U97">
            <v>1700</v>
          </cell>
          <cell r="V97">
            <v>1850</v>
          </cell>
          <cell r="W97">
            <v>14628</v>
          </cell>
          <cell r="X97">
            <v>877.68</v>
          </cell>
          <cell r="Y97">
            <v>92.5</v>
          </cell>
          <cell r="Z97">
            <v>811.85399999999993</v>
          </cell>
          <cell r="AA97">
            <v>5.6378749999999993</v>
          </cell>
          <cell r="AB97" t="str">
            <v>0001</v>
          </cell>
          <cell r="AC97">
            <v>6494.8319999999994</v>
          </cell>
          <cell r="AD97" t="str">
            <v>per family if is combined with midi else 18,747,24 per choco family</v>
          </cell>
          <cell r="AE97"/>
        </row>
        <row r="98">
          <cell r="A98" t="str">
            <v>42848001C03</v>
          </cell>
          <cell r="B98">
            <v>4284800</v>
          </cell>
          <cell r="C98" t="str">
            <v>7D 60G COCOA CROIS CHOC 20CA</v>
          </cell>
          <cell r="D98" t="str">
            <v>1C03</v>
          </cell>
          <cell r="E98" t="str">
            <v>Choco</v>
          </cell>
          <cell r="F98">
            <v>60</v>
          </cell>
          <cell r="G98" t="str">
            <v>Bulgaria</v>
          </cell>
          <cell r="H98" t="str">
            <v>Cocoa</v>
          </cell>
          <cell r="I98"/>
          <cell r="J98"/>
          <cell r="K98">
            <v>1</v>
          </cell>
          <cell r="L98">
            <v>20</v>
          </cell>
          <cell r="M98">
            <v>45</v>
          </cell>
          <cell r="N98">
            <v>1.2</v>
          </cell>
          <cell r="O98">
            <v>54</v>
          </cell>
          <cell r="P98">
            <v>398</v>
          </cell>
          <cell r="Q98">
            <v>264</v>
          </cell>
          <cell r="R98">
            <v>180</v>
          </cell>
          <cell r="S98">
            <v>9</v>
          </cell>
          <cell r="T98">
            <v>5</v>
          </cell>
          <cell r="U98">
            <v>900</v>
          </cell>
          <cell r="V98">
            <v>1050</v>
          </cell>
          <cell r="W98">
            <v>14628</v>
          </cell>
          <cell r="X98">
            <v>877.68</v>
          </cell>
          <cell r="Y98">
            <v>92.5</v>
          </cell>
          <cell r="Z98">
            <v>811.85399999999993</v>
          </cell>
          <cell r="AA98">
            <v>15.034333333333333</v>
          </cell>
          <cell r="AB98" t="str">
            <v>0001</v>
          </cell>
          <cell r="AC98">
            <v>6494.8319999999994</v>
          </cell>
          <cell r="AD98" t="str">
            <v>per family if is combined with midi else 18.747,24 per choco family</v>
          </cell>
          <cell r="AE98"/>
        </row>
        <row r="99">
          <cell r="A99" t="str">
            <v>42848502C01</v>
          </cell>
          <cell r="B99">
            <v>4284850</v>
          </cell>
          <cell r="C99" t="str">
            <v>7D 70G CHOC DROPS CROIS 20CA</v>
          </cell>
          <cell r="D99" t="str">
            <v>2C01</v>
          </cell>
          <cell r="E99" t="str">
            <v>Tray 70/80/85g</v>
          </cell>
          <cell r="F99">
            <v>70</v>
          </cell>
          <cell r="G99"/>
          <cell r="H99" t="str">
            <v>Drops</v>
          </cell>
          <cell r="I99"/>
          <cell r="J99"/>
          <cell r="K99">
            <v>1</v>
          </cell>
          <cell r="L99">
            <v>20</v>
          </cell>
          <cell r="M99">
            <v>40</v>
          </cell>
          <cell r="N99">
            <v>1.4</v>
          </cell>
          <cell r="O99">
            <v>56</v>
          </cell>
          <cell r="P99">
            <v>393</v>
          </cell>
          <cell r="Q99">
            <v>295</v>
          </cell>
          <cell r="R99">
            <v>180</v>
          </cell>
          <cell r="S99">
            <v>8</v>
          </cell>
          <cell r="T99">
            <v>5</v>
          </cell>
          <cell r="U99">
            <v>900</v>
          </cell>
          <cell r="V99">
            <v>1050</v>
          </cell>
          <cell r="W99">
            <v>12042</v>
          </cell>
          <cell r="X99">
            <v>842.94</v>
          </cell>
          <cell r="Y99">
            <v>93.5</v>
          </cell>
          <cell r="Z99">
            <v>788.14890000000003</v>
          </cell>
          <cell r="AA99">
            <v>14.074087500000001</v>
          </cell>
          <cell r="AB99" t="str">
            <v>0001</v>
          </cell>
          <cell r="AC99">
            <v>6305.1912000000002</v>
          </cell>
          <cell r="AD99" t="str">
            <v>per family Choco Drops</v>
          </cell>
          <cell r="AE99" t="str">
            <v>to be delist</v>
          </cell>
        </row>
        <row r="100">
          <cell r="A100" t="str">
            <v>42848861C01</v>
          </cell>
          <cell r="B100">
            <v>4284886</v>
          </cell>
          <cell r="C100" t="str">
            <v>7D 85G COCOA CROIS 20CA</v>
          </cell>
          <cell r="D100" t="str">
            <v>1C01</v>
          </cell>
          <cell r="E100" t="str">
            <v>Tray 70/80/85g</v>
          </cell>
          <cell r="F100">
            <v>85</v>
          </cell>
          <cell r="G100"/>
          <cell r="H100" t="str">
            <v>Cocoa</v>
          </cell>
          <cell r="I100"/>
          <cell r="J100"/>
          <cell r="K100">
            <v>1</v>
          </cell>
          <cell r="L100">
            <v>20</v>
          </cell>
          <cell r="M100">
            <v>96</v>
          </cell>
          <cell r="N100">
            <v>1.7</v>
          </cell>
          <cell r="O100">
            <v>163.19999999999999</v>
          </cell>
          <cell r="P100">
            <v>396</v>
          </cell>
          <cell r="Q100">
            <v>296</v>
          </cell>
          <cell r="R100">
            <v>180</v>
          </cell>
          <cell r="S100">
            <v>8</v>
          </cell>
          <cell r="T100">
            <v>12</v>
          </cell>
          <cell r="U100">
            <v>2160</v>
          </cell>
          <cell r="V100">
            <v>2310</v>
          </cell>
          <cell r="W100">
            <v>19200</v>
          </cell>
          <cell r="X100">
            <v>1632</v>
          </cell>
          <cell r="Y100">
            <v>93</v>
          </cell>
          <cell r="Z100">
            <v>1517.76</v>
          </cell>
          <cell r="AA100">
            <v>9.3000000000000007</v>
          </cell>
          <cell r="AB100" t="str">
            <v>0001</v>
          </cell>
          <cell r="AC100">
            <v>36426.239999999998</v>
          </cell>
          <cell r="AD100" t="str">
            <v>per family of Max/double</v>
          </cell>
          <cell r="AE100" t="str">
            <v>to be delist</v>
          </cell>
        </row>
        <row r="101">
          <cell r="A101" t="str">
            <v>42848891C03</v>
          </cell>
          <cell r="B101">
            <v>4284889</v>
          </cell>
          <cell r="C101" t="str">
            <v>7D 80G FR FRUIT STRDL 20CA</v>
          </cell>
          <cell r="D101" t="str">
            <v>1C03</v>
          </cell>
          <cell r="E101" t="str">
            <v>Borseto</v>
          </cell>
          <cell r="F101">
            <v>80</v>
          </cell>
          <cell r="G101" t="str">
            <v>Polonia</v>
          </cell>
          <cell r="H101" t="str">
            <v>Forest fruits</v>
          </cell>
          <cell r="I101"/>
          <cell r="J101"/>
          <cell r="K101">
            <v>1</v>
          </cell>
          <cell r="L101">
            <v>20</v>
          </cell>
          <cell r="M101">
            <v>48</v>
          </cell>
          <cell r="N101">
            <v>1.6</v>
          </cell>
          <cell r="O101">
            <v>76.800000000000011</v>
          </cell>
          <cell r="P101">
            <v>393</v>
          </cell>
          <cell r="Q101">
            <v>295</v>
          </cell>
          <cell r="R101">
            <v>157</v>
          </cell>
          <cell r="S101">
            <v>8</v>
          </cell>
          <cell r="T101">
            <v>6</v>
          </cell>
          <cell r="U101">
            <v>942</v>
          </cell>
          <cell r="V101">
            <v>1092</v>
          </cell>
          <cell r="W101">
            <v>12132</v>
          </cell>
          <cell r="X101">
            <v>970.56</v>
          </cell>
          <cell r="Y101">
            <v>92.5</v>
          </cell>
          <cell r="Z101">
            <v>897.76799999999992</v>
          </cell>
          <cell r="AA101">
            <v>11.689687499999998</v>
          </cell>
          <cell r="AB101" t="str">
            <v>0001</v>
          </cell>
          <cell r="AC101">
            <v>14364.287999999999</v>
          </cell>
          <cell r="AD101" t="str">
            <v>per family of Borseto</v>
          </cell>
          <cell r="AE101"/>
        </row>
        <row r="102">
          <cell r="A102" t="str">
            <v>42849151C01</v>
          </cell>
          <cell r="B102">
            <v>4284915</v>
          </cell>
          <cell r="C102" t="str">
            <v>7D 80G VAN&amp;SR CHRY CROIS 20CA</v>
          </cell>
          <cell r="D102" t="str">
            <v>1C01</v>
          </cell>
          <cell r="E102" t="str">
            <v>Tray 70/80/85g</v>
          </cell>
          <cell r="F102">
            <v>80</v>
          </cell>
          <cell r="G102"/>
          <cell r="H102" t="str">
            <v>Vanilla-Cherry</v>
          </cell>
          <cell r="I102"/>
          <cell r="J102"/>
          <cell r="K102">
            <v>1</v>
          </cell>
          <cell r="L102">
            <v>20</v>
          </cell>
          <cell r="M102">
            <v>96</v>
          </cell>
          <cell r="N102">
            <v>1.6</v>
          </cell>
          <cell r="O102">
            <v>153.60000000000002</v>
          </cell>
          <cell r="P102">
            <v>396</v>
          </cell>
          <cell r="Q102">
            <v>296</v>
          </cell>
          <cell r="R102">
            <v>180</v>
          </cell>
          <cell r="S102">
            <v>8</v>
          </cell>
          <cell r="T102">
            <v>12</v>
          </cell>
          <cell r="U102">
            <v>2160</v>
          </cell>
          <cell r="V102">
            <v>2310</v>
          </cell>
          <cell r="W102">
            <v>19200</v>
          </cell>
          <cell r="X102">
            <v>1536</v>
          </cell>
          <cell r="Y102">
            <v>93</v>
          </cell>
          <cell r="Z102">
            <v>1428.48</v>
          </cell>
          <cell r="AA102">
            <v>9.2999999999999989</v>
          </cell>
          <cell r="AB102" t="str">
            <v>0001</v>
          </cell>
          <cell r="AC102">
            <v>34283.520000000004</v>
          </cell>
          <cell r="AD102" t="str">
            <v>per family of Max/double</v>
          </cell>
          <cell r="AE102" t="str">
            <v>to be delist</v>
          </cell>
        </row>
        <row r="103">
          <cell r="A103" t="str">
            <v>42850271C03</v>
          </cell>
          <cell r="B103">
            <v>4285027</v>
          </cell>
          <cell r="C103" t="str">
            <v>7D 185G SPUM MINI CR 8CA</v>
          </cell>
          <cell r="D103" t="str">
            <v>1C03</v>
          </cell>
          <cell r="E103" t="str">
            <v>Mini</v>
          </cell>
          <cell r="F103">
            <v>185</v>
          </cell>
          <cell r="G103" t="str">
            <v>Romania</v>
          </cell>
          <cell r="H103" t="str">
            <v>Spumant</v>
          </cell>
          <cell r="I103"/>
          <cell r="J103"/>
          <cell r="K103">
            <v>14.6</v>
          </cell>
          <cell r="L103">
            <v>8</v>
          </cell>
          <cell r="M103">
            <v>40</v>
          </cell>
          <cell r="N103">
            <v>1.48</v>
          </cell>
          <cell r="O103">
            <v>59.2</v>
          </cell>
          <cell r="P103">
            <v>391</v>
          </cell>
          <cell r="Q103">
            <v>291</v>
          </cell>
          <cell r="R103">
            <v>200</v>
          </cell>
          <cell r="S103">
            <v>8</v>
          </cell>
          <cell r="T103">
            <v>5</v>
          </cell>
          <cell r="U103">
            <v>1000</v>
          </cell>
          <cell r="V103">
            <v>1150</v>
          </cell>
          <cell r="W103">
            <v>57180</v>
          </cell>
          <cell r="X103">
            <v>720.46799999999996</v>
          </cell>
          <cell r="Y103">
            <v>94</v>
          </cell>
          <cell r="Z103">
            <v>677.23991999999998</v>
          </cell>
          <cell r="AA103">
            <v>11.439863513513513</v>
          </cell>
          <cell r="AB103" t="str">
            <v>0001</v>
          </cell>
          <cell r="AC103">
            <v>16253.75808</v>
          </cell>
          <cell r="AD103" t="str">
            <v>per mini Family</v>
          </cell>
          <cell r="AE103"/>
        </row>
        <row r="104">
          <cell r="A104" t="str">
            <v>-42850281C03</v>
          </cell>
          <cell r="B104">
            <v>-4285028</v>
          </cell>
          <cell r="C104" t="str">
            <v>7D 185G SPUM MINI CR 10CA</v>
          </cell>
          <cell r="D104" t="str">
            <v>1C03</v>
          </cell>
          <cell r="E104" t="str">
            <v>Mini</v>
          </cell>
          <cell r="F104">
            <v>185</v>
          </cell>
          <cell r="G104"/>
          <cell r="H104" t="str">
            <v>Spumant</v>
          </cell>
          <cell r="I104"/>
          <cell r="J104"/>
          <cell r="K104">
            <v>14.6</v>
          </cell>
          <cell r="L104">
            <v>10</v>
          </cell>
          <cell r="M104">
            <v>54</v>
          </cell>
          <cell r="N104">
            <v>1.85</v>
          </cell>
          <cell r="O104">
            <v>99.9</v>
          </cell>
          <cell r="P104">
            <v>395</v>
          </cell>
          <cell r="Q104">
            <v>393</v>
          </cell>
          <cell r="R104">
            <v>195</v>
          </cell>
          <cell r="S104">
            <v>6</v>
          </cell>
          <cell r="T104">
            <v>9</v>
          </cell>
          <cell r="U104">
            <v>1755</v>
          </cell>
          <cell r="V104">
            <v>1905</v>
          </cell>
          <cell r="W104">
            <v>57180</v>
          </cell>
          <cell r="X104">
            <v>720.46799999999996</v>
          </cell>
          <cell r="Y104">
            <v>94</v>
          </cell>
          <cell r="Z104">
            <v>677.23991999999998</v>
          </cell>
          <cell r="AA104"/>
          <cell r="AB104"/>
          <cell r="AC104">
            <v>16253.75808</v>
          </cell>
          <cell r="AD104" t="str">
            <v>per mini Family</v>
          </cell>
          <cell r="AE104" t="str">
            <v>Delistat inlocuit cu 4306514 feb 2023</v>
          </cell>
        </row>
        <row r="105">
          <cell r="A105" t="str">
            <v>42850291C03</v>
          </cell>
          <cell r="B105">
            <v>4285029</v>
          </cell>
          <cell r="C105" t="str">
            <v>7D 185G COCOA&amp;VAN MINI CR 8CA</v>
          </cell>
          <cell r="D105" t="str">
            <v>1C03</v>
          </cell>
          <cell r="E105" t="str">
            <v>Mini</v>
          </cell>
          <cell r="F105">
            <v>185</v>
          </cell>
          <cell r="G105" t="str">
            <v>Romania</v>
          </cell>
          <cell r="H105" t="str">
            <v>Cocoa-Vanilla</v>
          </cell>
          <cell r="I105"/>
          <cell r="J105"/>
          <cell r="K105">
            <v>14.6</v>
          </cell>
          <cell r="L105">
            <v>8</v>
          </cell>
          <cell r="M105">
            <v>40</v>
          </cell>
          <cell r="N105">
            <v>1.48</v>
          </cell>
          <cell r="O105">
            <v>59.2</v>
          </cell>
          <cell r="P105">
            <v>391</v>
          </cell>
          <cell r="Q105">
            <v>291</v>
          </cell>
          <cell r="R105">
            <v>200</v>
          </cell>
          <cell r="S105">
            <v>8</v>
          </cell>
          <cell r="T105">
            <v>5</v>
          </cell>
          <cell r="U105">
            <v>1000</v>
          </cell>
          <cell r="V105">
            <v>1150</v>
          </cell>
          <cell r="W105">
            <v>57180</v>
          </cell>
          <cell r="X105">
            <v>720.46799999999996</v>
          </cell>
          <cell r="Y105">
            <v>94</v>
          </cell>
          <cell r="Z105">
            <v>677.23991999999998</v>
          </cell>
          <cell r="AA105">
            <v>11.439863513513513</v>
          </cell>
          <cell r="AB105" t="str">
            <v>0001</v>
          </cell>
          <cell r="AC105">
            <v>16253.75808</v>
          </cell>
          <cell r="AD105" t="str">
            <v>per mini Family</v>
          </cell>
          <cell r="AE105"/>
        </row>
        <row r="106">
          <cell r="A106" t="str">
            <v>42850301C03</v>
          </cell>
          <cell r="B106">
            <v>4285030</v>
          </cell>
          <cell r="C106" t="str">
            <v>7D 185G VAN&amp;SR CHRY MINI CR 8CA</v>
          </cell>
          <cell r="D106" t="str">
            <v>1C03</v>
          </cell>
          <cell r="E106" t="str">
            <v>Mini</v>
          </cell>
          <cell r="F106">
            <v>185</v>
          </cell>
          <cell r="G106" t="str">
            <v>Romania</v>
          </cell>
          <cell r="H106" t="str">
            <v>Vanilla-Cherry</v>
          </cell>
          <cell r="I106"/>
          <cell r="J106"/>
          <cell r="K106">
            <v>14.6</v>
          </cell>
          <cell r="L106">
            <v>8</v>
          </cell>
          <cell r="M106">
            <v>40</v>
          </cell>
          <cell r="N106">
            <v>1.48</v>
          </cell>
          <cell r="O106">
            <v>59.2</v>
          </cell>
          <cell r="P106">
            <v>391</v>
          </cell>
          <cell r="Q106">
            <v>291</v>
          </cell>
          <cell r="R106">
            <v>200</v>
          </cell>
          <cell r="S106">
            <v>8</v>
          </cell>
          <cell r="T106">
            <v>5</v>
          </cell>
          <cell r="U106">
            <v>1000</v>
          </cell>
          <cell r="V106">
            <v>1150</v>
          </cell>
          <cell r="W106">
            <v>57180</v>
          </cell>
          <cell r="X106">
            <v>720.46799999999996</v>
          </cell>
          <cell r="Y106">
            <v>94</v>
          </cell>
          <cell r="Z106">
            <v>677.23991999999998</v>
          </cell>
          <cell r="AA106">
            <v>11.439863513513513</v>
          </cell>
          <cell r="AB106" t="str">
            <v>0001</v>
          </cell>
          <cell r="AC106">
            <v>16253.75808</v>
          </cell>
          <cell r="AD106" t="str">
            <v>per mini Family</v>
          </cell>
          <cell r="AE106"/>
        </row>
        <row r="107">
          <cell r="A107" t="str">
            <v>42850321C03</v>
          </cell>
          <cell r="B107">
            <v>4285032</v>
          </cell>
          <cell r="C107" t="str">
            <v>7D 185G MILLEF MINI CR 8CA</v>
          </cell>
          <cell r="D107" t="str">
            <v>1C03</v>
          </cell>
          <cell r="E107" t="str">
            <v>Mini</v>
          </cell>
          <cell r="F107">
            <v>185</v>
          </cell>
          <cell r="G107"/>
          <cell r="H107" t="str">
            <v>Mimillefeuille</v>
          </cell>
          <cell r="I107"/>
          <cell r="J107"/>
          <cell r="K107">
            <v>14.6</v>
          </cell>
          <cell r="L107">
            <v>8</v>
          </cell>
          <cell r="M107">
            <v>40</v>
          </cell>
          <cell r="N107">
            <v>1.48</v>
          </cell>
          <cell r="O107">
            <v>59.2</v>
          </cell>
          <cell r="P107">
            <v>391</v>
          </cell>
          <cell r="Q107">
            <v>291</v>
          </cell>
          <cell r="R107">
            <v>200</v>
          </cell>
          <cell r="S107">
            <v>8</v>
          </cell>
          <cell r="T107">
            <v>5</v>
          </cell>
          <cell r="U107">
            <v>1000</v>
          </cell>
          <cell r="V107">
            <v>1150</v>
          </cell>
          <cell r="W107">
            <v>57180</v>
          </cell>
          <cell r="X107">
            <v>720.46799999999996</v>
          </cell>
          <cell r="Y107">
            <v>94</v>
          </cell>
          <cell r="Z107">
            <v>677.23991999999998</v>
          </cell>
          <cell r="AA107">
            <v>11.439863513513513</v>
          </cell>
          <cell r="AB107" t="str">
            <v>0001</v>
          </cell>
          <cell r="AC107">
            <v>16253.75808</v>
          </cell>
          <cell r="AD107" t="str">
            <v>per mini Family</v>
          </cell>
          <cell r="AE107"/>
        </row>
        <row r="108">
          <cell r="A108" t="str">
            <v>42850461C03</v>
          </cell>
          <cell r="B108">
            <v>4285046</v>
          </cell>
          <cell r="C108" t="str">
            <v>7D 185G COCOA MINI CR 8CA</v>
          </cell>
          <cell r="D108" t="str">
            <v>1C03</v>
          </cell>
          <cell r="E108" t="str">
            <v>Mini</v>
          </cell>
          <cell r="F108">
            <v>185</v>
          </cell>
          <cell r="G108" t="str">
            <v>Romania</v>
          </cell>
          <cell r="H108" t="str">
            <v>Cocoa</v>
          </cell>
          <cell r="I108"/>
          <cell r="J108"/>
          <cell r="K108">
            <v>14.6</v>
          </cell>
          <cell r="L108">
            <v>8</v>
          </cell>
          <cell r="M108">
            <v>40</v>
          </cell>
          <cell r="N108">
            <v>1.48</v>
          </cell>
          <cell r="O108">
            <v>59.2</v>
          </cell>
          <cell r="P108">
            <v>391</v>
          </cell>
          <cell r="Q108">
            <v>291</v>
          </cell>
          <cell r="R108">
            <v>200</v>
          </cell>
          <cell r="S108">
            <v>8</v>
          </cell>
          <cell r="T108">
            <v>5</v>
          </cell>
          <cell r="U108">
            <v>1000</v>
          </cell>
          <cell r="V108">
            <v>1150</v>
          </cell>
          <cell r="W108">
            <v>57180</v>
          </cell>
          <cell r="X108">
            <v>720.46799999999996</v>
          </cell>
          <cell r="Y108">
            <v>94</v>
          </cell>
          <cell r="Z108">
            <v>677.23991999999998</v>
          </cell>
          <cell r="AA108">
            <v>11.439863513513513</v>
          </cell>
          <cell r="AB108" t="str">
            <v>0001</v>
          </cell>
          <cell r="AC108">
            <v>16253.75808</v>
          </cell>
          <cell r="AD108" t="str">
            <v>per mini Family</v>
          </cell>
          <cell r="AE108"/>
        </row>
        <row r="109">
          <cell r="A109" t="str">
            <v>-42850471C03</v>
          </cell>
          <cell r="B109">
            <v>-4285047</v>
          </cell>
          <cell r="C109" t="str">
            <v>7D 185G COCOA MINI CR 10CA</v>
          </cell>
          <cell r="D109" t="str">
            <v>1C03</v>
          </cell>
          <cell r="E109" t="str">
            <v>Mini</v>
          </cell>
          <cell r="F109">
            <v>185</v>
          </cell>
          <cell r="G109"/>
          <cell r="H109" t="str">
            <v>Cocoa</v>
          </cell>
          <cell r="I109"/>
          <cell r="J109"/>
          <cell r="K109">
            <v>14.6</v>
          </cell>
          <cell r="L109">
            <v>10</v>
          </cell>
          <cell r="M109">
            <v>54</v>
          </cell>
          <cell r="N109">
            <v>1.85</v>
          </cell>
          <cell r="O109">
            <v>99.9</v>
          </cell>
          <cell r="P109">
            <v>395</v>
          </cell>
          <cell r="Q109">
            <v>393</v>
          </cell>
          <cell r="R109">
            <v>195</v>
          </cell>
          <cell r="S109">
            <v>6</v>
          </cell>
          <cell r="T109">
            <v>9</v>
          </cell>
          <cell r="U109">
            <v>1755</v>
          </cell>
          <cell r="V109">
            <v>1905</v>
          </cell>
          <cell r="W109">
            <v>57180</v>
          </cell>
          <cell r="X109">
            <v>720.46799999999996</v>
          </cell>
          <cell r="Y109">
            <v>94</v>
          </cell>
          <cell r="Z109">
            <v>677.23991999999998</v>
          </cell>
          <cell r="AA109"/>
          <cell r="AB109"/>
          <cell r="AC109">
            <v>16253.75808</v>
          </cell>
          <cell r="AD109" t="str">
            <v>per mini Family</v>
          </cell>
          <cell r="AE109" t="str">
            <v>delistat inlocuit cu 4306513 feb 2023</v>
          </cell>
        </row>
        <row r="110">
          <cell r="A110" t="str">
            <v>-42850481C03</v>
          </cell>
          <cell r="B110">
            <v>-4285048</v>
          </cell>
          <cell r="C110" t="str">
            <v>7D 300G COCOA MINI CR 6CA</v>
          </cell>
          <cell r="D110" t="str">
            <v>1C03</v>
          </cell>
          <cell r="E110" t="str">
            <v>Mini</v>
          </cell>
          <cell r="F110">
            <v>300</v>
          </cell>
          <cell r="G110"/>
          <cell r="H110" t="str">
            <v>Cocoa</v>
          </cell>
          <cell r="I110"/>
          <cell r="J110"/>
          <cell r="K110">
            <v>23.6</v>
          </cell>
          <cell r="L110">
            <v>6</v>
          </cell>
          <cell r="M110">
            <v>32</v>
          </cell>
          <cell r="N110">
            <v>1.8</v>
          </cell>
          <cell r="O110">
            <v>57.6</v>
          </cell>
          <cell r="P110">
            <v>400</v>
          </cell>
          <cell r="Q110">
            <v>286</v>
          </cell>
          <cell r="R110">
            <v>222</v>
          </cell>
          <cell r="S110">
            <v>8</v>
          </cell>
          <cell r="T110">
            <v>4</v>
          </cell>
          <cell r="U110">
            <v>888</v>
          </cell>
          <cell r="V110">
            <v>1038</v>
          </cell>
          <cell r="W110">
            <v>57180</v>
          </cell>
          <cell r="X110">
            <v>720.46799999999996</v>
          </cell>
          <cell r="Y110">
            <v>94</v>
          </cell>
          <cell r="Z110">
            <v>677.23991999999998</v>
          </cell>
          <cell r="AA110"/>
          <cell r="AB110"/>
          <cell r="AC110">
            <v>16253.75808</v>
          </cell>
          <cell r="AD110" t="str">
            <v>per mini Family</v>
          </cell>
          <cell r="AE110"/>
        </row>
        <row r="111">
          <cell r="A111" t="str">
            <v>-42850491C03</v>
          </cell>
          <cell r="B111">
            <v>-4285049</v>
          </cell>
          <cell r="C111" t="str">
            <v>7D 300G COCOA&amp;VAN MINI CR 6CA</v>
          </cell>
          <cell r="D111" t="str">
            <v>1C03</v>
          </cell>
          <cell r="E111" t="str">
            <v>Mini</v>
          </cell>
          <cell r="F111">
            <v>300</v>
          </cell>
          <cell r="G111"/>
          <cell r="H111" t="str">
            <v>Cocoa-Vanilla</v>
          </cell>
          <cell r="I111"/>
          <cell r="J111"/>
          <cell r="K111">
            <v>23.6</v>
          </cell>
          <cell r="L111">
            <v>6</v>
          </cell>
          <cell r="M111">
            <v>32</v>
          </cell>
          <cell r="N111">
            <v>1.8</v>
          </cell>
          <cell r="O111">
            <v>57.6</v>
          </cell>
          <cell r="P111">
            <v>400</v>
          </cell>
          <cell r="Q111">
            <v>286</v>
          </cell>
          <cell r="R111">
            <v>222</v>
          </cell>
          <cell r="S111">
            <v>8</v>
          </cell>
          <cell r="T111">
            <v>4</v>
          </cell>
          <cell r="U111">
            <v>888</v>
          </cell>
          <cell r="V111">
            <v>1038</v>
          </cell>
          <cell r="W111">
            <v>57180</v>
          </cell>
          <cell r="X111">
            <v>720.46799999999996</v>
          </cell>
          <cell r="Y111">
            <v>94</v>
          </cell>
          <cell r="Z111">
            <v>677.23991999999998</v>
          </cell>
          <cell r="AA111"/>
          <cell r="AB111"/>
          <cell r="AC111">
            <v>16253.75808</v>
          </cell>
          <cell r="AD111" t="str">
            <v>per mini Family</v>
          </cell>
          <cell r="AE111"/>
        </row>
        <row r="112">
          <cell r="A112" t="str">
            <v>42850501C03</v>
          </cell>
          <cell r="B112">
            <v>4285050</v>
          </cell>
          <cell r="C112" t="str">
            <v>7D 60G COCOA MINI CR 15CA</v>
          </cell>
          <cell r="D112" t="str">
            <v>1C03</v>
          </cell>
          <cell r="E112" t="str">
            <v>Mini</v>
          </cell>
          <cell r="F112">
            <v>60</v>
          </cell>
          <cell r="G112" t="str">
            <v>Romania</v>
          </cell>
          <cell r="H112" t="str">
            <v>Cocoa</v>
          </cell>
          <cell r="I112"/>
          <cell r="J112"/>
          <cell r="K112">
            <v>5</v>
          </cell>
          <cell r="L112">
            <v>15</v>
          </cell>
          <cell r="M112">
            <v>56</v>
          </cell>
          <cell r="N112">
            <v>0.9</v>
          </cell>
          <cell r="O112">
            <v>50.4</v>
          </cell>
          <cell r="P112">
            <v>391</v>
          </cell>
          <cell r="Q112">
            <v>291</v>
          </cell>
          <cell r="R112">
            <v>147</v>
          </cell>
          <cell r="S112">
            <v>8</v>
          </cell>
          <cell r="T112">
            <v>7</v>
          </cell>
          <cell r="U112">
            <v>1029</v>
          </cell>
          <cell r="V112">
            <v>1179</v>
          </cell>
          <cell r="W112">
            <v>57180</v>
          </cell>
          <cell r="X112">
            <v>720.46799999999996</v>
          </cell>
          <cell r="Y112">
            <v>94</v>
          </cell>
          <cell r="Z112">
            <v>677.23991999999998</v>
          </cell>
          <cell r="AA112">
            <v>13.437299999999999</v>
          </cell>
          <cell r="AB112" t="str">
            <v>0001</v>
          </cell>
          <cell r="AC112">
            <v>16253.75808</v>
          </cell>
          <cell r="AD112" t="str">
            <v>per mini Family/ cannot be done without big bag mini (185/200g)</v>
          </cell>
          <cell r="AE112"/>
        </row>
        <row r="113">
          <cell r="A113" t="str">
            <v>42850511C03</v>
          </cell>
          <cell r="B113">
            <v>4285051</v>
          </cell>
          <cell r="C113" t="str">
            <v>7D 60G COCOA&amp;VAN MINI CR 15CA</v>
          </cell>
          <cell r="D113" t="str">
            <v>1C03</v>
          </cell>
          <cell r="E113" t="str">
            <v>Mini</v>
          </cell>
          <cell r="F113">
            <v>60</v>
          </cell>
          <cell r="G113" t="str">
            <v>Romania</v>
          </cell>
          <cell r="H113" t="str">
            <v>Cocoa-Vanilla</v>
          </cell>
          <cell r="I113"/>
          <cell r="J113"/>
          <cell r="K113">
            <v>5</v>
          </cell>
          <cell r="L113">
            <v>15</v>
          </cell>
          <cell r="M113">
            <v>56</v>
          </cell>
          <cell r="N113">
            <v>0.9</v>
          </cell>
          <cell r="O113">
            <v>50.4</v>
          </cell>
          <cell r="P113">
            <v>391</v>
          </cell>
          <cell r="Q113">
            <v>291</v>
          </cell>
          <cell r="R113">
            <v>147</v>
          </cell>
          <cell r="S113">
            <v>8</v>
          </cell>
          <cell r="T113">
            <v>7</v>
          </cell>
          <cell r="U113">
            <v>1029</v>
          </cell>
          <cell r="V113">
            <v>1179</v>
          </cell>
          <cell r="W113">
            <v>57180</v>
          </cell>
          <cell r="X113">
            <v>720.46799999999996</v>
          </cell>
          <cell r="Y113">
            <v>94</v>
          </cell>
          <cell r="Z113">
            <v>677.23991999999998</v>
          </cell>
          <cell r="AA113">
            <v>13.437299999999999</v>
          </cell>
          <cell r="AB113" t="str">
            <v>0001</v>
          </cell>
          <cell r="AC113">
            <v>16253.75808</v>
          </cell>
          <cell r="AD113" t="str">
            <v>per mini Family/ cannot be done without big bag mini (185/200g)</v>
          </cell>
          <cell r="AE113"/>
        </row>
        <row r="114">
          <cell r="A114" t="str">
            <v>-42850521C03</v>
          </cell>
          <cell r="B114">
            <v>-4285052</v>
          </cell>
          <cell r="C114" t="str">
            <v>7D 60G VAN&amp;SR CHRY MINI CR 15CA</v>
          </cell>
          <cell r="D114" t="str">
            <v>1C03</v>
          </cell>
          <cell r="E114" t="str">
            <v>Mini</v>
          </cell>
          <cell r="F114">
            <v>60</v>
          </cell>
          <cell r="G114"/>
          <cell r="H114" t="str">
            <v>Vanilla-Cherry</v>
          </cell>
          <cell r="I114"/>
          <cell r="J114"/>
          <cell r="K114">
            <v>5</v>
          </cell>
          <cell r="L114">
            <v>15</v>
          </cell>
          <cell r="M114">
            <v>56</v>
          </cell>
          <cell r="N114">
            <v>0.9</v>
          </cell>
          <cell r="O114">
            <v>50.4</v>
          </cell>
          <cell r="P114">
            <v>391</v>
          </cell>
          <cell r="Q114">
            <v>291</v>
          </cell>
          <cell r="R114">
            <v>147</v>
          </cell>
          <cell r="S114">
            <v>8</v>
          </cell>
          <cell r="T114">
            <v>7</v>
          </cell>
          <cell r="U114">
            <v>1029</v>
          </cell>
          <cell r="V114">
            <v>1179</v>
          </cell>
          <cell r="W114">
            <v>57180</v>
          </cell>
          <cell r="X114">
            <v>720.46799999999996</v>
          </cell>
          <cell r="Y114">
            <v>94</v>
          </cell>
          <cell r="Z114">
            <v>677.23991999999998</v>
          </cell>
          <cell r="AA114"/>
          <cell r="AB114"/>
          <cell r="AC114">
            <v>16253.75808</v>
          </cell>
          <cell r="AD114" t="str">
            <v>per mini Family/ cannot be done without big bag mini (185/200g)</v>
          </cell>
          <cell r="AE114"/>
        </row>
        <row r="115">
          <cell r="A115" t="str">
            <v>42851051C03</v>
          </cell>
          <cell r="B115">
            <v>4285105</v>
          </cell>
          <cell r="C115" t="str">
            <v>7D 60G COCOA MINI CR 15CA</v>
          </cell>
          <cell r="D115" t="str">
            <v>1C03</v>
          </cell>
          <cell r="E115" t="str">
            <v>Mini</v>
          </cell>
          <cell r="F115">
            <v>60</v>
          </cell>
          <cell r="G115"/>
          <cell r="H115" t="str">
            <v>Cocoa</v>
          </cell>
          <cell r="I115"/>
          <cell r="J115"/>
          <cell r="K115">
            <v>5</v>
          </cell>
          <cell r="L115">
            <v>15</v>
          </cell>
          <cell r="M115">
            <v>56</v>
          </cell>
          <cell r="N115">
            <v>0.9</v>
          </cell>
          <cell r="O115">
            <v>50.4</v>
          </cell>
          <cell r="P115">
            <v>391</v>
          </cell>
          <cell r="Q115">
            <v>291</v>
          </cell>
          <cell r="R115">
            <v>147</v>
          </cell>
          <cell r="S115">
            <v>8</v>
          </cell>
          <cell r="T115">
            <v>7</v>
          </cell>
          <cell r="U115">
            <v>1029</v>
          </cell>
          <cell r="V115">
            <v>1179</v>
          </cell>
          <cell r="W115">
            <v>57180</v>
          </cell>
          <cell r="X115">
            <v>720.46799999999996</v>
          </cell>
          <cell r="Y115">
            <v>94</v>
          </cell>
          <cell r="Z115">
            <v>677.23991999999998</v>
          </cell>
          <cell r="AA115">
            <v>13.437299999999999</v>
          </cell>
          <cell r="AB115" t="str">
            <v>0001</v>
          </cell>
          <cell r="AC115">
            <v>16253.75808</v>
          </cell>
          <cell r="AD115" t="str">
            <v>per mini Family/ cannot be done without big bag mini (185/200g)</v>
          </cell>
          <cell r="AE115"/>
        </row>
        <row r="116">
          <cell r="A116" t="str">
            <v>42851681C03</v>
          </cell>
          <cell r="B116">
            <v>4285168</v>
          </cell>
          <cell r="C116" t="str">
            <v>7D 185G COCOA MINI CR 8CA</v>
          </cell>
          <cell r="D116" t="str">
            <v>1C03</v>
          </cell>
          <cell r="E116" t="str">
            <v>Mini</v>
          </cell>
          <cell r="F116">
            <v>185</v>
          </cell>
          <cell r="G116"/>
          <cell r="H116" t="str">
            <v>Cocoa</v>
          </cell>
          <cell r="I116"/>
          <cell r="J116"/>
          <cell r="K116">
            <v>14.6</v>
          </cell>
          <cell r="L116">
            <v>8</v>
          </cell>
          <cell r="M116">
            <v>40</v>
          </cell>
          <cell r="N116">
            <v>1.48</v>
          </cell>
          <cell r="O116">
            <v>59.2</v>
          </cell>
          <cell r="P116">
            <v>391</v>
          </cell>
          <cell r="Q116">
            <v>291</v>
          </cell>
          <cell r="R116">
            <v>200</v>
          </cell>
          <cell r="S116">
            <v>8</v>
          </cell>
          <cell r="T116">
            <v>5</v>
          </cell>
          <cell r="U116">
            <v>1000</v>
          </cell>
          <cell r="V116">
            <v>1150</v>
          </cell>
          <cell r="W116">
            <v>57180</v>
          </cell>
          <cell r="X116">
            <v>720.46799999999996</v>
          </cell>
          <cell r="Y116">
            <v>94</v>
          </cell>
          <cell r="Z116">
            <v>677.23991999999998</v>
          </cell>
          <cell r="AA116">
            <v>11.439863513513513</v>
          </cell>
          <cell r="AB116" t="str">
            <v>0001</v>
          </cell>
          <cell r="AC116">
            <v>16253.75808</v>
          </cell>
          <cell r="AD116" t="str">
            <v>per mini Family</v>
          </cell>
          <cell r="AE116"/>
        </row>
        <row r="117">
          <cell r="A117" t="str">
            <v>42851701C03</v>
          </cell>
          <cell r="B117">
            <v>4285170</v>
          </cell>
          <cell r="C117" t="str">
            <v>7D 185G COCOA&amp;VAN MINI CR 8CA</v>
          </cell>
          <cell r="D117" t="str">
            <v>1C03</v>
          </cell>
          <cell r="E117" t="str">
            <v>Mini</v>
          </cell>
          <cell r="F117">
            <v>185</v>
          </cell>
          <cell r="G117"/>
          <cell r="H117" t="str">
            <v>Cocoa-Vanilla</v>
          </cell>
          <cell r="I117"/>
          <cell r="J117"/>
          <cell r="K117">
            <v>14.6</v>
          </cell>
          <cell r="L117">
            <v>8</v>
          </cell>
          <cell r="M117">
            <v>40</v>
          </cell>
          <cell r="N117">
            <v>1.48</v>
          </cell>
          <cell r="O117">
            <v>59.2</v>
          </cell>
          <cell r="P117">
            <v>391</v>
          </cell>
          <cell r="Q117">
            <v>291</v>
          </cell>
          <cell r="R117">
            <v>200</v>
          </cell>
          <cell r="S117">
            <v>8</v>
          </cell>
          <cell r="T117">
            <v>5</v>
          </cell>
          <cell r="U117">
            <v>1000</v>
          </cell>
          <cell r="V117">
            <v>1150</v>
          </cell>
          <cell r="W117">
            <v>57180</v>
          </cell>
          <cell r="X117">
            <v>720.46799999999996</v>
          </cell>
          <cell r="Y117">
            <v>94</v>
          </cell>
          <cell r="Z117">
            <v>677.23991999999998</v>
          </cell>
          <cell r="AA117">
            <v>11.439863513513513</v>
          </cell>
          <cell r="AB117" t="str">
            <v>0001</v>
          </cell>
          <cell r="AC117">
            <v>16253.75808</v>
          </cell>
          <cell r="AD117" t="str">
            <v>per mini Family</v>
          </cell>
          <cell r="AE117"/>
        </row>
        <row r="118">
          <cell r="A118" t="str">
            <v>42852041C03</v>
          </cell>
          <cell r="B118">
            <v>4285204</v>
          </cell>
          <cell r="C118" t="str">
            <v>7D 60G MILLEF MINI CR 15CA</v>
          </cell>
          <cell r="D118" t="str">
            <v>1C03</v>
          </cell>
          <cell r="E118" t="str">
            <v>Mini</v>
          </cell>
          <cell r="F118">
            <v>60</v>
          </cell>
          <cell r="G118"/>
          <cell r="H118" t="str">
            <v>Mimillefeuille</v>
          </cell>
          <cell r="I118"/>
          <cell r="J118"/>
          <cell r="K118">
            <v>5</v>
          </cell>
          <cell r="L118">
            <v>15</v>
          </cell>
          <cell r="M118">
            <v>56</v>
          </cell>
          <cell r="N118">
            <v>0.9</v>
          </cell>
          <cell r="O118">
            <v>50.4</v>
          </cell>
          <cell r="P118">
            <v>391</v>
          </cell>
          <cell r="Q118">
            <v>291</v>
          </cell>
          <cell r="R118">
            <v>147</v>
          </cell>
          <cell r="S118">
            <v>8</v>
          </cell>
          <cell r="T118">
            <v>7</v>
          </cell>
          <cell r="U118">
            <v>1029</v>
          </cell>
          <cell r="V118">
            <v>1179</v>
          </cell>
          <cell r="W118">
            <v>57180</v>
          </cell>
          <cell r="X118">
            <v>720.46799999999996</v>
          </cell>
          <cell r="Y118">
            <v>94</v>
          </cell>
          <cell r="Z118">
            <v>677.23991999999998</v>
          </cell>
          <cell r="AA118">
            <v>13.437299999999999</v>
          </cell>
          <cell r="AB118" t="str">
            <v>0001</v>
          </cell>
          <cell r="AC118">
            <v>16253.75808</v>
          </cell>
          <cell r="AD118" t="str">
            <v>per mini Family/ cannot be done without big bag mini (185/200g)</v>
          </cell>
          <cell r="AE118"/>
        </row>
        <row r="119">
          <cell r="A119" t="str">
            <v>42852041C03</v>
          </cell>
          <cell r="B119">
            <v>4285204</v>
          </cell>
          <cell r="C119" t="str">
            <v>7DAYS MINI CR. MILLEFEUILLE (60G)15P/C</v>
          </cell>
          <cell r="D119" t="str">
            <v>1C03</v>
          </cell>
          <cell r="E119" t="str">
            <v>Mini</v>
          </cell>
          <cell r="F119">
            <v>60</v>
          </cell>
          <cell r="G119"/>
          <cell r="H119" t="str">
            <v>Mimillefeuille</v>
          </cell>
          <cell r="I119"/>
          <cell r="J119"/>
          <cell r="K119">
            <v>5</v>
          </cell>
          <cell r="L119">
            <v>15</v>
          </cell>
          <cell r="M119">
            <v>56</v>
          </cell>
          <cell r="N119">
            <v>0.9</v>
          </cell>
          <cell r="O119">
            <v>50.4</v>
          </cell>
          <cell r="P119">
            <v>391</v>
          </cell>
          <cell r="Q119">
            <v>291</v>
          </cell>
          <cell r="R119">
            <v>147</v>
          </cell>
          <cell r="S119">
            <v>8</v>
          </cell>
          <cell r="T119">
            <v>7</v>
          </cell>
          <cell r="U119">
            <v>1029</v>
          </cell>
          <cell r="V119">
            <v>1179</v>
          </cell>
          <cell r="W119">
            <v>57180</v>
          </cell>
          <cell r="X119">
            <v>720.46799999999996</v>
          </cell>
          <cell r="Y119">
            <v>94</v>
          </cell>
          <cell r="Z119">
            <v>677.23991999999998</v>
          </cell>
          <cell r="AA119">
            <v>13.437299999999999</v>
          </cell>
          <cell r="AB119" t="str">
            <v>0001</v>
          </cell>
          <cell r="AC119">
            <v>16253.75808</v>
          </cell>
          <cell r="AD119" t="str">
            <v>per mini Family/ cannot be done without big bag mini (185/200g)</v>
          </cell>
          <cell r="AE119"/>
        </row>
        <row r="120">
          <cell r="A120" t="str">
            <v>42852071C03</v>
          </cell>
          <cell r="B120">
            <v>4285207</v>
          </cell>
          <cell r="C120" t="str">
            <v>7D 185G MILLEF MINI CR 8CA</v>
          </cell>
          <cell r="D120" t="str">
            <v>1C03</v>
          </cell>
          <cell r="E120" t="str">
            <v>Mini</v>
          </cell>
          <cell r="F120">
            <v>185</v>
          </cell>
          <cell r="G120"/>
          <cell r="H120" t="str">
            <v>Mimillefeuille</v>
          </cell>
          <cell r="I120"/>
          <cell r="J120"/>
          <cell r="K120">
            <v>14.6</v>
          </cell>
          <cell r="L120">
            <v>8</v>
          </cell>
          <cell r="M120">
            <v>40</v>
          </cell>
          <cell r="N120">
            <v>1.48</v>
          </cell>
          <cell r="O120">
            <v>59.2</v>
          </cell>
          <cell r="P120">
            <v>391</v>
          </cell>
          <cell r="Q120">
            <v>291</v>
          </cell>
          <cell r="R120">
            <v>200</v>
          </cell>
          <cell r="S120">
            <v>8</v>
          </cell>
          <cell r="T120">
            <v>5</v>
          </cell>
          <cell r="U120">
            <v>1000</v>
          </cell>
          <cell r="V120">
            <v>1150</v>
          </cell>
          <cell r="W120">
            <v>57180</v>
          </cell>
          <cell r="X120">
            <v>720.46799999999996</v>
          </cell>
          <cell r="Y120">
            <v>94</v>
          </cell>
          <cell r="Z120">
            <v>677.23991999999998</v>
          </cell>
          <cell r="AA120">
            <v>11.439863513513513</v>
          </cell>
          <cell r="AB120" t="str">
            <v>0001</v>
          </cell>
          <cell r="AC120">
            <v>16253.75808</v>
          </cell>
          <cell r="AD120" t="str">
            <v>per mini Family</v>
          </cell>
          <cell r="AE120"/>
        </row>
        <row r="121">
          <cell r="A121" t="str">
            <v>42854261C03</v>
          </cell>
          <cell r="B121">
            <v>4285426</v>
          </cell>
          <cell r="C121" t="str">
            <v>7D 200G MILLEF MINI CR 10CA</v>
          </cell>
          <cell r="D121" t="str">
            <v>1C03</v>
          </cell>
          <cell r="E121" t="str">
            <v>Mini</v>
          </cell>
          <cell r="F121">
            <v>200</v>
          </cell>
          <cell r="G121" t="str">
            <v>Cehia Kaufland</v>
          </cell>
          <cell r="H121" t="str">
            <v>Mimillefeuille</v>
          </cell>
          <cell r="I121"/>
          <cell r="J121"/>
          <cell r="K121">
            <v>15.7</v>
          </cell>
          <cell r="L121">
            <v>10</v>
          </cell>
          <cell r="M121">
            <v>30</v>
          </cell>
          <cell r="N121">
            <v>2</v>
          </cell>
          <cell r="O121">
            <v>60</v>
          </cell>
          <cell r="P121">
            <v>395</v>
          </cell>
          <cell r="Q121">
            <v>393</v>
          </cell>
          <cell r="R121">
            <v>195</v>
          </cell>
          <cell r="S121">
            <v>6</v>
          </cell>
          <cell r="T121">
            <v>5</v>
          </cell>
          <cell r="U121">
            <v>975</v>
          </cell>
          <cell r="V121">
            <v>1125</v>
          </cell>
          <cell r="W121">
            <v>57180</v>
          </cell>
          <cell r="X121">
            <v>720.46799999999996</v>
          </cell>
          <cell r="Y121">
            <v>94</v>
          </cell>
          <cell r="Z121">
            <v>677.23991999999998</v>
          </cell>
          <cell r="AA121">
            <v>11.287331999999999</v>
          </cell>
          <cell r="AB121" t="str">
            <v>0001</v>
          </cell>
          <cell r="AC121">
            <v>16253.75808</v>
          </cell>
          <cell r="AD121" t="str">
            <v>per mini Family</v>
          </cell>
          <cell r="AE121"/>
        </row>
        <row r="122">
          <cell r="A122" t="str">
            <v>42855062C01</v>
          </cell>
          <cell r="B122">
            <v>4285506</v>
          </cell>
          <cell r="C122" t="str">
            <v>7D 70G CHOC DROPS CROIS 20CA</v>
          </cell>
          <cell r="D122" t="str">
            <v>2C01</v>
          </cell>
          <cell r="E122" t="str">
            <v>Tray 70/80/85g</v>
          </cell>
          <cell r="F122">
            <v>70</v>
          </cell>
          <cell r="G122"/>
          <cell r="H122" t="str">
            <v>Drops</v>
          </cell>
          <cell r="I122"/>
          <cell r="J122"/>
          <cell r="K122">
            <v>1</v>
          </cell>
          <cell r="L122">
            <v>20</v>
          </cell>
          <cell r="M122">
            <v>40</v>
          </cell>
          <cell r="N122">
            <v>1.4</v>
          </cell>
          <cell r="O122">
            <v>56</v>
          </cell>
          <cell r="P122">
            <v>396</v>
          </cell>
          <cell r="Q122">
            <v>296</v>
          </cell>
          <cell r="R122">
            <v>180</v>
          </cell>
          <cell r="S122">
            <v>8</v>
          </cell>
          <cell r="T122">
            <v>5</v>
          </cell>
          <cell r="U122">
            <v>900</v>
          </cell>
          <cell r="V122">
            <v>1050</v>
          </cell>
          <cell r="W122">
            <v>12042</v>
          </cell>
          <cell r="X122">
            <v>842.94</v>
          </cell>
          <cell r="Y122">
            <v>93.5</v>
          </cell>
          <cell r="Z122">
            <v>788.14890000000003</v>
          </cell>
          <cell r="AA122">
            <v>14.074087500000001</v>
          </cell>
          <cell r="AB122" t="str">
            <v>0001</v>
          </cell>
          <cell r="AC122">
            <v>6305.1912000000002</v>
          </cell>
          <cell r="AD122" t="str">
            <v>per family Choco Drops</v>
          </cell>
          <cell r="AE122" t="str">
            <v>to be delist</v>
          </cell>
        </row>
        <row r="123">
          <cell r="A123" t="str">
            <v>-42855821C03</v>
          </cell>
          <cell r="B123">
            <v>-4285582</v>
          </cell>
          <cell r="C123" t="str">
            <v>7D 80G COCOA STRDL 20CA</v>
          </cell>
          <cell r="D123" t="str">
            <v>1C03</v>
          </cell>
          <cell r="E123" t="str">
            <v>Borseto</v>
          </cell>
          <cell r="F123">
            <v>80</v>
          </cell>
          <cell r="G123"/>
          <cell r="H123" t="str">
            <v>Cocoa</v>
          </cell>
          <cell r="I123"/>
          <cell r="J123"/>
          <cell r="K123">
            <v>1</v>
          </cell>
          <cell r="L123">
            <v>20</v>
          </cell>
          <cell r="M123">
            <v>48</v>
          </cell>
          <cell r="N123">
            <v>1.6</v>
          </cell>
          <cell r="O123">
            <v>76.800000000000011</v>
          </cell>
          <cell r="P123">
            <v>391</v>
          </cell>
          <cell r="Q123">
            <v>296</v>
          </cell>
          <cell r="R123">
            <v>157</v>
          </cell>
          <cell r="S123">
            <v>8</v>
          </cell>
          <cell r="T123">
            <v>6</v>
          </cell>
          <cell r="U123">
            <v>942</v>
          </cell>
          <cell r="V123">
            <v>1092</v>
          </cell>
          <cell r="W123">
            <v>12132</v>
          </cell>
          <cell r="X123">
            <v>970.56</v>
          </cell>
          <cell r="Y123">
            <v>92.5</v>
          </cell>
          <cell r="Z123">
            <v>897.76799999999992</v>
          </cell>
          <cell r="AA123"/>
          <cell r="AB123"/>
          <cell r="AC123">
            <v>14364.287999999999</v>
          </cell>
          <cell r="AD123" t="str">
            <v>per family of Borseto</v>
          </cell>
          <cell r="AE123" t="str">
            <v>On delist File no 90264</v>
          </cell>
        </row>
        <row r="124">
          <cell r="A124" t="str">
            <v>42855841C03</v>
          </cell>
          <cell r="B124">
            <v>4285584</v>
          </cell>
          <cell r="C124" t="str">
            <v>7D 80G FR FRUIT STRDL 24CA</v>
          </cell>
          <cell r="D124" t="str">
            <v>1C03</v>
          </cell>
          <cell r="E124" t="str">
            <v>Borseto</v>
          </cell>
          <cell r="F124">
            <v>80</v>
          </cell>
          <cell r="G124" t="str">
            <v>Bulgaria</v>
          </cell>
          <cell r="H124" t="str">
            <v>Forest fruits</v>
          </cell>
          <cell r="I124"/>
          <cell r="J124"/>
          <cell r="K124">
            <v>1</v>
          </cell>
          <cell r="L124">
            <v>24</v>
          </cell>
          <cell r="M124">
            <v>80</v>
          </cell>
          <cell r="N124">
            <v>1.92</v>
          </cell>
          <cell r="O124">
            <v>153.6</v>
          </cell>
          <cell r="P124">
            <v>393</v>
          </cell>
          <cell r="Q124">
            <v>295</v>
          </cell>
          <cell r="R124">
            <v>180</v>
          </cell>
          <cell r="S124">
            <v>8</v>
          </cell>
          <cell r="T124">
            <v>10</v>
          </cell>
          <cell r="U124">
            <v>1800</v>
          </cell>
          <cell r="V124">
            <v>1950</v>
          </cell>
          <cell r="W124">
            <v>12132</v>
          </cell>
          <cell r="X124">
            <v>970.56</v>
          </cell>
          <cell r="Y124">
            <v>92.5</v>
          </cell>
          <cell r="Z124">
            <v>897.76799999999992</v>
          </cell>
          <cell r="AA124">
            <v>5.8448437499999999</v>
          </cell>
          <cell r="AB124" t="str">
            <v>0001</v>
          </cell>
          <cell r="AC124">
            <v>14364.287999999999</v>
          </cell>
          <cell r="AD124" t="str">
            <v>per family of Borseto</v>
          </cell>
          <cell r="AE124"/>
        </row>
        <row r="125">
          <cell r="A125" t="str">
            <v>42855881C03</v>
          </cell>
          <cell r="B125">
            <v>4285588</v>
          </cell>
          <cell r="C125" t="str">
            <v>7D 80G APPL&amp;CIN STRDL 24CA</v>
          </cell>
          <cell r="D125" t="str">
            <v>1C03</v>
          </cell>
          <cell r="E125" t="str">
            <v>Borseto</v>
          </cell>
          <cell r="F125">
            <v>80</v>
          </cell>
          <cell r="G125" t="str">
            <v>Bulgaria Kaufland</v>
          </cell>
          <cell r="H125" t="str">
            <v>Apple-Cin</v>
          </cell>
          <cell r="I125"/>
          <cell r="J125"/>
          <cell r="K125">
            <v>1</v>
          </cell>
          <cell r="L125">
            <v>24</v>
          </cell>
          <cell r="M125">
            <v>80</v>
          </cell>
          <cell r="N125">
            <v>1.92</v>
          </cell>
          <cell r="O125">
            <v>153.6</v>
          </cell>
          <cell r="P125">
            <v>393</v>
          </cell>
          <cell r="Q125">
            <v>295</v>
          </cell>
          <cell r="R125">
            <v>180</v>
          </cell>
          <cell r="S125">
            <v>8</v>
          </cell>
          <cell r="T125">
            <v>10</v>
          </cell>
          <cell r="U125">
            <v>1800</v>
          </cell>
          <cell r="V125">
            <v>1950</v>
          </cell>
          <cell r="W125">
            <v>12132</v>
          </cell>
          <cell r="X125">
            <v>970.56</v>
          </cell>
          <cell r="Y125">
            <v>92.5</v>
          </cell>
          <cell r="Z125">
            <v>897.76799999999992</v>
          </cell>
          <cell r="AA125">
            <v>5.8448437499999999</v>
          </cell>
          <cell r="AB125" t="str">
            <v>0001</v>
          </cell>
          <cell r="AC125">
            <v>14364.287999999999</v>
          </cell>
          <cell r="AD125" t="str">
            <v>per family of Borseto</v>
          </cell>
          <cell r="AE125"/>
        </row>
        <row r="126">
          <cell r="A126" t="str">
            <v>42855931C03</v>
          </cell>
          <cell r="B126">
            <v>4285593</v>
          </cell>
          <cell r="C126" t="str">
            <v>7D 80G FR FRUIT STRDL 20CA</v>
          </cell>
          <cell r="D126" t="str">
            <v>1C03</v>
          </cell>
          <cell r="E126" t="str">
            <v>Borseto</v>
          </cell>
          <cell r="F126">
            <v>80</v>
          </cell>
          <cell r="G126" t="str">
            <v>Anglia</v>
          </cell>
          <cell r="H126" t="str">
            <v>Forest fruits</v>
          </cell>
          <cell r="I126"/>
          <cell r="J126"/>
          <cell r="K126">
            <v>1</v>
          </cell>
          <cell r="L126">
            <v>20</v>
          </cell>
          <cell r="M126">
            <v>48</v>
          </cell>
          <cell r="N126">
            <v>1.6</v>
          </cell>
          <cell r="O126">
            <v>76.800000000000011</v>
          </cell>
          <cell r="P126">
            <v>391</v>
          </cell>
          <cell r="Q126">
            <v>296</v>
          </cell>
          <cell r="R126">
            <v>157</v>
          </cell>
          <cell r="S126">
            <v>8</v>
          </cell>
          <cell r="T126">
            <v>6</v>
          </cell>
          <cell r="U126">
            <v>942</v>
          </cell>
          <cell r="V126">
            <v>1092</v>
          </cell>
          <cell r="W126">
            <v>12132</v>
          </cell>
          <cell r="X126">
            <v>970.56</v>
          </cell>
          <cell r="Y126">
            <v>92.5</v>
          </cell>
          <cell r="Z126">
            <v>897.76799999999992</v>
          </cell>
          <cell r="AA126">
            <v>11.689687499999998</v>
          </cell>
          <cell r="AB126" t="str">
            <v>0001</v>
          </cell>
          <cell r="AC126">
            <v>14364.287999999999</v>
          </cell>
          <cell r="AD126" t="str">
            <v>per family of Borseto</v>
          </cell>
          <cell r="AE126"/>
        </row>
        <row r="127">
          <cell r="A127" t="str">
            <v>42856031C01</v>
          </cell>
          <cell r="B127">
            <v>4285603</v>
          </cell>
          <cell r="C127" t="str">
            <v>MAIT. J.P. 85G APRCT CROIS 30CA</v>
          </cell>
          <cell r="D127" t="str">
            <v>1C01</v>
          </cell>
          <cell r="E127" t="str">
            <v>Tray 70/80/85g</v>
          </cell>
          <cell r="F127">
            <v>85</v>
          </cell>
          <cell r="G127"/>
          <cell r="H127" t="str">
            <v>Apricot</v>
          </cell>
          <cell r="I127"/>
          <cell r="J127"/>
          <cell r="K127">
            <v>1</v>
          </cell>
          <cell r="L127">
            <v>30</v>
          </cell>
          <cell r="M127">
            <v>64</v>
          </cell>
          <cell r="N127">
            <v>2.5499999999999998</v>
          </cell>
          <cell r="O127">
            <v>163.19999999999999</v>
          </cell>
          <cell r="P127">
            <v>398</v>
          </cell>
          <cell r="Q127">
            <v>298</v>
          </cell>
          <cell r="R127">
            <v>245</v>
          </cell>
          <cell r="S127">
            <v>8</v>
          </cell>
          <cell r="T127">
            <v>8</v>
          </cell>
          <cell r="U127">
            <v>1960</v>
          </cell>
          <cell r="V127">
            <v>2110</v>
          </cell>
          <cell r="W127">
            <v>19200</v>
          </cell>
          <cell r="X127">
            <v>1632</v>
          </cell>
          <cell r="Y127">
            <v>93</v>
          </cell>
          <cell r="Z127">
            <v>1517.76</v>
          </cell>
          <cell r="AA127">
            <v>9.3000000000000007</v>
          </cell>
          <cell r="AB127" t="str">
            <v>0001</v>
          </cell>
          <cell r="AC127">
            <v>36426.239999999998</v>
          </cell>
          <cell r="AD127" t="str">
            <v>per family of Max/double</v>
          </cell>
          <cell r="AE127"/>
        </row>
        <row r="128">
          <cell r="A128" t="str">
            <v>42856032C01</v>
          </cell>
          <cell r="B128">
            <v>4285603</v>
          </cell>
          <cell r="C128" t="str">
            <v>MAIT. J.P. 85G APRCT CROIS 30CA</v>
          </cell>
          <cell r="D128" t="str">
            <v>2C01</v>
          </cell>
          <cell r="E128" t="str">
            <v>Tray 70/80/85g</v>
          </cell>
          <cell r="F128">
            <v>85</v>
          </cell>
          <cell r="G128"/>
          <cell r="H128" t="str">
            <v>Apricot</v>
          </cell>
          <cell r="I128"/>
          <cell r="J128"/>
          <cell r="K128">
            <v>1</v>
          </cell>
          <cell r="L128">
            <v>30</v>
          </cell>
          <cell r="M128">
            <v>64</v>
          </cell>
          <cell r="N128">
            <v>2.5499999999999998</v>
          </cell>
          <cell r="O128">
            <v>163.19999999999999</v>
          </cell>
          <cell r="P128">
            <v>398</v>
          </cell>
          <cell r="Q128">
            <v>298</v>
          </cell>
          <cell r="R128">
            <v>245</v>
          </cell>
          <cell r="S128">
            <v>8</v>
          </cell>
          <cell r="T128">
            <v>8</v>
          </cell>
          <cell r="U128">
            <v>1960</v>
          </cell>
          <cell r="V128">
            <v>2110</v>
          </cell>
          <cell r="W128">
            <v>12042</v>
          </cell>
          <cell r="X128">
            <v>1023.57</v>
          </cell>
          <cell r="Y128">
            <v>93.5</v>
          </cell>
          <cell r="Z128">
            <v>957.03795000000002</v>
          </cell>
          <cell r="AA128">
            <v>5.8642031250000004</v>
          </cell>
          <cell r="AB128" t="str">
            <v>0002</v>
          </cell>
          <cell r="AC128">
            <v>7656.3036000000002</v>
          </cell>
          <cell r="AD128" t="str">
            <v>per family of MJP</v>
          </cell>
          <cell r="AE128"/>
        </row>
        <row r="129">
          <cell r="A129" t="str">
            <v>42856071C01</v>
          </cell>
          <cell r="B129">
            <v>4285607</v>
          </cell>
          <cell r="C129" t="str">
            <v>MAIT. J.P. 85G CHRY CROIS 30CA</v>
          </cell>
          <cell r="D129" t="str">
            <v>1C01</v>
          </cell>
          <cell r="E129" t="str">
            <v>Tray 70/80/85g</v>
          </cell>
          <cell r="F129">
            <v>85</v>
          </cell>
          <cell r="G129" t="str">
            <v>Romania</v>
          </cell>
          <cell r="H129" t="str">
            <v>Cherry</v>
          </cell>
          <cell r="I129"/>
          <cell r="J129"/>
          <cell r="K129">
            <v>1</v>
          </cell>
          <cell r="L129">
            <v>30</v>
          </cell>
          <cell r="M129">
            <v>64</v>
          </cell>
          <cell r="N129">
            <v>2.5499999999999998</v>
          </cell>
          <cell r="O129">
            <v>163.19999999999999</v>
          </cell>
          <cell r="P129">
            <v>398</v>
          </cell>
          <cell r="Q129">
            <v>298</v>
          </cell>
          <cell r="R129">
            <v>245</v>
          </cell>
          <cell r="S129">
            <v>8</v>
          </cell>
          <cell r="T129">
            <v>8</v>
          </cell>
          <cell r="U129">
            <v>1960</v>
          </cell>
          <cell r="V129">
            <v>2110</v>
          </cell>
          <cell r="W129">
            <v>19200</v>
          </cell>
          <cell r="X129">
            <v>1632</v>
          </cell>
          <cell r="Y129">
            <v>93</v>
          </cell>
          <cell r="Z129">
            <v>1517.76</v>
          </cell>
          <cell r="AA129">
            <v>9.3000000000000007</v>
          </cell>
          <cell r="AB129" t="str">
            <v>0001</v>
          </cell>
          <cell r="AC129">
            <v>36426.239999999998</v>
          </cell>
          <cell r="AD129" t="str">
            <v>per family of Max/double</v>
          </cell>
          <cell r="AE129"/>
        </row>
        <row r="130">
          <cell r="A130" t="str">
            <v>42856072C01</v>
          </cell>
          <cell r="B130">
            <v>4285607</v>
          </cell>
          <cell r="C130" t="str">
            <v>MAIT. J.P. 85G CHRY CROIS 30CA</v>
          </cell>
          <cell r="D130" t="str">
            <v>2C01</v>
          </cell>
          <cell r="E130" t="str">
            <v>Tray 70/80/85g</v>
          </cell>
          <cell r="F130">
            <v>85</v>
          </cell>
          <cell r="G130" t="str">
            <v>Romania</v>
          </cell>
          <cell r="H130" t="str">
            <v>Cherry</v>
          </cell>
          <cell r="I130"/>
          <cell r="J130"/>
          <cell r="K130">
            <v>1</v>
          </cell>
          <cell r="L130">
            <v>30</v>
          </cell>
          <cell r="M130">
            <v>64</v>
          </cell>
          <cell r="N130">
            <v>2.5499999999999998</v>
          </cell>
          <cell r="O130">
            <v>163.19999999999999</v>
          </cell>
          <cell r="P130">
            <v>398</v>
          </cell>
          <cell r="Q130">
            <v>298</v>
          </cell>
          <cell r="R130">
            <v>245</v>
          </cell>
          <cell r="S130">
            <v>8</v>
          </cell>
          <cell r="T130">
            <v>8</v>
          </cell>
          <cell r="U130">
            <v>1960</v>
          </cell>
          <cell r="V130">
            <v>2110</v>
          </cell>
          <cell r="W130">
            <v>12042</v>
          </cell>
          <cell r="X130">
            <v>1023.57</v>
          </cell>
          <cell r="Y130">
            <v>93.5</v>
          </cell>
          <cell r="Z130">
            <v>957.03795000000002</v>
          </cell>
          <cell r="AA130">
            <v>5.8642031250000004</v>
          </cell>
          <cell r="AB130" t="str">
            <v>0002</v>
          </cell>
          <cell r="AC130">
            <v>7656.3036000000002</v>
          </cell>
          <cell r="AD130" t="str">
            <v>per family of MJP</v>
          </cell>
          <cell r="AE130"/>
        </row>
        <row r="131">
          <cell r="A131" t="str">
            <v>42856621C01</v>
          </cell>
          <cell r="B131">
            <v>4285662</v>
          </cell>
          <cell r="C131" t="str">
            <v>7D 80G COCOA&amp;VAN CROIS 20CA</v>
          </cell>
          <cell r="D131" t="str">
            <v>1C01</v>
          </cell>
          <cell r="E131" t="str">
            <v>Tray 70/80/85g</v>
          </cell>
          <cell r="F131">
            <v>80</v>
          </cell>
          <cell r="G131" t="str">
            <v>Ungaria</v>
          </cell>
          <cell r="H131" t="str">
            <v>Cocoa-Vanilla</v>
          </cell>
          <cell r="I131"/>
          <cell r="J131"/>
          <cell r="K131">
            <v>1</v>
          </cell>
          <cell r="L131">
            <v>20</v>
          </cell>
          <cell r="M131">
            <v>40</v>
          </cell>
          <cell r="N131">
            <v>1.6</v>
          </cell>
          <cell r="O131">
            <v>64</v>
          </cell>
          <cell r="P131">
            <v>393</v>
          </cell>
          <cell r="Q131">
            <v>295</v>
          </cell>
          <cell r="R131">
            <v>180</v>
          </cell>
          <cell r="S131">
            <v>8</v>
          </cell>
          <cell r="T131">
            <v>9</v>
          </cell>
          <cell r="U131">
            <v>1620</v>
          </cell>
          <cell r="V131">
            <v>1770</v>
          </cell>
          <cell r="W131">
            <v>19200</v>
          </cell>
          <cell r="X131">
            <v>1536</v>
          </cell>
          <cell r="Y131">
            <v>93</v>
          </cell>
          <cell r="Z131">
            <v>1428.48</v>
          </cell>
          <cell r="AA131">
            <v>22.32</v>
          </cell>
          <cell r="AB131" t="str">
            <v>0001</v>
          </cell>
          <cell r="AC131">
            <v>34283.520000000004</v>
          </cell>
          <cell r="AD131" t="str">
            <v>per family of Max/double</v>
          </cell>
          <cell r="AE131" t="str">
            <v>to be delist</v>
          </cell>
        </row>
        <row r="132">
          <cell r="A132" t="str">
            <v>42856681C01</v>
          </cell>
          <cell r="B132">
            <v>4285668</v>
          </cell>
          <cell r="C132" t="str">
            <v>7D 80G VAN&amp;SR CHRY CROIS 20CA</v>
          </cell>
          <cell r="D132" t="str">
            <v>1C01</v>
          </cell>
          <cell r="E132" t="str">
            <v>Tray 70/80/85g</v>
          </cell>
          <cell r="F132">
            <v>80</v>
          </cell>
          <cell r="G132" t="str">
            <v>Ungaria</v>
          </cell>
          <cell r="H132" t="str">
            <v>Vanilla-Cherry</v>
          </cell>
          <cell r="I132"/>
          <cell r="J132"/>
          <cell r="K132">
            <v>1</v>
          </cell>
          <cell r="L132">
            <v>20</v>
          </cell>
          <cell r="M132">
            <v>40</v>
          </cell>
          <cell r="N132">
            <v>1.6</v>
          </cell>
          <cell r="O132">
            <v>64</v>
          </cell>
          <cell r="P132">
            <v>393</v>
          </cell>
          <cell r="Q132">
            <v>295</v>
          </cell>
          <cell r="R132">
            <v>180</v>
          </cell>
          <cell r="S132">
            <v>8</v>
          </cell>
          <cell r="T132">
            <v>9</v>
          </cell>
          <cell r="U132">
            <v>1620</v>
          </cell>
          <cell r="V132">
            <v>1770</v>
          </cell>
          <cell r="W132">
            <v>19200</v>
          </cell>
          <cell r="X132">
            <v>1536</v>
          </cell>
          <cell r="Y132">
            <v>93</v>
          </cell>
          <cell r="Z132">
            <v>1428.48</v>
          </cell>
          <cell r="AA132">
            <v>22.32</v>
          </cell>
          <cell r="AB132" t="str">
            <v>0001</v>
          </cell>
          <cell r="AC132">
            <v>34283.520000000004</v>
          </cell>
          <cell r="AD132" t="str">
            <v>per family of Max/double</v>
          </cell>
          <cell r="AE132" t="str">
            <v>to be delist</v>
          </cell>
        </row>
        <row r="133">
          <cell r="A133" t="str">
            <v>-42856931C01</v>
          </cell>
          <cell r="B133">
            <v>-4285693</v>
          </cell>
          <cell r="C133" t="str">
            <v>7D 80G COCOA&amp;VAN CROIS 20CA</v>
          </cell>
          <cell r="D133" t="str">
            <v>1C01</v>
          </cell>
          <cell r="E133" t="str">
            <v>Tray 70/80/85g</v>
          </cell>
          <cell r="F133">
            <v>80</v>
          </cell>
          <cell r="G133"/>
          <cell r="H133" t="str">
            <v>Cocoa-Vanilla</v>
          </cell>
          <cell r="I133"/>
          <cell r="J133"/>
          <cell r="K133">
            <v>1</v>
          </cell>
          <cell r="L133">
            <v>20</v>
          </cell>
          <cell r="M133">
            <v>40</v>
          </cell>
          <cell r="N133">
            <v>1.6</v>
          </cell>
          <cell r="O133">
            <v>64</v>
          </cell>
          <cell r="P133">
            <v>393</v>
          </cell>
          <cell r="Q133">
            <v>295</v>
          </cell>
          <cell r="R133">
            <v>180</v>
          </cell>
          <cell r="S133">
            <v>8</v>
          </cell>
          <cell r="T133">
            <v>5</v>
          </cell>
          <cell r="U133">
            <v>900</v>
          </cell>
          <cell r="V133">
            <v>1050</v>
          </cell>
          <cell r="W133">
            <v>19200</v>
          </cell>
          <cell r="X133">
            <v>1536</v>
          </cell>
          <cell r="Y133">
            <v>93</v>
          </cell>
          <cell r="Z133">
            <v>1428.48</v>
          </cell>
          <cell r="AA133"/>
          <cell r="AB133"/>
          <cell r="AC133">
            <v>34283.520000000004</v>
          </cell>
          <cell r="AD133" t="str">
            <v>per family of Max/double</v>
          </cell>
          <cell r="AE133" t="str">
            <v>Delisted December 2022 replaced by 4305992 (palletization)</v>
          </cell>
        </row>
        <row r="134">
          <cell r="A134" t="str">
            <v>42856942C01</v>
          </cell>
          <cell r="B134">
            <v>4285694</v>
          </cell>
          <cell r="C134" t="str">
            <v>7D 110G COCOA CROIS 18CA</v>
          </cell>
          <cell r="D134" t="str">
            <v>2C01</v>
          </cell>
          <cell r="E134" t="str">
            <v>Tray 110g</v>
          </cell>
          <cell r="F134">
            <v>110</v>
          </cell>
          <cell r="G134"/>
          <cell r="H134" t="str">
            <v>Cocoa</v>
          </cell>
          <cell r="I134"/>
          <cell r="J134"/>
          <cell r="K134">
            <v>1</v>
          </cell>
          <cell r="L134">
            <v>18</v>
          </cell>
          <cell r="M134">
            <v>27</v>
          </cell>
          <cell r="N134">
            <v>1.98</v>
          </cell>
          <cell r="O134">
            <v>53.46</v>
          </cell>
          <cell r="P134">
            <v>396</v>
          </cell>
          <cell r="Q134">
            <v>261</v>
          </cell>
          <cell r="R134">
            <v>275</v>
          </cell>
          <cell r="S134">
            <v>9</v>
          </cell>
          <cell r="T134">
            <v>3</v>
          </cell>
          <cell r="U134">
            <v>825</v>
          </cell>
          <cell r="V134">
            <v>975</v>
          </cell>
          <cell r="W134">
            <v>7704</v>
          </cell>
          <cell r="X134">
            <v>847.44</v>
          </cell>
          <cell r="Y134">
            <v>93.5</v>
          </cell>
          <cell r="Z134">
            <v>792.35640000000001</v>
          </cell>
          <cell r="AA134">
            <v>14.821481481481483</v>
          </cell>
          <cell r="AB134" t="str">
            <v>0001</v>
          </cell>
          <cell r="AC134">
            <v>6338.8512000000001</v>
          </cell>
          <cell r="AD134" t="str">
            <v>per family Tray 110g</v>
          </cell>
          <cell r="AE134" t="str">
            <v>to be delist</v>
          </cell>
        </row>
        <row r="135">
          <cell r="A135" t="str">
            <v>42856962C01</v>
          </cell>
          <cell r="B135">
            <v>4285696</v>
          </cell>
          <cell r="C135" t="str">
            <v>7D 110G COCOA&amp;VAN CROIS 18CA</v>
          </cell>
          <cell r="D135" t="str">
            <v>2C01</v>
          </cell>
          <cell r="E135" t="str">
            <v>Tray 110g</v>
          </cell>
          <cell r="F135">
            <v>110</v>
          </cell>
          <cell r="G135" t="str">
            <v>Romania</v>
          </cell>
          <cell r="H135" t="str">
            <v>Cocoa-Vanilla</v>
          </cell>
          <cell r="I135"/>
          <cell r="J135"/>
          <cell r="K135">
            <v>1</v>
          </cell>
          <cell r="L135">
            <v>18</v>
          </cell>
          <cell r="M135">
            <v>27</v>
          </cell>
          <cell r="N135">
            <v>1.98</v>
          </cell>
          <cell r="O135">
            <v>53.46</v>
          </cell>
          <cell r="P135">
            <v>396</v>
          </cell>
          <cell r="Q135">
            <v>261</v>
          </cell>
          <cell r="R135">
            <v>275</v>
          </cell>
          <cell r="S135">
            <v>9</v>
          </cell>
          <cell r="T135">
            <v>3</v>
          </cell>
          <cell r="U135">
            <v>825</v>
          </cell>
          <cell r="V135">
            <v>975</v>
          </cell>
          <cell r="W135">
            <v>7704</v>
          </cell>
          <cell r="X135">
            <v>847.44</v>
          </cell>
          <cell r="Y135">
            <v>93.5</v>
          </cell>
          <cell r="Z135">
            <v>792.35640000000001</v>
          </cell>
          <cell r="AA135">
            <v>14.821481481481483</v>
          </cell>
          <cell r="AB135" t="str">
            <v>0001</v>
          </cell>
          <cell r="AC135">
            <v>6338.8512000000001</v>
          </cell>
          <cell r="AD135" t="str">
            <v>per family Tray 110g</v>
          </cell>
          <cell r="AE135" t="str">
            <v>to be delist</v>
          </cell>
        </row>
        <row r="136">
          <cell r="A136" t="str">
            <v>-42857182C01</v>
          </cell>
          <cell r="B136">
            <v>-4285718</v>
          </cell>
          <cell r="C136" t="str">
            <v>7D 250G COCOA CROIS 12CA</v>
          </cell>
          <cell r="D136" t="str">
            <v>2C01</v>
          </cell>
          <cell r="E136" t="str">
            <v>Tray 250g</v>
          </cell>
          <cell r="F136">
            <v>250</v>
          </cell>
          <cell r="G136"/>
          <cell r="H136" t="str">
            <v>Cocoa</v>
          </cell>
          <cell r="I136"/>
          <cell r="J136"/>
          <cell r="K136">
            <v>1</v>
          </cell>
          <cell r="L136">
            <v>12</v>
          </cell>
          <cell r="M136">
            <v>36</v>
          </cell>
          <cell r="N136">
            <v>3</v>
          </cell>
          <cell r="O136">
            <v>108</v>
          </cell>
          <cell r="P136">
            <v>435</v>
          </cell>
          <cell r="Q136">
            <v>160</v>
          </cell>
          <cell r="R136">
            <v>740</v>
          </cell>
          <cell r="S136">
            <v>12</v>
          </cell>
          <cell r="T136">
            <v>3</v>
          </cell>
          <cell r="U136">
            <v>2220</v>
          </cell>
          <cell r="V136">
            <v>2370</v>
          </cell>
          <cell r="W136">
            <v>2808</v>
          </cell>
          <cell r="X136">
            <v>702</v>
          </cell>
          <cell r="Y136">
            <v>93.5</v>
          </cell>
          <cell r="Z136">
            <v>656.37</v>
          </cell>
          <cell r="AA136"/>
          <cell r="AB136"/>
          <cell r="AC136">
            <v>5250.96</v>
          </cell>
          <cell r="AD136" t="str">
            <v>per family Tray 250g</v>
          </cell>
          <cell r="AE136"/>
        </row>
        <row r="137">
          <cell r="A137" t="str">
            <v>42857702S01</v>
          </cell>
          <cell r="B137">
            <v>4285770</v>
          </cell>
          <cell r="C137" t="str">
            <v>7D 3X80G COCOA&amp;VAN CROIS 8CA</v>
          </cell>
          <cell r="D137" t="str">
            <v>2S01</v>
          </cell>
          <cell r="E137"/>
          <cell r="F137">
            <v>80</v>
          </cell>
          <cell r="G137"/>
          <cell r="H137"/>
          <cell r="I137"/>
          <cell r="J137"/>
          <cell r="K137">
            <v>3</v>
          </cell>
          <cell r="L137">
            <v>8</v>
          </cell>
          <cell r="M137">
            <v>32</v>
          </cell>
          <cell r="N137">
            <v>0.64</v>
          </cell>
          <cell r="O137">
            <v>20.48</v>
          </cell>
          <cell r="P137">
            <v>391</v>
          </cell>
          <cell r="Q137">
            <v>300</v>
          </cell>
          <cell r="R137">
            <v>245</v>
          </cell>
          <cell r="S137">
            <v>8</v>
          </cell>
          <cell r="T137">
            <v>4</v>
          </cell>
          <cell r="U137">
            <v>980</v>
          </cell>
          <cell r="V137">
            <v>1130</v>
          </cell>
          <cell r="W137">
            <v>4500</v>
          </cell>
          <cell r="X137">
            <v>360</v>
          </cell>
          <cell r="Y137">
            <v>90</v>
          </cell>
          <cell r="Z137">
            <v>324</v>
          </cell>
          <cell r="AA137">
            <v>15.8203125</v>
          </cell>
          <cell r="AB137" t="str">
            <v>0001</v>
          </cell>
          <cell r="AC137"/>
          <cell r="AD137"/>
          <cell r="AE137" t="str">
            <v>to be delist</v>
          </cell>
        </row>
        <row r="138">
          <cell r="A138" t="str">
            <v>42857722S01</v>
          </cell>
          <cell r="B138">
            <v>4285772</v>
          </cell>
          <cell r="C138" t="str">
            <v>7D 3X85G COCOA CROIS 8CA</v>
          </cell>
          <cell r="D138" t="str">
            <v>2S01</v>
          </cell>
          <cell r="E138"/>
          <cell r="F138">
            <v>85</v>
          </cell>
          <cell r="G138" t="str">
            <v>Grecia</v>
          </cell>
          <cell r="H138" t="str">
            <v>Cocoa</v>
          </cell>
          <cell r="I138"/>
          <cell r="J138"/>
          <cell r="K138">
            <v>3</v>
          </cell>
          <cell r="L138">
            <v>8</v>
          </cell>
          <cell r="M138">
            <v>32</v>
          </cell>
          <cell r="N138">
            <v>0.68</v>
          </cell>
          <cell r="O138">
            <v>21.76</v>
          </cell>
          <cell r="P138">
            <v>400</v>
          </cell>
          <cell r="Q138">
            <v>300</v>
          </cell>
          <cell r="R138">
            <v>245</v>
          </cell>
          <cell r="S138">
            <v>8</v>
          </cell>
          <cell r="T138">
            <v>4</v>
          </cell>
          <cell r="U138">
            <v>980</v>
          </cell>
          <cell r="V138">
            <v>1130</v>
          </cell>
          <cell r="W138">
            <v>4500</v>
          </cell>
          <cell r="X138">
            <v>382.5</v>
          </cell>
          <cell r="Y138">
            <v>90</v>
          </cell>
          <cell r="Z138">
            <v>344.25</v>
          </cell>
          <cell r="AA138">
            <v>15.820312499999998</v>
          </cell>
          <cell r="AB138" t="str">
            <v>0001</v>
          </cell>
          <cell r="AC138"/>
          <cell r="AD138"/>
          <cell r="AE138" t="str">
            <v>to be delist</v>
          </cell>
        </row>
        <row r="139">
          <cell r="A139" t="str">
            <v>42858761C03</v>
          </cell>
          <cell r="B139">
            <v>4285876</v>
          </cell>
          <cell r="C139" t="str">
            <v>7D 80G FR FRUIT STRDL 20CA</v>
          </cell>
          <cell r="D139" t="str">
            <v>1C03</v>
          </cell>
          <cell r="E139" t="str">
            <v>Borseto</v>
          </cell>
          <cell r="F139">
            <v>80</v>
          </cell>
          <cell r="G139" t="str">
            <v>Romania</v>
          </cell>
          <cell r="H139" t="str">
            <v>Forest fruits</v>
          </cell>
          <cell r="I139"/>
          <cell r="J139"/>
          <cell r="K139">
            <v>1</v>
          </cell>
          <cell r="L139">
            <v>20</v>
          </cell>
          <cell r="M139">
            <v>48</v>
          </cell>
          <cell r="N139">
            <v>1.6</v>
          </cell>
          <cell r="O139">
            <v>76.800000000000011</v>
          </cell>
          <cell r="P139">
            <v>391</v>
          </cell>
          <cell r="Q139">
            <v>296</v>
          </cell>
          <cell r="R139">
            <v>157</v>
          </cell>
          <cell r="S139">
            <v>8</v>
          </cell>
          <cell r="T139">
            <v>6</v>
          </cell>
          <cell r="U139">
            <v>942</v>
          </cell>
          <cell r="V139">
            <v>1092</v>
          </cell>
          <cell r="W139">
            <v>12132</v>
          </cell>
          <cell r="X139">
            <v>970.56</v>
          </cell>
          <cell r="Y139">
            <v>92.5</v>
          </cell>
          <cell r="Z139">
            <v>897.76799999999992</v>
          </cell>
          <cell r="AA139">
            <v>11.689687499999998</v>
          </cell>
          <cell r="AB139" t="str">
            <v>0001</v>
          </cell>
          <cell r="AC139">
            <v>14364.287999999999</v>
          </cell>
          <cell r="AD139" t="str">
            <v>per family of Borseto</v>
          </cell>
          <cell r="AE139"/>
        </row>
        <row r="140">
          <cell r="A140" t="str">
            <v>42858881C03</v>
          </cell>
          <cell r="B140">
            <v>4285888</v>
          </cell>
          <cell r="C140" t="str">
            <v>7D 80G APPL&amp;CIN STRDL 20CA</v>
          </cell>
          <cell r="D140" t="str">
            <v>1C03</v>
          </cell>
          <cell r="E140" t="str">
            <v>Borseto</v>
          </cell>
          <cell r="F140">
            <v>80</v>
          </cell>
          <cell r="G140" t="str">
            <v>Romania</v>
          </cell>
          <cell r="H140" t="str">
            <v>Apple-Cin</v>
          </cell>
          <cell r="I140"/>
          <cell r="J140"/>
          <cell r="K140">
            <v>1</v>
          </cell>
          <cell r="L140">
            <v>20</v>
          </cell>
          <cell r="M140">
            <v>48</v>
          </cell>
          <cell r="N140">
            <v>1.6</v>
          </cell>
          <cell r="O140">
            <v>76.800000000000011</v>
          </cell>
          <cell r="P140">
            <v>391</v>
          </cell>
          <cell r="Q140">
            <v>296</v>
          </cell>
          <cell r="R140">
            <v>157</v>
          </cell>
          <cell r="S140">
            <v>8</v>
          </cell>
          <cell r="T140">
            <v>6</v>
          </cell>
          <cell r="U140">
            <v>942</v>
          </cell>
          <cell r="V140">
            <v>1092</v>
          </cell>
          <cell r="W140">
            <v>12132</v>
          </cell>
          <cell r="X140">
            <v>970.56</v>
          </cell>
          <cell r="Y140">
            <v>92.5</v>
          </cell>
          <cell r="Z140">
            <v>897.76799999999992</v>
          </cell>
          <cell r="AA140">
            <v>11.689687499999998</v>
          </cell>
          <cell r="AB140" t="str">
            <v>0001</v>
          </cell>
          <cell r="AC140">
            <v>14364.287999999999</v>
          </cell>
          <cell r="AD140" t="str">
            <v>per family of Borseto</v>
          </cell>
          <cell r="AE140"/>
        </row>
        <row r="141">
          <cell r="A141" t="str">
            <v>42858902S01</v>
          </cell>
          <cell r="B141">
            <v>4285890</v>
          </cell>
          <cell r="C141" t="str">
            <v>7D 3X85G APPL&amp;CIN STRDL 6CA</v>
          </cell>
          <cell r="D141" t="str">
            <v>2S01</v>
          </cell>
          <cell r="E141"/>
          <cell r="F141">
            <v>85</v>
          </cell>
          <cell r="G141" t="str">
            <v>Grecia</v>
          </cell>
          <cell r="H141" t="str">
            <v>Apple-Cin</v>
          </cell>
          <cell r="I141"/>
          <cell r="J141"/>
          <cell r="K141">
            <v>3</v>
          </cell>
          <cell r="L141">
            <v>6</v>
          </cell>
          <cell r="M141">
            <v>78</v>
          </cell>
          <cell r="N141">
            <v>1.53</v>
          </cell>
          <cell r="O141">
            <v>119.34</v>
          </cell>
          <cell r="P141">
            <v>376</v>
          </cell>
          <cell r="Q141">
            <v>356</v>
          </cell>
          <cell r="R141">
            <v>165</v>
          </cell>
          <cell r="S141">
            <v>6</v>
          </cell>
          <cell r="T141">
            <v>13</v>
          </cell>
          <cell r="U141">
            <v>2145</v>
          </cell>
          <cell r="V141">
            <v>2295</v>
          </cell>
          <cell r="W141">
            <v>4500</v>
          </cell>
          <cell r="X141">
            <v>382.5</v>
          </cell>
          <cell r="Y141">
            <v>90</v>
          </cell>
          <cell r="Z141">
            <v>344.25</v>
          </cell>
          <cell r="AA141">
            <v>2.8846153846153846</v>
          </cell>
          <cell r="AB141" t="str">
            <v>0001</v>
          </cell>
          <cell r="AC141"/>
          <cell r="AD141"/>
          <cell r="AE141"/>
        </row>
        <row r="142">
          <cell r="A142" t="str">
            <v>42859122B01</v>
          </cell>
          <cell r="B142">
            <v>4285912</v>
          </cell>
          <cell r="C142" t="str">
            <v>AB SNACKIES 115G SALT BR 14CA</v>
          </cell>
          <cell r="D142" t="str">
            <v>2B01</v>
          </cell>
          <cell r="E142" t="str">
            <v>Mini</v>
          </cell>
          <cell r="F142">
            <v>115</v>
          </cell>
          <cell r="G142" t="str">
            <v>Grecia</v>
          </cell>
          <cell r="H142" t="str">
            <v>Salt</v>
          </cell>
          <cell r="I142"/>
          <cell r="J142"/>
          <cell r="K142">
            <v>1</v>
          </cell>
          <cell r="L142">
            <v>14</v>
          </cell>
          <cell r="M142">
            <v>48</v>
          </cell>
          <cell r="N142">
            <v>1.61</v>
          </cell>
          <cell r="O142">
            <v>77.28</v>
          </cell>
          <cell r="P142">
            <v>400</v>
          </cell>
          <cell r="Q142">
            <v>296</v>
          </cell>
          <cell r="R142">
            <v>180</v>
          </cell>
          <cell r="S142">
            <v>8</v>
          </cell>
          <cell r="T142">
            <v>6</v>
          </cell>
          <cell r="U142">
            <v>1080</v>
          </cell>
          <cell r="V142">
            <v>1230</v>
          </cell>
          <cell r="W142">
            <v>7768.5</v>
          </cell>
          <cell r="X142">
            <v>893.37750000000005</v>
          </cell>
          <cell r="Y142">
            <v>91</v>
          </cell>
          <cell r="Z142">
            <v>812.97352500000011</v>
          </cell>
          <cell r="AA142">
            <v>10.519843750000001</v>
          </cell>
          <cell r="AB142" t="str">
            <v>0001</v>
          </cell>
          <cell r="AC142">
            <v>13007.576400000002</v>
          </cell>
          <cell r="AD142"/>
          <cell r="AE142"/>
        </row>
        <row r="143">
          <cell r="A143" t="str">
            <v>42859132B01</v>
          </cell>
          <cell r="B143">
            <v>4285913</v>
          </cell>
          <cell r="C143" t="str">
            <v>AB SNACKIES 115G PIZZA BR 14CA</v>
          </cell>
          <cell r="D143" t="str">
            <v>2B01</v>
          </cell>
          <cell r="E143" t="str">
            <v>Mini</v>
          </cell>
          <cell r="F143">
            <v>115</v>
          </cell>
          <cell r="G143" t="str">
            <v>Grecia</v>
          </cell>
          <cell r="H143" t="str">
            <v>Pizza</v>
          </cell>
          <cell r="I143"/>
          <cell r="J143"/>
          <cell r="K143">
            <v>1</v>
          </cell>
          <cell r="L143">
            <v>14</v>
          </cell>
          <cell r="M143">
            <v>48</v>
          </cell>
          <cell r="N143">
            <v>1.61</v>
          </cell>
          <cell r="O143">
            <v>77.28</v>
          </cell>
          <cell r="P143">
            <v>400</v>
          </cell>
          <cell r="Q143">
            <v>296</v>
          </cell>
          <cell r="R143">
            <v>180</v>
          </cell>
          <cell r="S143">
            <v>8</v>
          </cell>
          <cell r="T143">
            <v>6</v>
          </cell>
          <cell r="U143">
            <v>1080</v>
          </cell>
          <cell r="V143">
            <v>1230</v>
          </cell>
          <cell r="W143">
            <v>7768.5</v>
          </cell>
          <cell r="X143">
            <v>893.37750000000005</v>
          </cell>
          <cell r="Y143">
            <v>91</v>
          </cell>
          <cell r="Z143">
            <v>812.97352500000011</v>
          </cell>
          <cell r="AA143">
            <v>10.519843750000001</v>
          </cell>
          <cell r="AB143" t="str">
            <v>0001</v>
          </cell>
          <cell r="AC143">
            <v>13007.576400000002</v>
          </cell>
          <cell r="AD143"/>
          <cell r="AE143"/>
        </row>
        <row r="144">
          <cell r="A144" t="str">
            <v>-42859602B01</v>
          </cell>
          <cell r="B144">
            <v>-4285960</v>
          </cell>
          <cell r="C144" t="str">
            <v>7D 80G SALT BR BRAN 12CA</v>
          </cell>
          <cell r="D144" t="str">
            <v>2B01</v>
          </cell>
          <cell r="E144" t="str">
            <v>BIG</v>
          </cell>
          <cell r="F144">
            <v>80</v>
          </cell>
          <cell r="G144"/>
          <cell r="H144" t="str">
            <v>Salt</v>
          </cell>
          <cell r="I144"/>
          <cell r="J144"/>
          <cell r="K144">
            <v>1</v>
          </cell>
          <cell r="L144">
            <v>12</v>
          </cell>
          <cell r="M144">
            <v>60</v>
          </cell>
          <cell r="N144">
            <v>0.96</v>
          </cell>
          <cell r="O144">
            <v>57.599999999999994</v>
          </cell>
          <cell r="P144">
            <v>266</v>
          </cell>
          <cell r="Q144">
            <v>236</v>
          </cell>
          <cell r="R144">
            <v>220</v>
          </cell>
          <cell r="S144">
            <v>15</v>
          </cell>
          <cell r="T144">
            <v>4</v>
          </cell>
          <cell r="U144">
            <v>880</v>
          </cell>
          <cell r="V144">
            <v>1030</v>
          </cell>
          <cell r="W144">
            <v>11218.5</v>
          </cell>
          <cell r="X144">
            <v>897.48</v>
          </cell>
          <cell r="Y144">
            <v>91</v>
          </cell>
          <cell r="Z144">
            <v>816.70680000000004</v>
          </cell>
          <cell r="AA144"/>
          <cell r="AB144"/>
          <cell r="AC144">
            <v>6533.6544000000004</v>
          </cell>
          <cell r="AD144" t="str">
            <v>by family of Bake Rolls</v>
          </cell>
          <cell r="AE144" t="str">
            <v>On delist File no 90264</v>
          </cell>
        </row>
        <row r="145">
          <cell r="A145" t="str">
            <v>42859612B01</v>
          </cell>
          <cell r="B145">
            <v>4285961</v>
          </cell>
          <cell r="C145" t="str">
            <v>7D 80G GARLIC BR BRAN 12CA</v>
          </cell>
          <cell r="D145" t="str">
            <v>2B01</v>
          </cell>
          <cell r="E145" t="str">
            <v>BIG</v>
          </cell>
          <cell r="F145">
            <v>80</v>
          </cell>
          <cell r="G145"/>
          <cell r="H145" t="str">
            <v>Garlic</v>
          </cell>
          <cell r="I145"/>
          <cell r="J145"/>
          <cell r="K145">
            <v>1</v>
          </cell>
          <cell r="L145">
            <v>12</v>
          </cell>
          <cell r="M145">
            <v>60</v>
          </cell>
          <cell r="N145">
            <v>0.96</v>
          </cell>
          <cell r="O145">
            <v>57.599999999999994</v>
          </cell>
          <cell r="P145">
            <v>266</v>
          </cell>
          <cell r="Q145">
            <v>236</v>
          </cell>
          <cell r="R145">
            <v>220</v>
          </cell>
          <cell r="S145">
            <v>15</v>
          </cell>
          <cell r="T145">
            <v>4</v>
          </cell>
          <cell r="U145">
            <v>880</v>
          </cell>
          <cell r="V145">
            <v>1030</v>
          </cell>
          <cell r="W145">
            <v>11218.5</v>
          </cell>
          <cell r="X145">
            <v>897.48</v>
          </cell>
          <cell r="Y145">
            <v>91</v>
          </cell>
          <cell r="Z145">
            <v>816.70680000000004</v>
          </cell>
          <cell r="AA145">
            <v>14.1789375</v>
          </cell>
          <cell r="AB145" t="str">
            <v>0001</v>
          </cell>
          <cell r="AC145">
            <v>6533.6544000000004</v>
          </cell>
          <cell r="AD145" t="str">
            <v>by family of Bake Rolls</v>
          </cell>
          <cell r="AE145"/>
        </row>
        <row r="146">
          <cell r="A146" t="str">
            <v>42859942B01</v>
          </cell>
          <cell r="B146">
            <v>4285994</v>
          </cell>
          <cell r="C146" t="str">
            <v>7D 80G PIZZA BR BRAN 12CA</v>
          </cell>
          <cell r="D146" t="str">
            <v>2B01</v>
          </cell>
          <cell r="E146" t="str">
            <v>BIG</v>
          </cell>
          <cell r="F146">
            <v>80</v>
          </cell>
          <cell r="G146"/>
          <cell r="H146" t="str">
            <v>Pizza</v>
          </cell>
          <cell r="I146"/>
          <cell r="J146"/>
          <cell r="K146">
            <v>1</v>
          </cell>
          <cell r="L146">
            <v>12</v>
          </cell>
          <cell r="M146">
            <v>60</v>
          </cell>
          <cell r="N146">
            <v>0.96</v>
          </cell>
          <cell r="O146">
            <v>57.599999999999994</v>
          </cell>
          <cell r="P146">
            <v>266</v>
          </cell>
          <cell r="Q146">
            <v>236</v>
          </cell>
          <cell r="R146">
            <v>220</v>
          </cell>
          <cell r="S146">
            <v>15</v>
          </cell>
          <cell r="T146">
            <v>4</v>
          </cell>
          <cell r="U146">
            <v>880</v>
          </cell>
          <cell r="V146">
            <v>1030</v>
          </cell>
          <cell r="W146">
            <v>11218.5</v>
          </cell>
          <cell r="X146">
            <v>897.48</v>
          </cell>
          <cell r="Y146">
            <v>91</v>
          </cell>
          <cell r="Z146">
            <v>816.70680000000004</v>
          </cell>
          <cell r="AA146">
            <v>14.1789375</v>
          </cell>
          <cell r="AB146" t="str">
            <v>0001</v>
          </cell>
          <cell r="AC146">
            <v>6533.6544000000004</v>
          </cell>
          <cell r="AD146" t="str">
            <v>by family of Bake Rolls</v>
          </cell>
          <cell r="AE146"/>
        </row>
        <row r="147">
          <cell r="A147" t="str">
            <v>42860002B01</v>
          </cell>
          <cell r="B147">
            <v>4286000</v>
          </cell>
          <cell r="C147" t="str">
            <v>7D 80G CHILLI BR BRAN 12CA</v>
          </cell>
          <cell r="D147" t="str">
            <v>2B01</v>
          </cell>
          <cell r="E147" t="str">
            <v>BIG</v>
          </cell>
          <cell r="F147">
            <v>80</v>
          </cell>
          <cell r="G147"/>
          <cell r="H147" t="str">
            <v>Chilli</v>
          </cell>
          <cell r="I147"/>
          <cell r="J147"/>
          <cell r="K147">
            <v>1</v>
          </cell>
          <cell r="L147">
            <v>12</v>
          </cell>
          <cell r="M147">
            <v>60</v>
          </cell>
          <cell r="N147">
            <v>0.96</v>
          </cell>
          <cell r="O147">
            <v>57.599999999999994</v>
          </cell>
          <cell r="P147">
            <v>266</v>
          </cell>
          <cell r="Q147">
            <v>236</v>
          </cell>
          <cell r="R147">
            <v>220</v>
          </cell>
          <cell r="S147">
            <v>15</v>
          </cell>
          <cell r="T147">
            <v>4</v>
          </cell>
          <cell r="U147">
            <v>880</v>
          </cell>
          <cell r="V147">
            <v>1030</v>
          </cell>
          <cell r="W147">
            <v>11218.5</v>
          </cell>
          <cell r="X147">
            <v>897.48</v>
          </cell>
          <cell r="Y147">
            <v>91</v>
          </cell>
          <cell r="Z147">
            <v>816.70680000000004</v>
          </cell>
          <cell r="AA147">
            <v>14.1789375</v>
          </cell>
          <cell r="AB147" t="str">
            <v>0001</v>
          </cell>
          <cell r="AC147">
            <v>6533.6544000000004</v>
          </cell>
          <cell r="AD147" t="str">
            <v>by family of Bake Rolls</v>
          </cell>
          <cell r="AE147"/>
        </row>
        <row r="148">
          <cell r="A148" t="str">
            <v>42860702B01</v>
          </cell>
          <cell r="B148">
            <v>4286070</v>
          </cell>
          <cell r="C148" t="str">
            <v>7D 250G ONION BR 8CA</v>
          </cell>
          <cell r="D148" t="str">
            <v>2B01</v>
          </cell>
          <cell r="E148" t="str">
            <v>BIG</v>
          </cell>
          <cell r="F148">
            <v>250</v>
          </cell>
          <cell r="G148"/>
          <cell r="H148" t="str">
            <v>Onion</v>
          </cell>
          <cell r="I148"/>
          <cell r="J148"/>
          <cell r="K148">
            <v>1</v>
          </cell>
          <cell r="L148">
            <v>21</v>
          </cell>
          <cell r="M148">
            <v>40</v>
          </cell>
          <cell r="N148">
            <v>5.25</v>
          </cell>
          <cell r="O148">
            <v>210</v>
          </cell>
          <cell r="P148">
            <v>395</v>
          </cell>
          <cell r="Q148">
            <v>295</v>
          </cell>
          <cell r="R148">
            <v>195</v>
          </cell>
          <cell r="S148">
            <v>8</v>
          </cell>
          <cell r="T148">
            <v>5</v>
          </cell>
          <cell r="U148">
            <v>975</v>
          </cell>
          <cell r="V148">
            <v>1125</v>
          </cell>
          <cell r="W148">
            <v>3589.9</v>
          </cell>
          <cell r="X148">
            <v>897.47500000000002</v>
          </cell>
          <cell r="Y148">
            <v>91</v>
          </cell>
          <cell r="Z148">
            <v>816.70225000000005</v>
          </cell>
          <cell r="AA148">
            <v>3.8890583333333337</v>
          </cell>
          <cell r="AB148" t="str">
            <v>0001</v>
          </cell>
          <cell r="AC148">
            <v>13067.236000000001</v>
          </cell>
          <cell r="AD148"/>
          <cell r="AE148"/>
        </row>
        <row r="149">
          <cell r="A149" t="str">
            <v>42860732B01</v>
          </cell>
          <cell r="B149">
            <v>4286073</v>
          </cell>
          <cell r="C149" t="str">
            <v>7D 250G SALT BR 8CA</v>
          </cell>
          <cell r="D149" t="str">
            <v>2B01</v>
          </cell>
          <cell r="E149" t="str">
            <v>BIG</v>
          </cell>
          <cell r="F149">
            <v>250</v>
          </cell>
          <cell r="G149"/>
          <cell r="H149" t="str">
            <v>Salt</v>
          </cell>
          <cell r="I149"/>
          <cell r="J149"/>
          <cell r="K149">
            <v>1</v>
          </cell>
          <cell r="L149">
            <v>21</v>
          </cell>
          <cell r="M149">
            <v>40</v>
          </cell>
          <cell r="N149">
            <v>5.25</v>
          </cell>
          <cell r="O149">
            <v>210</v>
          </cell>
          <cell r="P149">
            <v>395</v>
          </cell>
          <cell r="Q149">
            <v>295</v>
          </cell>
          <cell r="R149">
            <v>195</v>
          </cell>
          <cell r="S149">
            <v>8</v>
          </cell>
          <cell r="T149">
            <v>5</v>
          </cell>
          <cell r="U149">
            <v>975</v>
          </cell>
          <cell r="V149">
            <v>1125</v>
          </cell>
          <cell r="W149">
            <v>3589.9</v>
          </cell>
          <cell r="X149">
            <v>897.47500000000002</v>
          </cell>
          <cell r="Y149">
            <v>91</v>
          </cell>
          <cell r="Z149">
            <v>816.70225000000005</v>
          </cell>
          <cell r="AA149">
            <v>3.8890583333333337</v>
          </cell>
          <cell r="AB149" t="str">
            <v>0001</v>
          </cell>
          <cell r="AC149">
            <v>13067.236000000001</v>
          </cell>
          <cell r="AD149"/>
          <cell r="AE149"/>
        </row>
        <row r="150">
          <cell r="A150" t="str">
            <v>42860782B01</v>
          </cell>
          <cell r="B150">
            <v>4286078</v>
          </cell>
          <cell r="C150" t="str">
            <v>7D 250G TOM&amp;OLIV BR 8CA</v>
          </cell>
          <cell r="D150" t="str">
            <v>2B01</v>
          </cell>
          <cell r="E150" t="str">
            <v>BIG</v>
          </cell>
          <cell r="F150">
            <v>250</v>
          </cell>
          <cell r="G150"/>
          <cell r="H150" t="str">
            <v>Tomato-Olive</v>
          </cell>
          <cell r="I150"/>
          <cell r="J150"/>
          <cell r="K150">
            <v>1</v>
          </cell>
          <cell r="L150">
            <v>21</v>
          </cell>
          <cell r="M150">
            <v>40</v>
          </cell>
          <cell r="N150">
            <v>5.25</v>
          </cell>
          <cell r="O150">
            <v>210</v>
          </cell>
          <cell r="P150">
            <v>395</v>
          </cell>
          <cell r="Q150">
            <v>295</v>
          </cell>
          <cell r="R150">
            <v>195</v>
          </cell>
          <cell r="S150">
            <v>8</v>
          </cell>
          <cell r="T150">
            <v>5</v>
          </cell>
          <cell r="U150">
            <v>975</v>
          </cell>
          <cell r="V150">
            <v>1125</v>
          </cell>
          <cell r="W150">
            <v>3589.9</v>
          </cell>
          <cell r="X150">
            <v>897.47500000000002</v>
          </cell>
          <cell r="Y150">
            <v>91</v>
          </cell>
          <cell r="Z150">
            <v>816.70225000000005</v>
          </cell>
          <cell r="AA150">
            <v>3.8890583333333337</v>
          </cell>
          <cell r="AB150" t="str">
            <v>0001</v>
          </cell>
          <cell r="AC150">
            <v>13067.236000000001</v>
          </cell>
          <cell r="AD150"/>
          <cell r="AE150"/>
        </row>
        <row r="151">
          <cell r="A151" t="str">
            <v>42861342B01</v>
          </cell>
          <cell r="B151">
            <v>4286134</v>
          </cell>
          <cell r="C151" t="str">
            <v>7D 80G SALT BR 12CA</v>
          </cell>
          <cell r="D151" t="str">
            <v>2B01</v>
          </cell>
          <cell r="E151" t="str">
            <v>BIG</v>
          </cell>
          <cell r="F151">
            <v>80</v>
          </cell>
          <cell r="G151"/>
          <cell r="H151" t="str">
            <v>Salt</v>
          </cell>
          <cell r="I151"/>
          <cell r="J151"/>
          <cell r="K151">
            <v>1</v>
          </cell>
          <cell r="L151">
            <v>12</v>
          </cell>
          <cell r="M151">
            <v>60</v>
          </cell>
          <cell r="N151">
            <v>0.96</v>
          </cell>
          <cell r="O151">
            <v>57.599999999999994</v>
          </cell>
          <cell r="P151">
            <v>266</v>
          </cell>
          <cell r="Q151">
            <v>236</v>
          </cell>
          <cell r="R151">
            <v>220</v>
          </cell>
          <cell r="S151">
            <v>15</v>
          </cell>
          <cell r="T151">
            <v>4</v>
          </cell>
          <cell r="U151">
            <v>880</v>
          </cell>
          <cell r="V151">
            <v>1030</v>
          </cell>
          <cell r="W151">
            <v>11218.5</v>
          </cell>
          <cell r="X151">
            <v>897.48</v>
          </cell>
          <cell r="Y151">
            <v>91</v>
          </cell>
          <cell r="Z151">
            <v>816.70680000000004</v>
          </cell>
          <cell r="AA151">
            <v>14.1789375</v>
          </cell>
          <cell r="AB151" t="str">
            <v>0001</v>
          </cell>
          <cell r="AC151">
            <v>13067.308800000001</v>
          </cell>
          <cell r="AD151" t="str">
            <v>per family of Bake Rolls</v>
          </cell>
          <cell r="AE151"/>
        </row>
        <row r="152">
          <cell r="A152" t="str">
            <v>-42861352B01</v>
          </cell>
          <cell r="B152">
            <v>-4286135</v>
          </cell>
          <cell r="C152" t="str">
            <v>7D 80G SALT BR 14CA</v>
          </cell>
          <cell r="D152" t="str">
            <v>2B01</v>
          </cell>
          <cell r="E152" t="str">
            <v>BIG</v>
          </cell>
          <cell r="F152">
            <v>80</v>
          </cell>
          <cell r="G152"/>
          <cell r="H152" t="str">
            <v>Salt</v>
          </cell>
          <cell r="I152"/>
          <cell r="J152"/>
          <cell r="K152">
            <v>1</v>
          </cell>
          <cell r="L152">
            <v>14</v>
          </cell>
          <cell r="M152">
            <v>80</v>
          </cell>
          <cell r="N152">
            <v>1.1200000000000001</v>
          </cell>
          <cell r="O152">
            <v>89.600000000000009</v>
          </cell>
          <cell r="P152">
            <v>393</v>
          </cell>
          <cell r="Q152">
            <v>295</v>
          </cell>
          <cell r="R152">
            <v>180</v>
          </cell>
          <cell r="S152">
            <v>8</v>
          </cell>
          <cell r="T152">
            <v>10</v>
          </cell>
          <cell r="U152">
            <v>1800</v>
          </cell>
          <cell r="V152">
            <v>1950</v>
          </cell>
          <cell r="W152">
            <v>11218.5</v>
          </cell>
          <cell r="X152">
            <v>897.48</v>
          </cell>
          <cell r="Y152">
            <v>91</v>
          </cell>
          <cell r="Z152">
            <v>816.70680000000004</v>
          </cell>
          <cell r="AA152"/>
          <cell r="AB152"/>
          <cell r="AC152">
            <v>13067.308800000001</v>
          </cell>
          <cell r="AD152" t="str">
            <v>per family of Bake Rolls</v>
          </cell>
          <cell r="AE152" t="str">
            <v>dezactivat inlocuit de 4306511 feb 2023</v>
          </cell>
        </row>
        <row r="153">
          <cell r="A153" t="str">
            <v>42861382B01</v>
          </cell>
          <cell r="B153">
            <v>4286138</v>
          </cell>
          <cell r="C153" t="str">
            <v>7D 80G PIZZA BR 12CA</v>
          </cell>
          <cell r="D153" t="str">
            <v>2B01</v>
          </cell>
          <cell r="E153" t="str">
            <v>BIG</v>
          </cell>
          <cell r="F153">
            <v>80</v>
          </cell>
          <cell r="G153"/>
          <cell r="H153" t="str">
            <v>Pizza</v>
          </cell>
          <cell r="I153"/>
          <cell r="J153"/>
          <cell r="K153">
            <v>1</v>
          </cell>
          <cell r="L153">
            <v>12</v>
          </cell>
          <cell r="M153">
            <v>60</v>
          </cell>
          <cell r="N153">
            <v>0.96</v>
          </cell>
          <cell r="O153">
            <v>57.599999999999994</v>
          </cell>
          <cell r="P153">
            <v>266</v>
          </cell>
          <cell r="Q153">
            <v>236</v>
          </cell>
          <cell r="R153">
            <v>220</v>
          </cell>
          <cell r="S153">
            <v>15</v>
          </cell>
          <cell r="T153">
            <v>4</v>
          </cell>
          <cell r="U153">
            <v>880</v>
          </cell>
          <cell r="V153">
            <v>1030</v>
          </cell>
          <cell r="W153">
            <v>11218.5</v>
          </cell>
          <cell r="X153">
            <v>897.48</v>
          </cell>
          <cell r="Y153">
            <v>91</v>
          </cell>
          <cell r="Z153">
            <v>816.70680000000004</v>
          </cell>
          <cell r="AA153">
            <v>14.1789375</v>
          </cell>
          <cell r="AB153" t="str">
            <v>0001</v>
          </cell>
          <cell r="AC153">
            <v>13067.308800000001</v>
          </cell>
          <cell r="AD153" t="str">
            <v>per family of Bake Rolls</v>
          </cell>
          <cell r="AE153"/>
        </row>
        <row r="154">
          <cell r="A154" t="str">
            <v>42861392B01</v>
          </cell>
          <cell r="B154">
            <v>4286139</v>
          </cell>
          <cell r="C154" t="str">
            <v>7D 80G PIZZA BR 14CA</v>
          </cell>
          <cell r="D154" t="str">
            <v>2B01</v>
          </cell>
          <cell r="E154" t="str">
            <v>BIG</v>
          </cell>
          <cell r="F154">
            <v>80</v>
          </cell>
          <cell r="G154"/>
          <cell r="H154" t="str">
            <v>Pizza</v>
          </cell>
          <cell r="I154"/>
          <cell r="J154"/>
          <cell r="K154">
            <v>1</v>
          </cell>
          <cell r="L154">
            <v>14</v>
          </cell>
          <cell r="M154">
            <v>80</v>
          </cell>
          <cell r="N154">
            <v>1.1200000000000001</v>
          </cell>
          <cell r="O154">
            <v>89.600000000000009</v>
          </cell>
          <cell r="P154">
            <v>393</v>
          </cell>
          <cell r="Q154">
            <v>295</v>
          </cell>
          <cell r="R154">
            <v>180</v>
          </cell>
          <cell r="S154">
            <v>8</v>
          </cell>
          <cell r="T154">
            <v>10</v>
          </cell>
          <cell r="U154">
            <v>1800</v>
          </cell>
          <cell r="V154">
            <v>1950</v>
          </cell>
          <cell r="W154">
            <v>11218.5</v>
          </cell>
          <cell r="X154">
            <v>897.48</v>
          </cell>
          <cell r="Y154">
            <v>91</v>
          </cell>
          <cell r="Z154">
            <v>816.70680000000004</v>
          </cell>
          <cell r="AA154">
            <v>9.1150312499999995</v>
          </cell>
          <cell r="AB154" t="str">
            <v>0001</v>
          </cell>
          <cell r="AC154">
            <v>13067.308800000001</v>
          </cell>
          <cell r="AD154" t="str">
            <v>per family of Bake Rolls</v>
          </cell>
          <cell r="AE154"/>
        </row>
        <row r="155">
          <cell r="A155" t="str">
            <v>42861412B01</v>
          </cell>
          <cell r="B155">
            <v>4286141</v>
          </cell>
          <cell r="C155" t="str">
            <v>7D 80G SR CREAM&amp;ON BR 12CA</v>
          </cell>
          <cell r="D155" t="str">
            <v>2B01</v>
          </cell>
          <cell r="E155" t="str">
            <v>BIG</v>
          </cell>
          <cell r="F155">
            <v>80</v>
          </cell>
          <cell r="G155" t="str">
            <v>Romania</v>
          </cell>
          <cell r="H155" t="str">
            <v>Onion</v>
          </cell>
          <cell r="I155"/>
          <cell r="J155"/>
          <cell r="K155">
            <v>1</v>
          </cell>
          <cell r="L155">
            <v>12</v>
          </cell>
          <cell r="M155">
            <v>60</v>
          </cell>
          <cell r="N155">
            <v>0.96</v>
          </cell>
          <cell r="O155">
            <v>57.599999999999994</v>
          </cell>
          <cell r="P155">
            <v>266</v>
          </cell>
          <cell r="Q155">
            <v>236</v>
          </cell>
          <cell r="R155">
            <v>220</v>
          </cell>
          <cell r="S155">
            <v>15</v>
          </cell>
          <cell r="T155">
            <v>4</v>
          </cell>
          <cell r="U155">
            <v>880</v>
          </cell>
          <cell r="V155">
            <v>1030</v>
          </cell>
          <cell r="W155">
            <v>11218.5</v>
          </cell>
          <cell r="X155">
            <v>897.48</v>
          </cell>
          <cell r="Y155">
            <v>91</v>
          </cell>
          <cell r="Z155">
            <v>816.70680000000004</v>
          </cell>
          <cell r="AA155">
            <v>14.1789375</v>
          </cell>
          <cell r="AB155" t="str">
            <v>0001</v>
          </cell>
          <cell r="AC155">
            <v>13067.308800000001</v>
          </cell>
          <cell r="AD155" t="str">
            <v>per family of Bake Rolls</v>
          </cell>
          <cell r="AE155"/>
        </row>
        <row r="156">
          <cell r="A156" t="str">
            <v>42861472B01</v>
          </cell>
          <cell r="B156">
            <v>4286147</v>
          </cell>
          <cell r="C156" t="str">
            <v>7D 80G TOM&amp;OLIV BR 12CA</v>
          </cell>
          <cell r="D156" t="str">
            <v>2B01</v>
          </cell>
          <cell r="E156" t="str">
            <v>BIG</v>
          </cell>
          <cell r="F156">
            <v>80</v>
          </cell>
          <cell r="G156" t="str">
            <v>Romania</v>
          </cell>
          <cell r="H156" t="str">
            <v>Tomato-Olive</v>
          </cell>
          <cell r="I156"/>
          <cell r="J156"/>
          <cell r="K156">
            <v>1</v>
          </cell>
          <cell r="L156">
            <v>12</v>
          </cell>
          <cell r="M156">
            <v>60</v>
          </cell>
          <cell r="N156">
            <v>0.96</v>
          </cell>
          <cell r="O156">
            <v>57.599999999999994</v>
          </cell>
          <cell r="P156">
            <v>266</v>
          </cell>
          <cell r="Q156">
            <v>236</v>
          </cell>
          <cell r="R156">
            <v>220</v>
          </cell>
          <cell r="S156">
            <v>15</v>
          </cell>
          <cell r="T156">
            <v>4</v>
          </cell>
          <cell r="U156">
            <v>880</v>
          </cell>
          <cell r="V156">
            <v>1030</v>
          </cell>
          <cell r="W156">
            <v>11218.5</v>
          </cell>
          <cell r="X156">
            <v>897.48</v>
          </cell>
          <cell r="Y156">
            <v>91</v>
          </cell>
          <cell r="Z156">
            <v>816.70680000000004</v>
          </cell>
          <cell r="AA156">
            <v>14.1789375</v>
          </cell>
          <cell r="AB156" t="str">
            <v>0001</v>
          </cell>
          <cell r="AC156">
            <v>13067.308800000001</v>
          </cell>
          <cell r="AD156" t="str">
            <v>per family of Bake Rolls</v>
          </cell>
          <cell r="AE156"/>
        </row>
        <row r="157">
          <cell r="A157" t="str">
            <v>42861482B01</v>
          </cell>
          <cell r="B157">
            <v>4286148</v>
          </cell>
          <cell r="C157" t="str">
            <v>7D 80G TOM&amp;OLIV BR 14CA</v>
          </cell>
          <cell r="D157" t="str">
            <v>2B01</v>
          </cell>
          <cell r="E157" t="str">
            <v>BIG</v>
          </cell>
          <cell r="F157">
            <v>80</v>
          </cell>
          <cell r="G157"/>
          <cell r="H157" t="str">
            <v>Tomato-Olive</v>
          </cell>
          <cell r="I157"/>
          <cell r="J157"/>
          <cell r="K157">
            <v>1</v>
          </cell>
          <cell r="L157">
            <v>14</v>
          </cell>
          <cell r="M157">
            <v>80</v>
          </cell>
          <cell r="N157">
            <v>1.1200000000000001</v>
          </cell>
          <cell r="O157">
            <v>89.600000000000009</v>
          </cell>
          <cell r="P157">
            <v>393</v>
          </cell>
          <cell r="Q157">
            <v>295</v>
          </cell>
          <cell r="R157">
            <v>180</v>
          </cell>
          <cell r="S157">
            <v>8</v>
          </cell>
          <cell r="T157">
            <v>10</v>
          </cell>
          <cell r="U157">
            <v>1800</v>
          </cell>
          <cell r="V157">
            <v>1950</v>
          </cell>
          <cell r="W157">
            <v>11218.5</v>
          </cell>
          <cell r="X157">
            <v>897.48</v>
          </cell>
          <cell r="Y157">
            <v>91</v>
          </cell>
          <cell r="Z157">
            <v>816.70680000000004</v>
          </cell>
          <cell r="AA157">
            <v>9.1150312499999995</v>
          </cell>
          <cell r="AB157" t="str">
            <v>0001</v>
          </cell>
          <cell r="AC157">
            <v>13067.308800000001</v>
          </cell>
          <cell r="AD157" t="str">
            <v>per family of Bake Rolls</v>
          </cell>
          <cell r="AE157"/>
        </row>
        <row r="158">
          <cell r="A158" t="str">
            <v>42861522B01</v>
          </cell>
          <cell r="B158">
            <v>4286152</v>
          </cell>
          <cell r="C158" t="str">
            <v>7D 80G GARLIC BR 12CA</v>
          </cell>
          <cell r="D158" t="str">
            <v>2B01</v>
          </cell>
          <cell r="E158" t="str">
            <v>BIG</v>
          </cell>
          <cell r="F158">
            <v>80</v>
          </cell>
          <cell r="G158"/>
          <cell r="H158" t="str">
            <v>Garlic</v>
          </cell>
          <cell r="I158"/>
          <cell r="J158"/>
          <cell r="K158">
            <v>1</v>
          </cell>
          <cell r="L158">
            <v>12</v>
          </cell>
          <cell r="M158">
            <v>60</v>
          </cell>
          <cell r="N158">
            <v>0.96</v>
          </cell>
          <cell r="O158">
            <v>57.599999999999994</v>
          </cell>
          <cell r="P158">
            <v>266</v>
          </cell>
          <cell r="Q158">
            <v>236</v>
          </cell>
          <cell r="R158">
            <v>220</v>
          </cell>
          <cell r="S158">
            <v>15</v>
          </cell>
          <cell r="T158">
            <v>4</v>
          </cell>
          <cell r="U158">
            <v>880</v>
          </cell>
          <cell r="V158">
            <v>1030</v>
          </cell>
          <cell r="W158">
            <v>11218.5</v>
          </cell>
          <cell r="X158">
            <v>897.48</v>
          </cell>
          <cell r="Y158">
            <v>91</v>
          </cell>
          <cell r="Z158">
            <v>816.70680000000004</v>
          </cell>
          <cell r="AA158">
            <v>14.1789375</v>
          </cell>
          <cell r="AB158" t="str">
            <v>0001</v>
          </cell>
          <cell r="AC158">
            <v>13067.308800000001</v>
          </cell>
          <cell r="AD158" t="str">
            <v>per family of Bake Rolls</v>
          </cell>
          <cell r="AE158"/>
        </row>
        <row r="159">
          <cell r="A159" t="str">
            <v>-42861532B01</v>
          </cell>
          <cell r="B159">
            <v>-4286153</v>
          </cell>
          <cell r="C159" t="str">
            <v>7D 80G GARLIC BR 14CA</v>
          </cell>
          <cell r="D159" t="str">
            <v>2B01</v>
          </cell>
          <cell r="E159" t="str">
            <v>BIG</v>
          </cell>
          <cell r="F159">
            <v>80</v>
          </cell>
          <cell r="G159"/>
          <cell r="H159" t="str">
            <v>Garlic</v>
          </cell>
          <cell r="I159"/>
          <cell r="J159"/>
          <cell r="K159">
            <v>1</v>
          </cell>
          <cell r="L159">
            <v>14</v>
          </cell>
          <cell r="M159">
            <v>80</v>
          </cell>
          <cell r="N159">
            <v>1.1200000000000001</v>
          </cell>
          <cell r="O159">
            <v>89.600000000000009</v>
          </cell>
          <cell r="P159">
            <v>393</v>
          </cell>
          <cell r="Q159">
            <v>295</v>
          </cell>
          <cell r="R159">
            <v>180</v>
          </cell>
          <cell r="S159">
            <v>8</v>
          </cell>
          <cell r="T159">
            <v>10</v>
          </cell>
          <cell r="U159">
            <v>1800</v>
          </cell>
          <cell r="V159">
            <v>1950</v>
          </cell>
          <cell r="W159">
            <v>11218.5</v>
          </cell>
          <cell r="X159">
            <v>897.48</v>
          </cell>
          <cell r="Y159">
            <v>91</v>
          </cell>
          <cell r="Z159">
            <v>816.70680000000004</v>
          </cell>
          <cell r="AA159"/>
          <cell r="AB159"/>
          <cell r="AC159">
            <v>13067.308800000001</v>
          </cell>
          <cell r="AD159" t="str">
            <v>per family of Bake Rolls</v>
          </cell>
          <cell r="AE159" t="str">
            <v>delistat inlocuit de 4306512 feb 2023</v>
          </cell>
        </row>
        <row r="160">
          <cell r="A160" t="str">
            <v>42861712B01</v>
          </cell>
          <cell r="B160">
            <v>4286171</v>
          </cell>
          <cell r="C160" t="str">
            <v>7D 80G SALT BR 14CA</v>
          </cell>
          <cell r="D160" t="str">
            <v>2B01</v>
          </cell>
          <cell r="E160" t="str">
            <v>BIG</v>
          </cell>
          <cell r="F160">
            <v>80</v>
          </cell>
          <cell r="G160"/>
          <cell r="H160" t="str">
            <v>Salt</v>
          </cell>
          <cell r="I160"/>
          <cell r="J160"/>
          <cell r="K160">
            <v>1</v>
          </cell>
          <cell r="L160">
            <v>14</v>
          </cell>
          <cell r="M160">
            <v>40</v>
          </cell>
          <cell r="N160">
            <v>1.1200000000000001</v>
          </cell>
          <cell r="O160">
            <v>44.800000000000004</v>
          </cell>
          <cell r="P160">
            <v>393</v>
          </cell>
          <cell r="Q160">
            <v>295</v>
          </cell>
          <cell r="R160">
            <v>180</v>
          </cell>
          <cell r="S160">
            <v>8</v>
          </cell>
          <cell r="T160">
            <v>5</v>
          </cell>
          <cell r="U160">
            <v>900</v>
          </cell>
          <cell r="V160">
            <v>1050</v>
          </cell>
          <cell r="W160">
            <v>11218.5</v>
          </cell>
          <cell r="X160">
            <v>897.48</v>
          </cell>
          <cell r="Y160">
            <v>91</v>
          </cell>
          <cell r="Z160">
            <v>816.70680000000004</v>
          </cell>
          <cell r="AA160">
            <v>18.230062499999999</v>
          </cell>
          <cell r="AB160" t="str">
            <v>0001</v>
          </cell>
          <cell r="AC160">
            <v>13067.308800000001</v>
          </cell>
          <cell r="AD160"/>
          <cell r="AE160"/>
        </row>
        <row r="161">
          <cell r="A161" t="str">
            <v>-42861722B01</v>
          </cell>
          <cell r="B161">
            <v>-4286172</v>
          </cell>
          <cell r="C161" t="str">
            <v>7D 80G GARLIC MINI BR 12CA</v>
          </cell>
          <cell r="D161" t="str">
            <v>2B01</v>
          </cell>
          <cell r="E161" t="str">
            <v>Mini</v>
          </cell>
          <cell r="F161">
            <v>80</v>
          </cell>
          <cell r="G161"/>
          <cell r="H161" t="str">
            <v>Garlic</v>
          </cell>
          <cell r="I161"/>
          <cell r="J161"/>
          <cell r="K161">
            <v>1</v>
          </cell>
          <cell r="L161">
            <v>12</v>
          </cell>
          <cell r="M161">
            <v>150</v>
          </cell>
          <cell r="N161">
            <v>0.96</v>
          </cell>
          <cell r="O161">
            <v>144</v>
          </cell>
          <cell r="P161">
            <v>266</v>
          </cell>
          <cell r="Q161">
            <v>236</v>
          </cell>
          <cell r="R161">
            <v>220</v>
          </cell>
          <cell r="S161">
            <v>15</v>
          </cell>
          <cell r="T161">
            <v>10</v>
          </cell>
          <cell r="U161">
            <v>2200</v>
          </cell>
          <cell r="V161">
            <v>2350</v>
          </cell>
          <cell r="W161">
            <v>11167.2</v>
          </cell>
          <cell r="X161">
            <v>893.37599999999998</v>
          </cell>
          <cell r="Y161">
            <v>91</v>
          </cell>
          <cell r="Z161">
            <v>812.97216000000003</v>
          </cell>
          <cell r="AA161"/>
          <cell r="AB161"/>
          <cell r="AC161">
            <v>13007.55456</v>
          </cell>
          <cell r="AD161"/>
          <cell r="AE161"/>
        </row>
        <row r="162">
          <cell r="A162" t="str">
            <v>-42861742B01</v>
          </cell>
          <cell r="B162">
            <v>-4286174</v>
          </cell>
          <cell r="C162" t="str">
            <v>7D 80G PIZZA MINI BR 12CA</v>
          </cell>
          <cell r="D162" t="str">
            <v>2B01</v>
          </cell>
          <cell r="E162" t="str">
            <v>Mini</v>
          </cell>
          <cell r="F162">
            <v>80</v>
          </cell>
          <cell r="G162"/>
          <cell r="H162" t="str">
            <v>Pizza</v>
          </cell>
          <cell r="I162"/>
          <cell r="J162"/>
          <cell r="K162">
            <v>1</v>
          </cell>
          <cell r="L162">
            <v>12</v>
          </cell>
          <cell r="M162">
            <v>150</v>
          </cell>
          <cell r="N162">
            <v>0.96</v>
          </cell>
          <cell r="O162">
            <v>144</v>
          </cell>
          <cell r="P162">
            <v>266</v>
          </cell>
          <cell r="Q162">
            <v>236</v>
          </cell>
          <cell r="R162">
            <v>220</v>
          </cell>
          <cell r="S162">
            <v>15</v>
          </cell>
          <cell r="T162">
            <v>10</v>
          </cell>
          <cell r="U162">
            <v>2200</v>
          </cell>
          <cell r="V162">
            <v>2350</v>
          </cell>
          <cell r="W162">
            <v>11167.2</v>
          </cell>
          <cell r="X162">
            <v>893.37599999999998</v>
          </cell>
          <cell r="Y162">
            <v>91</v>
          </cell>
          <cell r="Z162">
            <v>812.97216000000003</v>
          </cell>
          <cell r="AA162"/>
          <cell r="AB162"/>
          <cell r="AC162">
            <v>13007.55456</v>
          </cell>
          <cell r="AD162"/>
          <cell r="AE162"/>
        </row>
        <row r="163">
          <cell r="A163" t="str">
            <v>-42861752B01</v>
          </cell>
          <cell r="B163">
            <v>-4286175</v>
          </cell>
          <cell r="C163" t="str">
            <v>7D 80G SALT MINI BR 12CA</v>
          </cell>
          <cell r="D163" t="str">
            <v>2B01</v>
          </cell>
          <cell r="E163" t="str">
            <v>Mini</v>
          </cell>
          <cell r="F163">
            <v>80</v>
          </cell>
          <cell r="G163"/>
          <cell r="H163" t="str">
            <v>Salt</v>
          </cell>
          <cell r="I163"/>
          <cell r="J163"/>
          <cell r="K163">
            <v>1</v>
          </cell>
          <cell r="L163">
            <v>12</v>
          </cell>
          <cell r="M163">
            <v>150</v>
          </cell>
          <cell r="N163">
            <v>0.96</v>
          </cell>
          <cell r="O163">
            <v>144</v>
          </cell>
          <cell r="P163">
            <v>266</v>
          </cell>
          <cell r="Q163">
            <v>236</v>
          </cell>
          <cell r="R163">
            <v>220</v>
          </cell>
          <cell r="S163">
            <v>15</v>
          </cell>
          <cell r="T163">
            <v>10</v>
          </cell>
          <cell r="U163">
            <v>2200</v>
          </cell>
          <cell r="V163">
            <v>2350</v>
          </cell>
          <cell r="W163">
            <v>11167.2</v>
          </cell>
          <cell r="X163">
            <v>893.37599999999998</v>
          </cell>
          <cell r="Y163">
            <v>91</v>
          </cell>
          <cell r="Z163">
            <v>812.97216000000003</v>
          </cell>
          <cell r="AA163"/>
          <cell r="AB163"/>
          <cell r="AC163">
            <v>13007.55456</v>
          </cell>
          <cell r="AD163"/>
          <cell r="AE163"/>
        </row>
        <row r="164">
          <cell r="A164" t="str">
            <v>42861772B01</v>
          </cell>
          <cell r="B164">
            <v>4286177</v>
          </cell>
          <cell r="C164" t="str">
            <v>7D 80G GARLIC BR 14CA</v>
          </cell>
          <cell r="D164" t="str">
            <v>2B01</v>
          </cell>
          <cell r="E164" t="str">
            <v>BIG</v>
          </cell>
          <cell r="F164">
            <v>80</v>
          </cell>
          <cell r="G164"/>
          <cell r="H164" t="str">
            <v>Garlic</v>
          </cell>
          <cell r="I164"/>
          <cell r="J164"/>
          <cell r="K164">
            <v>1</v>
          </cell>
          <cell r="L164">
            <v>14</v>
          </cell>
          <cell r="M164">
            <v>40</v>
          </cell>
          <cell r="N164">
            <v>1.1200000000000001</v>
          </cell>
          <cell r="O164">
            <v>44.800000000000004</v>
          </cell>
          <cell r="P164">
            <v>393</v>
          </cell>
          <cell r="Q164">
            <v>295</v>
          </cell>
          <cell r="R164">
            <v>180</v>
          </cell>
          <cell r="S164">
            <v>8</v>
          </cell>
          <cell r="T164">
            <v>5</v>
          </cell>
          <cell r="U164">
            <v>900</v>
          </cell>
          <cell r="V164">
            <v>1050</v>
          </cell>
          <cell r="W164">
            <v>11218.5</v>
          </cell>
          <cell r="X164">
            <v>897.48</v>
          </cell>
          <cell r="Y164">
            <v>91</v>
          </cell>
          <cell r="Z164">
            <v>816.70680000000004</v>
          </cell>
          <cell r="AA164">
            <v>18.230062499999999</v>
          </cell>
          <cell r="AB164" t="str">
            <v>0001</v>
          </cell>
          <cell r="AC164">
            <v>13067.308800000001</v>
          </cell>
          <cell r="AD164"/>
          <cell r="AE164"/>
        </row>
        <row r="165">
          <cell r="A165" t="str">
            <v>42861782B01</v>
          </cell>
          <cell r="B165">
            <v>4286178</v>
          </cell>
          <cell r="C165" t="str">
            <v>7D 80G GARLIC BR 14CA</v>
          </cell>
          <cell r="D165" t="str">
            <v>2B01</v>
          </cell>
          <cell r="E165" t="str">
            <v>BIG</v>
          </cell>
          <cell r="F165">
            <v>80</v>
          </cell>
          <cell r="G165"/>
          <cell r="H165" t="str">
            <v>Garlic</v>
          </cell>
          <cell r="I165"/>
          <cell r="J165"/>
          <cell r="K165">
            <v>1</v>
          </cell>
          <cell r="L165">
            <v>14</v>
          </cell>
          <cell r="M165">
            <v>40</v>
          </cell>
          <cell r="N165">
            <v>1.1200000000000001</v>
          </cell>
          <cell r="O165">
            <v>44.800000000000004</v>
          </cell>
          <cell r="P165">
            <v>393</v>
          </cell>
          <cell r="Q165">
            <v>295</v>
          </cell>
          <cell r="R165">
            <v>180</v>
          </cell>
          <cell r="S165">
            <v>8</v>
          </cell>
          <cell r="T165">
            <v>5</v>
          </cell>
          <cell r="U165">
            <v>900</v>
          </cell>
          <cell r="V165">
            <v>1050</v>
          </cell>
          <cell r="W165">
            <v>11218.5</v>
          </cell>
          <cell r="X165">
            <v>897.48</v>
          </cell>
          <cell r="Y165">
            <v>91</v>
          </cell>
          <cell r="Z165">
            <v>816.70680000000004</v>
          </cell>
          <cell r="AA165">
            <v>18.230062499999999</v>
          </cell>
          <cell r="AB165" t="str">
            <v>0001</v>
          </cell>
          <cell r="AC165">
            <v>13067.308800000001</v>
          </cell>
          <cell r="AD165" t="str">
            <v>per family of Bake Rolls</v>
          </cell>
          <cell r="AE165"/>
        </row>
        <row r="166">
          <cell r="A166" t="str">
            <v>42861792B01</v>
          </cell>
          <cell r="B166">
            <v>4286179</v>
          </cell>
          <cell r="C166" t="str">
            <v>7D 80G TOM&amp;OLIV BR 12CA</v>
          </cell>
          <cell r="D166" t="str">
            <v>2B01</v>
          </cell>
          <cell r="E166" t="str">
            <v>BIG</v>
          </cell>
          <cell r="F166">
            <v>80</v>
          </cell>
          <cell r="G166" t="str">
            <v>Cipru</v>
          </cell>
          <cell r="H166" t="str">
            <v>Tomato-Olive</v>
          </cell>
          <cell r="I166"/>
          <cell r="J166"/>
          <cell r="K166">
            <v>1</v>
          </cell>
          <cell r="L166">
            <v>12</v>
          </cell>
          <cell r="M166">
            <v>150</v>
          </cell>
          <cell r="N166">
            <v>0.96</v>
          </cell>
          <cell r="O166">
            <v>144</v>
          </cell>
          <cell r="P166">
            <v>266</v>
          </cell>
          <cell r="Q166">
            <v>236</v>
          </cell>
          <cell r="R166">
            <v>220</v>
          </cell>
          <cell r="S166">
            <v>15</v>
          </cell>
          <cell r="T166">
            <v>10</v>
          </cell>
          <cell r="U166">
            <v>2200</v>
          </cell>
          <cell r="V166">
            <v>2350</v>
          </cell>
          <cell r="W166">
            <v>11218.5</v>
          </cell>
          <cell r="X166">
            <v>897.48</v>
          </cell>
          <cell r="Y166">
            <v>91</v>
          </cell>
          <cell r="Z166">
            <v>816.70680000000004</v>
          </cell>
          <cell r="AA166">
            <v>5.6715750000000007</v>
          </cell>
          <cell r="AB166" t="str">
            <v>0001</v>
          </cell>
          <cell r="AC166">
            <v>13067.308800000001</v>
          </cell>
          <cell r="AD166" t="str">
            <v>per family of Bake Rolls</v>
          </cell>
          <cell r="AE166"/>
        </row>
        <row r="167">
          <cell r="A167" t="str">
            <v>42861822B01</v>
          </cell>
          <cell r="B167">
            <v>4286182</v>
          </cell>
          <cell r="C167" t="str">
            <v>7D 80G PIZZA BR 14CA</v>
          </cell>
          <cell r="D167" t="str">
            <v>2B01</v>
          </cell>
          <cell r="E167" t="str">
            <v>BIG</v>
          </cell>
          <cell r="F167">
            <v>80</v>
          </cell>
          <cell r="G167" t="str">
            <v>Slovacia</v>
          </cell>
          <cell r="H167" t="str">
            <v>Pizza</v>
          </cell>
          <cell r="I167"/>
          <cell r="J167"/>
          <cell r="K167">
            <v>1</v>
          </cell>
          <cell r="L167">
            <v>14</v>
          </cell>
          <cell r="M167">
            <v>40</v>
          </cell>
          <cell r="N167">
            <v>1.1200000000000001</v>
          </cell>
          <cell r="O167">
            <v>44.800000000000004</v>
          </cell>
          <cell r="P167">
            <v>393</v>
          </cell>
          <cell r="Q167">
            <v>295</v>
          </cell>
          <cell r="R167">
            <v>180</v>
          </cell>
          <cell r="S167">
            <v>8</v>
          </cell>
          <cell r="T167">
            <v>5</v>
          </cell>
          <cell r="U167">
            <v>900</v>
          </cell>
          <cell r="V167">
            <v>1050</v>
          </cell>
          <cell r="W167">
            <v>11218.5</v>
          </cell>
          <cell r="X167">
            <v>897.48</v>
          </cell>
          <cell r="Y167">
            <v>91</v>
          </cell>
          <cell r="Z167">
            <v>816.70680000000004</v>
          </cell>
          <cell r="AA167">
            <v>18.230062499999999</v>
          </cell>
          <cell r="AB167" t="str">
            <v>0001</v>
          </cell>
          <cell r="AC167">
            <v>13067.308800000001</v>
          </cell>
          <cell r="AD167"/>
          <cell r="AE167"/>
        </row>
        <row r="168">
          <cell r="A168" t="str">
            <v>-42861832B01</v>
          </cell>
          <cell r="B168">
            <v>-4286183</v>
          </cell>
          <cell r="C168" t="str">
            <v>7D 80G BARBEQUE MINI BR 12CA</v>
          </cell>
          <cell r="D168" t="str">
            <v>2B01</v>
          </cell>
          <cell r="E168" t="str">
            <v>Mini</v>
          </cell>
          <cell r="F168">
            <v>80</v>
          </cell>
          <cell r="G168"/>
          <cell r="H168" t="str">
            <v>Barbeque</v>
          </cell>
          <cell r="I168"/>
          <cell r="J168"/>
          <cell r="K168">
            <v>1</v>
          </cell>
          <cell r="L168">
            <v>12</v>
          </cell>
          <cell r="M168">
            <v>150</v>
          </cell>
          <cell r="N168">
            <v>0.96</v>
          </cell>
          <cell r="O168">
            <v>144</v>
          </cell>
          <cell r="P168">
            <v>266</v>
          </cell>
          <cell r="Q168">
            <v>236</v>
          </cell>
          <cell r="R168">
            <v>220</v>
          </cell>
          <cell r="S168">
            <v>15</v>
          </cell>
          <cell r="T168">
            <v>10</v>
          </cell>
          <cell r="U168">
            <v>2200</v>
          </cell>
          <cell r="V168">
            <v>2350</v>
          </cell>
          <cell r="W168">
            <v>11167.2</v>
          </cell>
          <cell r="X168">
            <v>893.37599999999998</v>
          </cell>
          <cell r="Y168">
            <v>91</v>
          </cell>
          <cell r="Z168">
            <v>812.97216000000003</v>
          </cell>
          <cell r="AA168"/>
          <cell r="AB168"/>
          <cell r="AC168">
            <v>13007.55456</v>
          </cell>
          <cell r="AD168"/>
          <cell r="AE168"/>
        </row>
        <row r="169">
          <cell r="A169" t="str">
            <v>42861832B01</v>
          </cell>
          <cell r="B169">
            <v>4286183</v>
          </cell>
          <cell r="C169" t="str">
            <v>7D 80G BARBEQUE MINI BR 12CA</v>
          </cell>
          <cell r="D169" t="str">
            <v>2B01</v>
          </cell>
          <cell r="E169" t="str">
            <v>Mini</v>
          </cell>
          <cell r="F169">
            <v>80</v>
          </cell>
          <cell r="G169"/>
          <cell r="H169" t="str">
            <v>Barbeque</v>
          </cell>
          <cell r="I169"/>
          <cell r="J169"/>
          <cell r="K169">
            <v>1</v>
          </cell>
          <cell r="L169">
            <v>12</v>
          </cell>
          <cell r="M169">
            <v>150</v>
          </cell>
          <cell r="N169">
            <v>0.96</v>
          </cell>
          <cell r="O169">
            <v>144</v>
          </cell>
          <cell r="P169">
            <v>266</v>
          </cell>
          <cell r="Q169">
            <v>236</v>
          </cell>
          <cell r="R169">
            <v>220</v>
          </cell>
          <cell r="S169">
            <v>15</v>
          </cell>
          <cell r="T169">
            <v>10</v>
          </cell>
          <cell r="U169">
            <v>2200</v>
          </cell>
          <cell r="V169">
            <v>2350</v>
          </cell>
          <cell r="W169">
            <v>11167.2</v>
          </cell>
          <cell r="X169">
            <v>893.37599999999998</v>
          </cell>
          <cell r="Y169">
            <v>91</v>
          </cell>
          <cell r="Z169">
            <v>812.97216000000003</v>
          </cell>
          <cell r="AA169">
            <v>5.6456400000000011</v>
          </cell>
          <cell r="AB169" t="str">
            <v>0001</v>
          </cell>
          <cell r="AC169">
            <v>13007.55456</v>
          </cell>
          <cell r="AD169"/>
          <cell r="AE169"/>
        </row>
        <row r="170">
          <cell r="A170" t="str">
            <v>-42861852B01</v>
          </cell>
          <cell r="B170">
            <v>-4286185</v>
          </cell>
          <cell r="C170" t="str">
            <v>7D 160G SALT BR 12CA</v>
          </cell>
          <cell r="D170" t="str">
            <v>2B01</v>
          </cell>
          <cell r="E170" t="str">
            <v>BIG</v>
          </cell>
          <cell r="F170">
            <v>160</v>
          </cell>
          <cell r="G170"/>
          <cell r="H170" t="str">
            <v>Salt</v>
          </cell>
          <cell r="I170"/>
          <cell r="J170"/>
          <cell r="K170">
            <v>1</v>
          </cell>
          <cell r="L170">
            <v>12</v>
          </cell>
          <cell r="M170">
            <v>96</v>
          </cell>
          <cell r="N170">
            <v>1.92</v>
          </cell>
          <cell r="O170">
            <v>184.32</v>
          </cell>
          <cell r="P170">
            <v>300</v>
          </cell>
          <cell r="Q170">
            <v>266</v>
          </cell>
          <cell r="R170">
            <v>260</v>
          </cell>
          <cell r="S170">
            <v>12</v>
          </cell>
          <cell r="T170">
            <v>8</v>
          </cell>
          <cell r="U170">
            <v>2080</v>
          </cell>
          <cell r="V170">
            <v>2230</v>
          </cell>
          <cell r="W170">
            <v>5609.25</v>
          </cell>
          <cell r="X170">
            <v>897.48</v>
          </cell>
          <cell r="Y170">
            <v>91</v>
          </cell>
          <cell r="Z170">
            <v>816.70680000000004</v>
          </cell>
          <cell r="AA170"/>
          <cell r="AB170"/>
          <cell r="AC170">
            <v>13067.308800000001</v>
          </cell>
          <cell r="AD170" t="str">
            <v>per family of Bake Rolls</v>
          </cell>
          <cell r="AE170" t="str">
            <v>delisted Downsize</v>
          </cell>
        </row>
        <row r="171">
          <cell r="A171" t="str">
            <v>-42861902B01</v>
          </cell>
          <cell r="B171">
            <v>-4286190</v>
          </cell>
          <cell r="C171" t="str">
            <v>7D 160G TOM&amp;OLIV BR 12CA</v>
          </cell>
          <cell r="D171" t="str">
            <v>2B01</v>
          </cell>
          <cell r="E171" t="str">
            <v>BIG</v>
          </cell>
          <cell r="F171">
            <v>160</v>
          </cell>
          <cell r="G171"/>
          <cell r="H171" t="str">
            <v>Tomato-Olive</v>
          </cell>
          <cell r="I171"/>
          <cell r="J171"/>
          <cell r="K171">
            <v>1</v>
          </cell>
          <cell r="L171">
            <v>12</v>
          </cell>
          <cell r="M171">
            <v>96</v>
          </cell>
          <cell r="N171">
            <v>1.92</v>
          </cell>
          <cell r="O171">
            <v>184.32</v>
          </cell>
          <cell r="P171">
            <v>300</v>
          </cell>
          <cell r="Q171">
            <v>266</v>
          </cell>
          <cell r="R171">
            <v>260</v>
          </cell>
          <cell r="S171">
            <v>12</v>
          </cell>
          <cell r="T171">
            <v>8</v>
          </cell>
          <cell r="U171">
            <v>2080</v>
          </cell>
          <cell r="V171">
            <v>2230</v>
          </cell>
          <cell r="W171">
            <v>5609.25</v>
          </cell>
          <cell r="X171">
            <v>897.48</v>
          </cell>
          <cell r="Y171">
            <v>91</v>
          </cell>
          <cell r="Z171">
            <v>816.70680000000004</v>
          </cell>
          <cell r="AA171"/>
          <cell r="AB171"/>
          <cell r="AC171">
            <v>13067.308800000001</v>
          </cell>
          <cell r="AD171" t="str">
            <v>per family of Bake Rolls</v>
          </cell>
          <cell r="AE171" t="str">
            <v>delisted Downsize</v>
          </cell>
        </row>
        <row r="172">
          <cell r="A172" t="str">
            <v>-42861912B01</v>
          </cell>
          <cell r="B172">
            <v>-4286191</v>
          </cell>
          <cell r="C172" t="str">
            <v>7D 160G GARLIC BR 12CA</v>
          </cell>
          <cell r="D172" t="str">
            <v>2B01</v>
          </cell>
          <cell r="E172" t="str">
            <v>BIG</v>
          </cell>
          <cell r="F172">
            <v>160</v>
          </cell>
          <cell r="G172"/>
          <cell r="H172" t="str">
            <v>Garlic</v>
          </cell>
          <cell r="I172"/>
          <cell r="J172"/>
          <cell r="K172">
            <v>1</v>
          </cell>
          <cell r="L172">
            <v>12</v>
          </cell>
          <cell r="M172">
            <v>96</v>
          </cell>
          <cell r="N172">
            <v>1.92</v>
          </cell>
          <cell r="O172">
            <v>184.32</v>
          </cell>
          <cell r="P172">
            <v>300</v>
          </cell>
          <cell r="Q172">
            <v>266</v>
          </cell>
          <cell r="R172">
            <v>260</v>
          </cell>
          <cell r="S172">
            <v>12</v>
          </cell>
          <cell r="T172">
            <v>8</v>
          </cell>
          <cell r="U172">
            <v>2080</v>
          </cell>
          <cell r="V172">
            <v>2230</v>
          </cell>
          <cell r="W172">
            <v>5609.25</v>
          </cell>
          <cell r="X172">
            <v>897.48</v>
          </cell>
          <cell r="Y172">
            <v>91</v>
          </cell>
          <cell r="Z172">
            <v>816.70680000000004</v>
          </cell>
          <cell r="AA172"/>
          <cell r="AB172"/>
          <cell r="AC172">
            <v>13067.308800000001</v>
          </cell>
          <cell r="AD172" t="str">
            <v>per family of Bake Rolls</v>
          </cell>
          <cell r="AE172" t="str">
            <v>delisted Downsize</v>
          </cell>
        </row>
        <row r="173">
          <cell r="A173" t="str">
            <v>42862383A01</v>
          </cell>
          <cell r="B173">
            <v>4286238</v>
          </cell>
          <cell r="C173" t="str">
            <v>SNACK D. 250G ASRT BR 21DS</v>
          </cell>
          <cell r="D173" t="str">
            <v>3A01</v>
          </cell>
          <cell r="E173" t="e">
            <v>#N/A</v>
          </cell>
          <cell r="F173">
            <v>250</v>
          </cell>
          <cell r="G173"/>
          <cell r="H173"/>
          <cell r="I173"/>
          <cell r="J173"/>
          <cell r="K173">
            <v>1</v>
          </cell>
          <cell r="L173">
            <v>21</v>
          </cell>
          <cell r="M173">
            <v>44</v>
          </cell>
          <cell r="N173">
            <v>5.25</v>
          </cell>
          <cell r="O173">
            <v>231</v>
          </cell>
          <cell r="P173">
            <v>595</v>
          </cell>
          <cell r="Q173">
            <v>395</v>
          </cell>
          <cell r="R173">
            <v>195</v>
          </cell>
          <cell r="S173">
            <v>4</v>
          </cell>
          <cell r="T173">
            <v>11</v>
          </cell>
          <cell r="U173">
            <v>2145</v>
          </cell>
          <cell r="V173">
            <v>2295</v>
          </cell>
          <cell r="W173">
            <v>2402.4</v>
          </cell>
          <cell r="X173">
            <v>600.6</v>
          </cell>
          <cell r="Y173">
            <v>95</v>
          </cell>
          <cell r="Z173">
            <v>570.57000000000005</v>
          </cell>
          <cell r="AA173">
            <v>2.4700000000000002</v>
          </cell>
          <cell r="AB173" t="str">
            <v>0001</v>
          </cell>
          <cell r="AC173"/>
          <cell r="AD173"/>
          <cell r="AE173"/>
        </row>
        <row r="174">
          <cell r="A174" t="str">
            <v>-42862522B01</v>
          </cell>
          <cell r="B174">
            <v>-4286252</v>
          </cell>
          <cell r="C174" t="str">
            <v>7D 160G GARLIC BR 12CA</v>
          </cell>
          <cell r="D174" t="str">
            <v>2B01</v>
          </cell>
          <cell r="E174" t="str">
            <v>BIG</v>
          </cell>
          <cell r="F174">
            <v>160</v>
          </cell>
          <cell r="G174"/>
          <cell r="H174" t="str">
            <v>Garlic</v>
          </cell>
          <cell r="I174"/>
          <cell r="J174"/>
          <cell r="K174">
            <v>1</v>
          </cell>
          <cell r="L174">
            <v>12</v>
          </cell>
          <cell r="M174">
            <v>48</v>
          </cell>
          <cell r="N174">
            <v>1.92</v>
          </cell>
          <cell r="O174">
            <v>92.16</v>
          </cell>
          <cell r="P174">
            <v>300</v>
          </cell>
          <cell r="Q174">
            <v>266</v>
          </cell>
          <cell r="R174">
            <v>260</v>
          </cell>
          <cell r="S174">
            <v>12</v>
          </cell>
          <cell r="T174">
            <v>4</v>
          </cell>
          <cell r="U174">
            <v>1040</v>
          </cell>
          <cell r="V174">
            <v>1190</v>
          </cell>
          <cell r="W174">
            <v>5609.25</v>
          </cell>
          <cell r="X174">
            <v>897.48</v>
          </cell>
          <cell r="Y174">
            <v>91</v>
          </cell>
          <cell r="Z174">
            <v>816.70680000000004</v>
          </cell>
          <cell r="AA174"/>
          <cell r="AB174"/>
          <cell r="AC174">
            <v>13067.308800000001</v>
          </cell>
          <cell r="AD174" t="str">
            <v>per family of Bake Rolls</v>
          </cell>
          <cell r="AE174" t="str">
            <v>delisted Downsize</v>
          </cell>
        </row>
        <row r="175">
          <cell r="A175" t="str">
            <v>-42862532B01</v>
          </cell>
          <cell r="B175">
            <v>-4286253</v>
          </cell>
          <cell r="C175" t="str">
            <v>7D 160G PIZZA BR 12CA</v>
          </cell>
          <cell r="D175" t="str">
            <v>2B01</v>
          </cell>
          <cell r="E175" t="str">
            <v>BIG</v>
          </cell>
          <cell r="F175">
            <v>160</v>
          </cell>
          <cell r="G175"/>
          <cell r="H175" t="str">
            <v>Pizza</v>
          </cell>
          <cell r="I175"/>
          <cell r="J175"/>
          <cell r="K175">
            <v>1</v>
          </cell>
          <cell r="L175">
            <v>12</v>
          </cell>
          <cell r="M175">
            <v>48</v>
          </cell>
          <cell r="N175">
            <v>1.92</v>
          </cell>
          <cell r="O175">
            <v>92.16</v>
          </cell>
          <cell r="P175">
            <v>300</v>
          </cell>
          <cell r="Q175">
            <v>266</v>
          </cell>
          <cell r="R175">
            <v>260</v>
          </cell>
          <cell r="S175">
            <v>12</v>
          </cell>
          <cell r="T175">
            <v>4</v>
          </cell>
          <cell r="U175">
            <v>1040</v>
          </cell>
          <cell r="V175">
            <v>1190</v>
          </cell>
          <cell r="W175">
            <v>5609.25</v>
          </cell>
          <cell r="X175">
            <v>897.48</v>
          </cell>
          <cell r="Y175">
            <v>91</v>
          </cell>
          <cell r="Z175">
            <v>816.70680000000004</v>
          </cell>
          <cell r="AA175"/>
          <cell r="AB175"/>
          <cell r="AC175">
            <v>13067.308800000001</v>
          </cell>
          <cell r="AD175" t="str">
            <v>per family of Bake Rolls</v>
          </cell>
          <cell r="AE175" t="str">
            <v>delisted Downsize</v>
          </cell>
        </row>
        <row r="176">
          <cell r="A176" t="str">
            <v>42862922B01</v>
          </cell>
          <cell r="B176">
            <v>4286292</v>
          </cell>
          <cell r="C176" t="str">
            <v>7D 80G SR CREAM&amp;ON BR 14CA</v>
          </cell>
          <cell r="D176" t="str">
            <v>2B01</v>
          </cell>
          <cell r="E176" t="str">
            <v>BIG</v>
          </cell>
          <cell r="F176">
            <v>80</v>
          </cell>
          <cell r="G176"/>
          <cell r="H176" t="str">
            <v>Onion</v>
          </cell>
          <cell r="I176"/>
          <cell r="J176"/>
          <cell r="K176">
            <v>1</v>
          </cell>
          <cell r="L176">
            <v>14</v>
          </cell>
          <cell r="M176">
            <v>40</v>
          </cell>
          <cell r="N176">
            <v>1.1200000000000001</v>
          </cell>
          <cell r="O176">
            <v>44.800000000000004</v>
          </cell>
          <cell r="P176">
            <v>393</v>
          </cell>
          <cell r="Q176">
            <v>295</v>
          </cell>
          <cell r="R176">
            <v>180</v>
          </cell>
          <cell r="S176">
            <v>8</v>
          </cell>
          <cell r="T176">
            <v>5</v>
          </cell>
          <cell r="U176">
            <v>900</v>
          </cell>
          <cell r="V176">
            <v>1050</v>
          </cell>
          <cell r="W176">
            <v>11218.5</v>
          </cell>
          <cell r="X176">
            <v>897.48</v>
          </cell>
          <cell r="Y176">
            <v>91</v>
          </cell>
          <cell r="Z176">
            <v>816.70680000000004</v>
          </cell>
          <cell r="AA176">
            <v>18.230062499999999</v>
          </cell>
          <cell r="AB176" t="str">
            <v>0001</v>
          </cell>
          <cell r="AC176">
            <v>13067.308800000001</v>
          </cell>
          <cell r="AD176" t="str">
            <v>per family of Bake Rolls</v>
          </cell>
          <cell r="AE176"/>
        </row>
        <row r="177">
          <cell r="A177" t="str">
            <v>42862952B01</v>
          </cell>
          <cell r="B177">
            <v>4286295</v>
          </cell>
          <cell r="C177" t="str">
            <v>7D 80G SALT BR 14CA</v>
          </cell>
          <cell r="D177" t="str">
            <v>2B01</v>
          </cell>
          <cell r="E177" t="str">
            <v>BIG</v>
          </cell>
          <cell r="F177">
            <v>80</v>
          </cell>
          <cell r="G177"/>
          <cell r="H177" t="str">
            <v>Salt</v>
          </cell>
          <cell r="I177"/>
          <cell r="J177"/>
          <cell r="K177">
            <v>1</v>
          </cell>
          <cell r="L177">
            <v>14</v>
          </cell>
          <cell r="M177">
            <v>40</v>
          </cell>
          <cell r="N177">
            <v>1.1200000000000001</v>
          </cell>
          <cell r="O177">
            <v>44.800000000000004</v>
          </cell>
          <cell r="P177">
            <v>393</v>
          </cell>
          <cell r="Q177">
            <v>295</v>
          </cell>
          <cell r="R177">
            <v>180</v>
          </cell>
          <cell r="S177">
            <v>8</v>
          </cell>
          <cell r="T177">
            <v>5</v>
          </cell>
          <cell r="U177">
            <v>900</v>
          </cell>
          <cell r="V177">
            <v>1050</v>
          </cell>
          <cell r="W177">
            <v>11218.5</v>
          </cell>
          <cell r="X177">
            <v>897.48</v>
          </cell>
          <cell r="Y177">
            <v>91</v>
          </cell>
          <cell r="Z177">
            <v>816.70680000000004</v>
          </cell>
          <cell r="AA177">
            <v>18.230062499999999</v>
          </cell>
          <cell r="AB177" t="str">
            <v>0001</v>
          </cell>
          <cell r="AC177">
            <v>13067.308800000001</v>
          </cell>
          <cell r="AD177" t="str">
            <v>per family of Bake Rolls</v>
          </cell>
          <cell r="AE177"/>
        </row>
        <row r="178">
          <cell r="A178" t="str">
            <v>42862962B01</v>
          </cell>
          <cell r="B178">
            <v>4286296</v>
          </cell>
          <cell r="C178" t="str">
            <v>7D 80G SALT BR 14CA</v>
          </cell>
          <cell r="D178" t="str">
            <v>2B01</v>
          </cell>
          <cell r="E178" t="str">
            <v>BIG</v>
          </cell>
          <cell r="F178">
            <v>80</v>
          </cell>
          <cell r="G178"/>
          <cell r="H178" t="str">
            <v>Salt</v>
          </cell>
          <cell r="I178"/>
          <cell r="J178"/>
          <cell r="K178">
            <v>1</v>
          </cell>
          <cell r="L178">
            <v>14</v>
          </cell>
          <cell r="M178">
            <v>40</v>
          </cell>
          <cell r="N178">
            <v>1.1200000000000001</v>
          </cell>
          <cell r="O178">
            <v>44.800000000000004</v>
          </cell>
          <cell r="P178">
            <v>393</v>
          </cell>
          <cell r="Q178">
            <v>295</v>
          </cell>
          <cell r="R178">
            <v>180</v>
          </cell>
          <cell r="S178">
            <v>8</v>
          </cell>
          <cell r="T178">
            <v>5</v>
          </cell>
          <cell r="U178">
            <v>900</v>
          </cell>
          <cell r="V178">
            <v>1050</v>
          </cell>
          <cell r="W178">
            <v>11218.5</v>
          </cell>
          <cell r="X178">
            <v>897.48</v>
          </cell>
          <cell r="Y178">
            <v>91</v>
          </cell>
          <cell r="Z178">
            <v>816.70680000000004</v>
          </cell>
          <cell r="AA178">
            <v>18.230062499999999</v>
          </cell>
          <cell r="AB178" t="str">
            <v>0001</v>
          </cell>
          <cell r="AC178">
            <v>13067.308800000001</v>
          </cell>
          <cell r="AD178"/>
          <cell r="AE178"/>
        </row>
        <row r="179">
          <cell r="A179" t="str">
            <v>42863032B01</v>
          </cell>
          <cell r="B179">
            <v>4286303</v>
          </cell>
          <cell r="C179" t="str">
            <v>7D 80G PIZZA BR 14CA</v>
          </cell>
          <cell r="D179" t="str">
            <v>2B01</v>
          </cell>
          <cell r="E179" t="str">
            <v>BIG</v>
          </cell>
          <cell r="F179">
            <v>80</v>
          </cell>
          <cell r="G179"/>
          <cell r="H179" t="str">
            <v>Pizza</v>
          </cell>
          <cell r="I179"/>
          <cell r="J179"/>
          <cell r="K179">
            <v>1</v>
          </cell>
          <cell r="L179">
            <v>14</v>
          </cell>
          <cell r="M179">
            <v>40</v>
          </cell>
          <cell r="N179">
            <v>1.1200000000000001</v>
          </cell>
          <cell r="O179">
            <v>44.800000000000004</v>
          </cell>
          <cell r="P179">
            <v>393</v>
          </cell>
          <cell r="Q179">
            <v>295</v>
          </cell>
          <cell r="R179">
            <v>180</v>
          </cell>
          <cell r="S179">
            <v>8</v>
          </cell>
          <cell r="T179">
            <v>5</v>
          </cell>
          <cell r="U179">
            <v>900</v>
          </cell>
          <cell r="V179">
            <v>1050</v>
          </cell>
          <cell r="W179">
            <v>11218.5</v>
          </cell>
          <cell r="X179">
            <v>897.48</v>
          </cell>
          <cell r="Y179">
            <v>91</v>
          </cell>
          <cell r="Z179">
            <v>816.70680000000004</v>
          </cell>
          <cell r="AA179">
            <v>18.230062499999999</v>
          </cell>
          <cell r="AB179" t="str">
            <v>0001</v>
          </cell>
          <cell r="AC179">
            <v>13067.308800000001</v>
          </cell>
          <cell r="AD179" t="str">
            <v>per family of Bake Rolls</v>
          </cell>
          <cell r="AE179"/>
        </row>
        <row r="180">
          <cell r="A180" t="str">
            <v>42863062B01</v>
          </cell>
          <cell r="B180">
            <v>4286306</v>
          </cell>
          <cell r="C180" t="str">
            <v>7D 80G GARLIC BR 14CA</v>
          </cell>
          <cell r="D180" t="str">
            <v>2B01</v>
          </cell>
          <cell r="E180" t="str">
            <v>BIG</v>
          </cell>
          <cell r="F180">
            <v>80</v>
          </cell>
          <cell r="G180"/>
          <cell r="H180" t="str">
            <v>Garlic</v>
          </cell>
          <cell r="I180"/>
          <cell r="J180"/>
          <cell r="K180">
            <v>1</v>
          </cell>
          <cell r="L180">
            <v>14</v>
          </cell>
          <cell r="M180">
            <v>40</v>
          </cell>
          <cell r="N180">
            <v>1.1200000000000001</v>
          </cell>
          <cell r="O180">
            <v>44.800000000000004</v>
          </cell>
          <cell r="P180">
            <v>393</v>
          </cell>
          <cell r="Q180">
            <v>295</v>
          </cell>
          <cell r="R180">
            <v>180</v>
          </cell>
          <cell r="S180">
            <v>8</v>
          </cell>
          <cell r="T180">
            <v>5</v>
          </cell>
          <cell r="U180">
            <v>900</v>
          </cell>
          <cell r="V180">
            <v>1050</v>
          </cell>
          <cell r="W180">
            <v>11218.5</v>
          </cell>
          <cell r="X180">
            <v>897.48</v>
          </cell>
          <cell r="Y180">
            <v>91</v>
          </cell>
          <cell r="Z180">
            <v>816.70680000000004</v>
          </cell>
          <cell r="AA180">
            <v>18.230062499999999</v>
          </cell>
          <cell r="AB180" t="str">
            <v>0001</v>
          </cell>
          <cell r="AC180">
            <v>13067.308800000001</v>
          </cell>
          <cell r="AD180"/>
          <cell r="AE180"/>
        </row>
        <row r="181">
          <cell r="A181" t="str">
            <v>-42863122B01</v>
          </cell>
          <cell r="B181">
            <v>-4286312</v>
          </cell>
          <cell r="C181" t="str">
            <v>7D 80G TOM&amp;OLIV BR 14CA</v>
          </cell>
          <cell r="D181" t="str">
            <v>2B01</v>
          </cell>
          <cell r="E181" t="str">
            <v>BIG</v>
          </cell>
          <cell r="F181">
            <v>80</v>
          </cell>
          <cell r="G181" t="str">
            <v>UK/HU</v>
          </cell>
          <cell r="H181" t="str">
            <v>Tomato-Olive</v>
          </cell>
          <cell r="I181"/>
          <cell r="J181"/>
          <cell r="K181">
            <v>1</v>
          </cell>
          <cell r="L181">
            <v>14</v>
          </cell>
          <cell r="M181">
            <v>40</v>
          </cell>
          <cell r="N181">
            <v>1.1200000000000001</v>
          </cell>
          <cell r="O181">
            <v>44.800000000000004</v>
          </cell>
          <cell r="P181">
            <v>393</v>
          </cell>
          <cell r="Q181">
            <v>295</v>
          </cell>
          <cell r="R181">
            <v>180</v>
          </cell>
          <cell r="S181">
            <v>8</v>
          </cell>
          <cell r="T181">
            <v>5</v>
          </cell>
          <cell r="U181">
            <v>900</v>
          </cell>
          <cell r="V181">
            <v>1050</v>
          </cell>
          <cell r="W181">
            <v>11218.5</v>
          </cell>
          <cell r="X181">
            <v>897.48</v>
          </cell>
          <cell r="Y181">
            <v>91</v>
          </cell>
          <cell r="Z181">
            <v>816.70680000000004</v>
          </cell>
          <cell r="AA181"/>
          <cell r="AB181"/>
          <cell r="AC181">
            <v>13067.308800000001</v>
          </cell>
          <cell r="AD181" t="str">
            <v>per family of Bake Rolls</v>
          </cell>
          <cell r="AE181"/>
        </row>
        <row r="182">
          <cell r="A182" t="str">
            <v>42863162B01</v>
          </cell>
          <cell r="B182">
            <v>4286316</v>
          </cell>
          <cell r="C182" t="str">
            <v>7D 80G BCN BR 14CA</v>
          </cell>
          <cell r="D182" t="str">
            <v>2B01</v>
          </cell>
          <cell r="E182" t="str">
            <v>BIG</v>
          </cell>
          <cell r="F182">
            <v>80</v>
          </cell>
          <cell r="G182"/>
          <cell r="H182" t="str">
            <v>Bacon</v>
          </cell>
          <cell r="I182"/>
          <cell r="J182"/>
          <cell r="K182">
            <v>1</v>
          </cell>
          <cell r="L182">
            <v>14</v>
          </cell>
          <cell r="M182">
            <v>40</v>
          </cell>
          <cell r="N182">
            <v>1.1200000000000001</v>
          </cell>
          <cell r="O182">
            <v>44.800000000000004</v>
          </cell>
          <cell r="P182">
            <v>393</v>
          </cell>
          <cell r="Q182">
            <v>295</v>
          </cell>
          <cell r="R182">
            <v>180</v>
          </cell>
          <cell r="S182">
            <v>8</v>
          </cell>
          <cell r="T182">
            <v>5</v>
          </cell>
          <cell r="U182">
            <v>900</v>
          </cell>
          <cell r="V182">
            <v>1050</v>
          </cell>
          <cell r="W182">
            <v>11218.5</v>
          </cell>
          <cell r="X182">
            <v>897.48</v>
          </cell>
          <cell r="Y182">
            <v>91</v>
          </cell>
          <cell r="Z182">
            <v>816.70680000000004</v>
          </cell>
          <cell r="AA182">
            <v>18.230062499999999</v>
          </cell>
          <cell r="AB182" t="str">
            <v>0001</v>
          </cell>
          <cell r="AC182">
            <v>13067.308800000001</v>
          </cell>
          <cell r="AD182"/>
          <cell r="AE182"/>
        </row>
        <row r="183">
          <cell r="A183" t="str">
            <v>42863982B01</v>
          </cell>
          <cell r="B183">
            <v>4286398</v>
          </cell>
          <cell r="C183" t="str">
            <v>7D 160G PIZZA MINI BR 12CA</v>
          </cell>
          <cell r="D183" t="str">
            <v>2B01</v>
          </cell>
          <cell r="E183" t="str">
            <v>Mini</v>
          </cell>
          <cell r="F183">
            <v>160</v>
          </cell>
          <cell r="G183"/>
          <cell r="H183" t="str">
            <v>Pizza</v>
          </cell>
          <cell r="I183"/>
          <cell r="J183"/>
          <cell r="K183">
            <v>1</v>
          </cell>
          <cell r="L183">
            <v>12</v>
          </cell>
          <cell r="M183">
            <v>96</v>
          </cell>
          <cell r="N183">
            <v>1.92</v>
          </cell>
          <cell r="O183">
            <v>184.32</v>
          </cell>
          <cell r="P183">
            <v>300</v>
          </cell>
          <cell r="Q183">
            <v>266</v>
          </cell>
          <cell r="R183">
            <v>260</v>
          </cell>
          <cell r="S183">
            <v>12</v>
          </cell>
          <cell r="T183">
            <v>8</v>
          </cell>
          <cell r="U183">
            <v>2080</v>
          </cell>
          <cell r="V183">
            <v>2230</v>
          </cell>
          <cell r="W183">
            <v>5583.6</v>
          </cell>
          <cell r="X183">
            <v>893.37599999999998</v>
          </cell>
          <cell r="Y183">
            <v>91</v>
          </cell>
          <cell r="Z183">
            <v>812.97216000000003</v>
          </cell>
          <cell r="AA183">
            <v>4.4106562500000006</v>
          </cell>
          <cell r="AB183" t="str">
            <v>0001</v>
          </cell>
          <cell r="AC183">
            <v>13007.55456</v>
          </cell>
          <cell r="AD183"/>
          <cell r="AE183"/>
        </row>
        <row r="184">
          <cell r="A184" t="str">
            <v>42864811K2A</v>
          </cell>
          <cell r="B184">
            <v>4286481</v>
          </cell>
          <cell r="C184" t="str">
            <v>7DAYS CAKE BAR COCOA  (5X30G)10M/C SK</v>
          </cell>
          <cell r="D184" t="str">
            <v>1K2A</v>
          </cell>
          <cell r="E184" t="str">
            <v>CB - old recipe décor</v>
          </cell>
          <cell r="F184">
            <v>30</v>
          </cell>
          <cell r="G184" t="str">
            <v>Slovacia</v>
          </cell>
          <cell r="H184" t="str">
            <v>Cocoa</v>
          </cell>
          <cell r="I184" t="str">
            <v>Decor</v>
          </cell>
          <cell r="J184" t="str">
            <v>Multipack</v>
          </cell>
          <cell r="K184">
            <v>5</v>
          </cell>
          <cell r="L184">
            <v>10</v>
          </cell>
          <cell r="M184">
            <v>60</v>
          </cell>
          <cell r="N184">
            <v>1.5</v>
          </cell>
          <cell r="O184">
            <v>90</v>
          </cell>
          <cell r="P184">
            <v>300</v>
          </cell>
          <cell r="Q184">
            <v>260</v>
          </cell>
          <cell r="R184">
            <v>180</v>
          </cell>
          <cell r="S184">
            <v>12</v>
          </cell>
          <cell r="T184">
            <v>5</v>
          </cell>
          <cell r="U184">
            <v>900</v>
          </cell>
          <cell r="V184">
            <v>1050</v>
          </cell>
          <cell r="W184">
            <v>33750</v>
          </cell>
          <cell r="X184">
            <v>1012.5</v>
          </cell>
          <cell r="Y184">
            <v>85</v>
          </cell>
          <cell r="Z184">
            <v>860.625</v>
          </cell>
          <cell r="AA184">
            <v>9.5625</v>
          </cell>
          <cell r="AB184" t="str">
            <v>0001</v>
          </cell>
          <cell r="AC184">
            <v>1721.25</v>
          </cell>
          <cell r="AD184"/>
          <cell r="AE184"/>
        </row>
        <row r="185">
          <cell r="A185" t="str">
            <v>42865061K2B</v>
          </cell>
          <cell r="B185">
            <v>4286506</v>
          </cell>
          <cell r="C185" t="str">
            <v>7D CAKE BAR VANILLA CO. (32G) 16P/D</v>
          </cell>
          <cell r="D185" t="str">
            <v>1K2B</v>
          </cell>
          <cell r="E185" t="str">
            <v>CB - Pasteurized - Covered</v>
          </cell>
          <cell r="F185">
            <v>32</v>
          </cell>
          <cell r="G185"/>
          <cell r="H185" t="str">
            <v>Vanilla</v>
          </cell>
          <cell r="I185" t="str">
            <v>Covered</v>
          </cell>
          <cell r="J185" t="str">
            <v>Display</v>
          </cell>
          <cell r="K185">
            <v>16</v>
          </cell>
          <cell r="L185">
            <v>9</v>
          </cell>
          <cell r="M185">
            <v>18</v>
          </cell>
          <cell r="N185">
            <v>4.6079999999999997</v>
          </cell>
          <cell r="O185">
            <v>82.943999999999988</v>
          </cell>
          <cell r="P185">
            <v>396</v>
          </cell>
          <cell r="Q185">
            <v>261</v>
          </cell>
          <cell r="R185">
            <v>380</v>
          </cell>
          <cell r="S185">
            <v>9</v>
          </cell>
          <cell r="T185">
            <v>2</v>
          </cell>
          <cell r="U185">
            <v>760</v>
          </cell>
          <cell r="V185">
            <v>910</v>
          </cell>
          <cell r="W185">
            <v>38340</v>
          </cell>
          <cell r="X185">
            <v>1226.8800000000001</v>
          </cell>
          <cell r="Y185">
            <v>85</v>
          </cell>
          <cell r="Z185">
            <v>1042.848</v>
          </cell>
          <cell r="AA185">
            <v>12.572916666666666</v>
          </cell>
          <cell r="AB185" t="str">
            <v>0001</v>
          </cell>
          <cell r="AC185">
            <v>2085.6959999999999</v>
          </cell>
          <cell r="AD185" t="str">
            <v>14,599,9 per family</v>
          </cell>
          <cell r="AE185"/>
        </row>
        <row r="186">
          <cell r="A186" t="str">
            <v>42865071K2B</v>
          </cell>
          <cell r="B186">
            <v>4286507</v>
          </cell>
          <cell r="C186" t="str">
            <v>7D CAKE BAR VANILLA CO. (32G) 16P/D</v>
          </cell>
          <cell r="D186" t="str">
            <v>1K2B</v>
          </cell>
          <cell r="E186" t="str">
            <v>CB - Pasteurized - Covered</v>
          </cell>
          <cell r="F186">
            <v>32</v>
          </cell>
          <cell r="G186"/>
          <cell r="H186" t="str">
            <v>Vanilla</v>
          </cell>
          <cell r="I186" t="str">
            <v>Covered</v>
          </cell>
          <cell r="J186" t="str">
            <v>Display</v>
          </cell>
          <cell r="K186">
            <v>16</v>
          </cell>
          <cell r="L186">
            <v>9</v>
          </cell>
          <cell r="M186">
            <v>18</v>
          </cell>
          <cell r="N186">
            <v>4.6079999999999997</v>
          </cell>
          <cell r="O186">
            <v>82.943999999999988</v>
          </cell>
          <cell r="P186">
            <v>396</v>
          </cell>
          <cell r="Q186">
            <v>261</v>
          </cell>
          <cell r="R186">
            <v>380</v>
          </cell>
          <cell r="S186">
            <v>9</v>
          </cell>
          <cell r="T186">
            <v>2</v>
          </cell>
          <cell r="U186">
            <v>760</v>
          </cell>
          <cell r="V186">
            <v>910</v>
          </cell>
          <cell r="W186">
            <v>38340</v>
          </cell>
          <cell r="X186">
            <v>1226.8800000000001</v>
          </cell>
          <cell r="Y186">
            <v>85</v>
          </cell>
          <cell r="Z186">
            <v>1042.848</v>
          </cell>
          <cell r="AA186">
            <v>12.572916666666666</v>
          </cell>
          <cell r="AB186" t="str">
            <v>0001</v>
          </cell>
          <cell r="AC186">
            <v>2085.6959999999999</v>
          </cell>
          <cell r="AD186" t="str">
            <v>14,599,9 per family</v>
          </cell>
          <cell r="AE186"/>
        </row>
        <row r="187">
          <cell r="A187" t="str">
            <v>42865101K2B</v>
          </cell>
          <cell r="B187">
            <v>4286510</v>
          </cell>
          <cell r="C187" t="str">
            <v>7D CAKE BAR FOREST FRUIT UN.(32G)16P/D</v>
          </cell>
          <cell r="D187" t="str">
            <v>1K2B</v>
          </cell>
          <cell r="E187" t="str">
            <v>CB - Pasteurized - Décor</v>
          </cell>
          <cell r="F187">
            <v>32</v>
          </cell>
          <cell r="G187"/>
          <cell r="H187" t="str">
            <v>Forest Fruits</v>
          </cell>
          <cell r="I187" t="str">
            <v>Decor</v>
          </cell>
          <cell r="J187" t="str">
            <v>Display</v>
          </cell>
          <cell r="K187">
            <v>16</v>
          </cell>
          <cell r="L187">
            <v>9</v>
          </cell>
          <cell r="M187">
            <v>18</v>
          </cell>
          <cell r="N187">
            <v>4.6079999999999997</v>
          </cell>
          <cell r="O187">
            <v>82.943999999999988</v>
          </cell>
          <cell r="P187">
            <v>396</v>
          </cell>
          <cell r="Q187">
            <v>261</v>
          </cell>
          <cell r="R187">
            <v>380</v>
          </cell>
          <cell r="S187">
            <v>9</v>
          </cell>
          <cell r="T187">
            <v>2</v>
          </cell>
          <cell r="U187">
            <v>760</v>
          </cell>
          <cell r="V187">
            <v>910</v>
          </cell>
          <cell r="W187">
            <v>34980</v>
          </cell>
          <cell r="X187">
            <v>1119.3599999999999</v>
          </cell>
          <cell r="Y187">
            <v>85</v>
          </cell>
          <cell r="Z187">
            <v>951.4559999999999</v>
          </cell>
          <cell r="AA187">
            <v>11.471064814814815</v>
          </cell>
          <cell r="AB187" t="str">
            <v>0001</v>
          </cell>
          <cell r="AC187">
            <v>1902.9119999999998</v>
          </cell>
          <cell r="AD187" t="str">
            <v>13,320.37 kg - per family</v>
          </cell>
          <cell r="AE187"/>
        </row>
        <row r="188">
          <cell r="A188" t="str">
            <v>42865101K2B</v>
          </cell>
          <cell r="B188">
            <v>4286510</v>
          </cell>
          <cell r="C188" t="str">
            <v>7D 16X32G FR FRUIT CAKE BR 9CA</v>
          </cell>
          <cell r="D188" t="str">
            <v>1K2B</v>
          </cell>
          <cell r="E188" t="str">
            <v>CB - Pasteurized - Décor</v>
          </cell>
          <cell r="F188">
            <v>32</v>
          </cell>
          <cell r="G188"/>
          <cell r="H188" t="str">
            <v>Forest Fruits</v>
          </cell>
          <cell r="I188" t="str">
            <v>Decor</v>
          </cell>
          <cell r="J188" t="str">
            <v>Display</v>
          </cell>
          <cell r="K188">
            <v>16</v>
          </cell>
          <cell r="L188">
            <v>9</v>
          </cell>
          <cell r="M188">
            <v>18</v>
          </cell>
          <cell r="N188">
            <v>4.6079999999999997</v>
          </cell>
          <cell r="O188">
            <v>82.943999999999988</v>
          </cell>
          <cell r="P188">
            <v>396</v>
          </cell>
          <cell r="Q188">
            <v>261</v>
          </cell>
          <cell r="R188">
            <v>380</v>
          </cell>
          <cell r="S188">
            <v>9</v>
          </cell>
          <cell r="T188">
            <v>2</v>
          </cell>
          <cell r="U188">
            <v>760</v>
          </cell>
          <cell r="V188">
            <v>910</v>
          </cell>
          <cell r="W188">
            <v>34980</v>
          </cell>
          <cell r="X188">
            <v>1119.3599999999999</v>
          </cell>
          <cell r="Y188">
            <v>85</v>
          </cell>
          <cell r="Z188">
            <v>951.4559999999999</v>
          </cell>
          <cell r="AA188">
            <v>11.471064814814815</v>
          </cell>
          <cell r="AB188" t="str">
            <v>0001</v>
          </cell>
          <cell r="AC188">
            <v>1902.9119999999998</v>
          </cell>
          <cell r="AD188" t="str">
            <v>13,320.37 kg - per family</v>
          </cell>
          <cell r="AE188"/>
        </row>
        <row r="189">
          <cell r="A189" t="str">
            <v>42865111K2B</v>
          </cell>
          <cell r="B189">
            <v>4286511</v>
          </cell>
          <cell r="C189" t="str">
            <v>7D CAKE BAR FOREST FRUIT UN.(32G)16P/D</v>
          </cell>
          <cell r="D189" t="str">
            <v>1K2B</v>
          </cell>
          <cell r="E189" t="str">
            <v>CB - Pasteurized - Décor</v>
          </cell>
          <cell r="F189">
            <v>32</v>
          </cell>
          <cell r="G189"/>
          <cell r="H189" t="str">
            <v>Forest Fruits</v>
          </cell>
          <cell r="I189" t="str">
            <v>Decor</v>
          </cell>
          <cell r="J189" t="str">
            <v>Display</v>
          </cell>
          <cell r="K189">
            <v>16</v>
          </cell>
          <cell r="L189">
            <v>9</v>
          </cell>
          <cell r="M189">
            <v>18</v>
          </cell>
          <cell r="N189">
            <v>4.6079999999999997</v>
          </cell>
          <cell r="O189">
            <v>82.943999999999988</v>
          </cell>
          <cell r="P189">
            <v>396</v>
          </cell>
          <cell r="Q189">
            <v>261</v>
          </cell>
          <cell r="R189">
            <v>380</v>
          </cell>
          <cell r="S189">
            <v>9</v>
          </cell>
          <cell r="T189">
            <v>2</v>
          </cell>
          <cell r="U189">
            <v>760</v>
          </cell>
          <cell r="V189">
            <v>910</v>
          </cell>
          <cell r="W189">
            <v>34980</v>
          </cell>
          <cell r="X189">
            <v>1119.3599999999999</v>
          </cell>
          <cell r="Y189">
            <v>85</v>
          </cell>
          <cell r="Z189">
            <v>951.4559999999999</v>
          </cell>
          <cell r="AA189">
            <v>11.471064814814815</v>
          </cell>
          <cell r="AB189" t="str">
            <v>0001</v>
          </cell>
          <cell r="AC189">
            <v>1902.9119999999998</v>
          </cell>
          <cell r="AD189" t="str">
            <v>13,320.37 kg - per family</v>
          </cell>
          <cell r="AE189"/>
        </row>
        <row r="190">
          <cell r="A190" t="str">
            <v>-42865401K2B</v>
          </cell>
          <cell r="B190">
            <v>-4286540</v>
          </cell>
          <cell r="C190" t="str">
            <v>CON.FIR.M.ROL.VAN(5x32G)14M/C-RSPO SG</v>
          </cell>
          <cell r="D190" t="str">
            <v>1K2B</v>
          </cell>
          <cell r="E190" t="str">
            <v>Non preservatives</v>
          </cell>
          <cell r="F190">
            <v>32</v>
          </cell>
          <cell r="G190"/>
          <cell r="H190" t="str">
            <v>Vanilla</v>
          </cell>
          <cell r="I190"/>
          <cell r="J190"/>
          <cell r="K190">
            <v>5</v>
          </cell>
          <cell r="L190">
            <v>14</v>
          </cell>
          <cell r="M190">
            <v>108</v>
          </cell>
          <cell r="N190">
            <v>2.2400000000000002</v>
          </cell>
          <cell r="O190">
            <v>241.92000000000002</v>
          </cell>
          <cell r="P190">
            <v>286</v>
          </cell>
          <cell r="Q190">
            <v>266</v>
          </cell>
          <cell r="R190">
            <v>230</v>
          </cell>
          <cell r="S190">
            <v>12</v>
          </cell>
          <cell r="T190">
            <v>9</v>
          </cell>
          <cell r="U190">
            <v>2070</v>
          </cell>
          <cell r="V190">
            <v>2220</v>
          </cell>
          <cell r="W190">
            <v>31020</v>
          </cell>
          <cell r="X190">
            <v>992.64</v>
          </cell>
          <cell r="Y190">
            <v>85</v>
          </cell>
          <cell r="Z190">
            <v>843.74399999999991</v>
          </cell>
          <cell r="AA190"/>
          <cell r="AB190"/>
          <cell r="AC190">
            <v>6749.9519999999993</v>
          </cell>
          <cell r="AD190" t="str">
            <v>delisted</v>
          </cell>
          <cell r="AE190" t="str">
            <v>delisted</v>
          </cell>
        </row>
        <row r="191">
          <cell r="A191" t="str">
            <v>-42865451K2B</v>
          </cell>
          <cell r="B191">
            <v>-4286545</v>
          </cell>
          <cell r="C191" t="str">
            <v>CON.FIR.M.ROL.COC(5x32G)14M/C-RSPO</v>
          </cell>
          <cell r="D191" t="str">
            <v>1K2B</v>
          </cell>
          <cell r="E191" t="str">
            <v>Non preservatives</v>
          </cell>
          <cell r="F191">
            <v>32</v>
          </cell>
          <cell r="G191"/>
          <cell r="H191"/>
          <cell r="I191"/>
          <cell r="J191"/>
          <cell r="K191">
            <v>5</v>
          </cell>
          <cell r="L191">
            <v>14</v>
          </cell>
          <cell r="M191">
            <v>108</v>
          </cell>
          <cell r="N191">
            <v>2.2400000000000002</v>
          </cell>
          <cell r="O191">
            <v>241.92000000000002</v>
          </cell>
          <cell r="P191">
            <v>286</v>
          </cell>
          <cell r="Q191">
            <v>266</v>
          </cell>
          <cell r="R191">
            <v>230</v>
          </cell>
          <cell r="S191">
            <v>12</v>
          </cell>
          <cell r="T191">
            <v>9</v>
          </cell>
          <cell r="U191">
            <v>2070</v>
          </cell>
          <cell r="V191">
            <v>2220</v>
          </cell>
          <cell r="W191">
            <v>31020</v>
          </cell>
          <cell r="X191">
            <v>992.64</v>
          </cell>
          <cell r="Y191">
            <v>85</v>
          </cell>
          <cell r="Z191">
            <v>843.74399999999991</v>
          </cell>
          <cell r="AA191"/>
          <cell r="AB191"/>
          <cell r="AC191">
            <v>6749.9519999999993</v>
          </cell>
          <cell r="AD191" t="str">
            <v>delisted</v>
          </cell>
          <cell r="AE191" t="str">
            <v>delisted</v>
          </cell>
        </row>
        <row r="192">
          <cell r="A192" t="str">
            <v>42865481K2B</v>
          </cell>
          <cell r="B192">
            <v>4286548</v>
          </cell>
          <cell r="C192" t="str">
            <v>7D MINI ROLLS COC(5x32G)10M/C-RSPO SG</v>
          </cell>
          <cell r="D192" t="str">
            <v>1K2B</v>
          </cell>
          <cell r="E192" t="str">
            <v>Non preservatives</v>
          </cell>
          <cell r="F192">
            <v>32</v>
          </cell>
          <cell r="G192" t="str">
            <v>Germania</v>
          </cell>
          <cell r="H192" t="str">
            <v>Cocoa</v>
          </cell>
          <cell r="I192" t="str">
            <v>Covered</v>
          </cell>
          <cell r="J192" t="str">
            <v>Multipack</v>
          </cell>
          <cell r="K192">
            <v>5</v>
          </cell>
          <cell r="L192">
            <v>10</v>
          </cell>
          <cell r="M192">
            <v>63</v>
          </cell>
          <cell r="N192">
            <v>1.6</v>
          </cell>
          <cell r="O192">
            <v>100.80000000000001</v>
          </cell>
          <cell r="P192">
            <v>400</v>
          </cell>
          <cell r="Q192">
            <v>266</v>
          </cell>
          <cell r="R192">
            <v>125</v>
          </cell>
          <cell r="S192">
            <v>9</v>
          </cell>
          <cell r="T192">
            <v>7</v>
          </cell>
          <cell r="U192">
            <v>875</v>
          </cell>
          <cell r="V192">
            <v>1025</v>
          </cell>
          <cell r="W192">
            <v>31020</v>
          </cell>
          <cell r="X192">
            <v>992.64</v>
          </cell>
          <cell r="Y192">
            <v>85</v>
          </cell>
          <cell r="Z192">
            <v>843.74399999999991</v>
          </cell>
          <cell r="AA192">
            <v>8.3704761904761895</v>
          </cell>
          <cell r="AB192" t="str">
            <v>0001</v>
          </cell>
          <cell r="AC192">
            <v>6749.9519999999993</v>
          </cell>
          <cell r="AD192" t="str">
            <v>per minitwist Family</v>
          </cell>
          <cell r="AE192"/>
        </row>
        <row r="193">
          <cell r="A193" t="str">
            <v>42865491K2B</v>
          </cell>
          <cell r="B193">
            <v>4286549</v>
          </cell>
          <cell r="C193" t="str">
            <v>7D MINI ROLLS VAN(5x32G)10M/C-RSPO SG</v>
          </cell>
          <cell r="D193" t="str">
            <v>1K2B</v>
          </cell>
          <cell r="E193" t="str">
            <v>Non preservatives</v>
          </cell>
          <cell r="F193">
            <v>32</v>
          </cell>
          <cell r="G193" t="str">
            <v>Germania</v>
          </cell>
          <cell r="H193" t="str">
            <v>Vanilla</v>
          </cell>
          <cell r="I193" t="str">
            <v>Covered</v>
          </cell>
          <cell r="J193" t="str">
            <v>Multipack</v>
          </cell>
          <cell r="K193">
            <v>5</v>
          </cell>
          <cell r="L193">
            <v>10</v>
          </cell>
          <cell r="M193">
            <v>63</v>
          </cell>
          <cell r="N193">
            <v>1.6</v>
          </cell>
          <cell r="O193">
            <v>100.80000000000001</v>
          </cell>
          <cell r="P193">
            <v>400</v>
          </cell>
          <cell r="Q193">
            <v>266</v>
          </cell>
          <cell r="R193">
            <v>125</v>
          </cell>
          <cell r="S193">
            <v>9</v>
          </cell>
          <cell r="T193">
            <v>7</v>
          </cell>
          <cell r="U193">
            <v>875</v>
          </cell>
          <cell r="V193">
            <v>1025</v>
          </cell>
          <cell r="W193">
            <v>31020</v>
          </cell>
          <cell r="X193">
            <v>992.64</v>
          </cell>
          <cell r="Y193">
            <v>85</v>
          </cell>
          <cell r="Z193">
            <v>843.74399999999991</v>
          </cell>
          <cell r="AA193">
            <v>8.3704761904761895</v>
          </cell>
          <cell r="AB193" t="str">
            <v>0001</v>
          </cell>
          <cell r="AC193">
            <v>6749.9519999999993</v>
          </cell>
          <cell r="AD193" t="str">
            <v>per minitwist Family</v>
          </cell>
          <cell r="AE193"/>
        </row>
        <row r="194">
          <cell r="A194" t="str">
            <v>-42865523A01</v>
          </cell>
          <cell r="B194">
            <v>-4286552</v>
          </cell>
          <cell r="C194" t="str">
            <v>CON.F.M.ROL 5X32G ASRT SW ROLL 14DS</v>
          </cell>
          <cell r="D194" t="str">
            <v>3A01</v>
          </cell>
          <cell r="E194" t="str">
            <v>Assorted</v>
          </cell>
          <cell r="F194">
            <v>32</v>
          </cell>
          <cell r="G194"/>
          <cell r="H194"/>
          <cell r="I194"/>
          <cell r="J194"/>
          <cell r="K194">
            <v>1</v>
          </cell>
          <cell r="L194">
            <v>70</v>
          </cell>
          <cell r="M194">
            <v>108</v>
          </cell>
          <cell r="N194">
            <v>2.2400000000000002</v>
          </cell>
          <cell r="O194">
            <v>241.92000000000002</v>
          </cell>
          <cell r="P194">
            <v>286</v>
          </cell>
          <cell r="Q194">
            <v>266</v>
          </cell>
          <cell r="R194">
            <v>230</v>
          </cell>
          <cell r="S194">
            <v>12</v>
          </cell>
          <cell r="T194">
            <v>9</v>
          </cell>
          <cell r="U194">
            <v>2070</v>
          </cell>
          <cell r="V194">
            <v>2220</v>
          </cell>
          <cell r="W194">
            <v>19845</v>
          </cell>
          <cell r="X194">
            <v>635</v>
          </cell>
          <cell r="Y194">
            <v>95</v>
          </cell>
          <cell r="Z194">
            <v>603.25</v>
          </cell>
          <cell r="AA194"/>
          <cell r="AB194"/>
          <cell r="AC194"/>
          <cell r="AD194"/>
          <cell r="AE194" t="str">
            <v>On delist file 91973</v>
          </cell>
        </row>
        <row r="195">
          <cell r="A195" t="str">
            <v>42865552j01</v>
          </cell>
          <cell r="B195">
            <v>4286555</v>
          </cell>
          <cell r="C195" t="str">
            <v>FIN 400G HZLN&amp;VAN SPRD POT 8CA</v>
          </cell>
          <cell r="D195" t="str">
            <v>2j01</v>
          </cell>
          <cell r="E195" t="str">
            <v>8x400D</v>
          </cell>
          <cell r="F195">
            <v>400</v>
          </cell>
          <cell r="G195" t="str">
            <v>Romania</v>
          </cell>
          <cell r="H195"/>
          <cell r="I195"/>
          <cell r="J195"/>
          <cell r="K195">
            <v>1</v>
          </cell>
          <cell r="L195">
            <v>8</v>
          </cell>
          <cell r="M195">
            <v>144</v>
          </cell>
          <cell r="N195">
            <v>3.2</v>
          </cell>
          <cell r="O195">
            <v>460.8</v>
          </cell>
          <cell r="P195">
            <v>390</v>
          </cell>
          <cell r="Q195">
            <v>199</v>
          </cell>
          <cell r="R195">
            <v>124</v>
          </cell>
          <cell r="S195">
            <v>12</v>
          </cell>
          <cell r="T195">
            <v>12</v>
          </cell>
          <cell r="U195">
            <v>1488</v>
          </cell>
          <cell r="V195">
            <v>1638</v>
          </cell>
          <cell r="W195">
            <v>1500</v>
          </cell>
          <cell r="X195">
            <v>600</v>
          </cell>
          <cell r="Y195">
            <v>90</v>
          </cell>
          <cell r="Z195">
            <v>540</v>
          </cell>
          <cell r="AA195">
            <v>1.171875</v>
          </cell>
          <cell r="AB195" t="str">
            <v>0001</v>
          </cell>
          <cell r="AC195">
            <v>8640</v>
          </cell>
          <cell r="AD195"/>
          <cell r="AE195"/>
        </row>
        <row r="196">
          <cell r="A196" t="str">
            <v>-42865562j01</v>
          </cell>
          <cell r="B196">
            <v>-4286556</v>
          </cell>
          <cell r="C196" t="str">
            <v>FIN 400G HZLN&amp;VAN SPRD POT 12CA</v>
          </cell>
          <cell r="D196" t="str">
            <v>2j01</v>
          </cell>
          <cell r="E196" t="str">
            <v>12x400g D</v>
          </cell>
          <cell r="F196">
            <v>400</v>
          </cell>
          <cell r="G196"/>
          <cell r="H196"/>
          <cell r="I196"/>
          <cell r="J196"/>
          <cell r="K196">
            <v>1</v>
          </cell>
          <cell r="L196">
            <v>12</v>
          </cell>
          <cell r="M196">
            <v>96</v>
          </cell>
          <cell r="N196">
            <v>4.8</v>
          </cell>
          <cell r="O196">
            <v>460.79999999999995</v>
          </cell>
          <cell r="P196">
            <v>400</v>
          </cell>
          <cell r="Q196">
            <v>300</v>
          </cell>
          <cell r="R196">
            <v>120</v>
          </cell>
          <cell r="S196">
            <v>8</v>
          </cell>
          <cell r="T196">
            <v>12</v>
          </cell>
          <cell r="U196">
            <v>1440</v>
          </cell>
          <cell r="V196">
            <v>1590</v>
          </cell>
          <cell r="W196">
            <v>1500</v>
          </cell>
          <cell r="X196">
            <v>1200</v>
          </cell>
          <cell r="Y196">
            <v>90</v>
          </cell>
          <cell r="Z196">
            <v>1080</v>
          </cell>
          <cell r="AA196"/>
          <cell r="AB196"/>
          <cell r="AC196">
            <v>17280</v>
          </cell>
          <cell r="AD196"/>
          <cell r="AE196"/>
        </row>
        <row r="197">
          <cell r="A197" t="str">
            <v>42865572j01</v>
          </cell>
          <cell r="B197">
            <v>4286557</v>
          </cell>
          <cell r="C197" t="str">
            <v>FIN 400G HZLNT SPRD POT 8CA</v>
          </cell>
          <cell r="D197" t="str">
            <v>2j01</v>
          </cell>
          <cell r="E197" t="str">
            <v>8x400M</v>
          </cell>
          <cell r="F197">
            <v>400</v>
          </cell>
          <cell r="G197" t="str">
            <v>Romania</v>
          </cell>
          <cell r="H197"/>
          <cell r="I197"/>
          <cell r="J197"/>
          <cell r="K197">
            <v>1</v>
          </cell>
          <cell r="L197">
            <v>8</v>
          </cell>
          <cell r="M197">
            <v>144</v>
          </cell>
          <cell r="N197">
            <v>3.2</v>
          </cell>
          <cell r="O197">
            <v>460.8</v>
          </cell>
          <cell r="P197">
            <v>390</v>
          </cell>
          <cell r="Q197">
            <v>199</v>
          </cell>
          <cell r="R197">
            <v>124</v>
          </cell>
          <cell r="S197">
            <v>12</v>
          </cell>
          <cell r="T197">
            <v>12</v>
          </cell>
          <cell r="U197">
            <v>1488</v>
          </cell>
          <cell r="V197">
            <v>1638</v>
          </cell>
          <cell r="W197">
            <v>1500</v>
          </cell>
          <cell r="X197">
            <v>600</v>
          </cell>
          <cell r="Y197">
            <v>86</v>
          </cell>
          <cell r="Z197">
            <v>516</v>
          </cell>
          <cell r="AA197">
            <v>1.1197916666666667</v>
          </cell>
          <cell r="AB197" t="str">
            <v>0001</v>
          </cell>
          <cell r="AC197">
            <v>8256</v>
          </cell>
          <cell r="AD197"/>
          <cell r="AE197"/>
        </row>
        <row r="198">
          <cell r="A198" t="str">
            <v>42865582j01</v>
          </cell>
          <cell r="B198">
            <v>4286558</v>
          </cell>
          <cell r="C198" t="str">
            <v>FIN 400G HZLNT SPRD POT 12CA</v>
          </cell>
          <cell r="D198" t="str">
            <v>2j01</v>
          </cell>
          <cell r="E198" t="str">
            <v>12x400g M</v>
          </cell>
          <cell r="F198">
            <v>400</v>
          </cell>
          <cell r="G198" t="str">
            <v>Romania (REWE)</v>
          </cell>
          <cell r="H198"/>
          <cell r="I198"/>
          <cell r="J198"/>
          <cell r="K198">
            <v>1</v>
          </cell>
          <cell r="L198">
            <v>12</v>
          </cell>
          <cell r="M198">
            <v>96</v>
          </cell>
          <cell r="N198">
            <v>4.8</v>
          </cell>
          <cell r="O198">
            <v>460.79999999999995</v>
          </cell>
          <cell r="P198">
            <v>400</v>
          </cell>
          <cell r="Q198">
            <v>300</v>
          </cell>
          <cell r="R198">
            <v>120</v>
          </cell>
          <cell r="S198">
            <v>8</v>
          </cell>
          <cell r="T198">
            <v>12</v>
          </cell>
          <cell r="U198">
            <v>1440</v>
          </cell>
          <cell r="V198">
            <v>1590</v>
          </cell>
          <cell r="W198">
            <v>1500</v>
          </cell>
          <cell r="X198">
            <v>600</v>
          </cell>
          <cell r="Y198">
            <v>90</v>
          </cell>
          <cell r="Z198">
            <v>540</v>
          </cell>
          <cell r="AA198">
            <v>1.171875</v>
          </cell>
          <cell r="AB198" t="str">
            <v>0001</v>
          </cell>
          <cell r="AC198">
            <v>8640</v>
          </cell>
          <cell r="AD198"/>
          <cell r="AE198"/>
        </row>
        <row r="199">
          <cell r="A199" t="str">
            <v>42865871K2B</v>
          </cell>
          <cell r="B199">
            <v>4286587</v>
          </cell>
          <cell r="C199" t="str">
            <v>7DAYS SWISS ROLLS COCOA (200G)10P/C</v>
          </cell>
          <cell r="D199" t="str">
            <v>1K2B</v>
          </cell>
          <cell r="E199" t="str">
            <v xml:space="preserve">Swiss Rolls - Décor </v>
          </cell>
          <cell r="F199">
            <v>200</v>
          </cell>
          <cell r="G199" t="str">
            <v>Romania</v>
          </cell>
          <cell r="H199" t="str">
            <v>Cocoa</v>
          </cell>
          <cell r="I199" t="str">
            <v>Decor</v>
          </cell>
          <cell r="J199"/>
          <cell r="K199">
            <v>1</v>
          </cell>
          <cell r="L199">
            <v>10</v>
          </cell>
          <cell r="M199">
            <v>96</v>
          </cell>
          <cell r="N199">
            <v>2</v>
          </cell>
          <cell r="O199">
            <v>192</v>
          </cell>
          <cell r="P199">
            <v>386</v>
          </cell>
          <cell r="Q199">
            <v>191</v>
          </cell>
          <cell r="R199">
            <v>125</v>
          </cell>
          <cell r="S199">
            <v>12</v>
          </cell>
          <cell r="T199">
            <v>8</v>
          </cell>
          <cell r="U199">
            <v>1000</v>
          </cell>
          <cell r="V199">
            <v>1150</v>
          </cell>
          <cell r="W199">
            <v>7188</v>
          </cell>
          <cell r="X199">
            <v>1437.6</v>
          </cell>
          <cell r="Y199">
            <v>85</v>
          </cell>
          <cell r="Z199">
            <v>1221.9599999999998</v>
          </cell>
          <cell r="AA199">
            <v>6.364374999999999</v>
          </cell>
          <cell r="AB199" t="str">
            <v>0001</v>
          </cell>
          <cell r="AC199">
            <v>2443.9199999999996</v>
          </cell>
          <cell r="AD199" t="str">
            <v>8553,72 kg per family</v>
          </cell>
          <cell r="AE199"/>
        </row>
        <row r="200">
          <cell r="A200" t="str">
            <v>42865871K2B</v>
          </cell>
          <cell r="B200">
            <v>4286587</v>
          </cell>
          <cell r="C200" t="str">
            <v>7D 200G COCOA SW ROLL UNC 10CA</v>
          </cell>
          <cell r="D200" t="str">
            <v>1K2B</v>
          </cell>
          <cell r="E200" t="str">
            <v xml:space="preserve">Swiss Rolls - Décor </v>
          </cell>
          <cell r="F200">
            <v>200</v>
          </cell>
          <cell r="G200" t="str">
            <v>Romania</v>
          </cell>
          <cell r="H200" t="str">
            <v>Cocoa</v>
          </cell>
          <cell r="I200" t="str">
            <v>Decor</v>
          </cell>
          <cell r="J200"/>
          <cell r="K200">
            <v>1</v>
          </cell>
          <cell r="L200">
            <v>10</v>
          </cell>
          <cell r="M200">
            <v>96</v>
          </cell>
          <cell r="N200">
            <v>2</v>
          </cell>
          <cell r="O200">
            <v>192</v>
          </cell>
          <cell r="P200">
            <v>386</v>
          </cell>
          <cell r="Q200">
            <v>191</v>
          </cell>
          <cell r="R200">
            <v>125</v>
          </cell>
          <cell r="S200">
            <v>12</v>
          </cell>
          <cell r="T200">
            <v>8</v>
          </cell>
          <cell r="U200">
            <v>1000</v>
          </cell>
          <cell r="V200">
            <v>1150</v>
          </cell>
          <cell r="W200">
            <v>7188</v>
          </cell>
          <cell r="X200">
            <v>1437.6</v>
          </cell>
          <cell r="Y200">
            <v>85</v>
          </cell>
          <cell r="Z200">
            <v>1221.9599999999998</v>
          </cell>
          <cell r="AA200">
            <v>6.364374999999999</v>
          </cell>
          <cell r="AB200" t="str">
            <v>0001</v>
          </cell>
          <cell r="AC200">
            <v>2443.9199999999996</v>
          </cell>
          <cell r="AD200" t="str">
            <v>8553,72 kg per family</v>
          </cell>
          <cell r="AE200"/>
        </row>
        <row r="201">
          <cell r="A201" t="str">
            <v>42865911K2B</v>
          </cell>
          <cell r="B201">
            <v>4286591</v>
          </cell>
          <cell r="C201" t="str">
            <v>7DAYS SWISS ROLLS STRAWBERRY (200G)10P/C</v>
          </cell>
          <cell r="D201" t="str">
            <v>1K2B</v>
          </cell>
          <cell r="E201" t="str">
            <v xml:space="preserve">Swiss Rolls - Décor </v>
          </cell>
          <cell r="F201">
            <v>200</v>
          </cell>
          <cell r="G201" t="str">
            <v>Romania</v>
          </cell>
          <cell r="H201" t="str">
            <v>Strawberry</v>
          </cell>
          <cell r="I201" t="str">
            <v>Decor</v>
          </cell>
          <cell r="J201"/>
          <cell r="K201">
            <v>1</v>
          </cell>
          <cell r="L201">
            <v>10</v>
          </cell>
          <cell r="M201">
            <v>96</v>
          </cell>
          <cell r="N201">
            <v>2</v>
          </cell>
          <cell r="O201">
            <v>192</v>
          </cell>
          <cell r="P201">
            <v>386</v>
          </cell>
          <cell r="Q201">
            <v>191</v>
          </cell>
          <cell r="R201">
            <v>125</v>
          </cell>
          <cell r="S201">
            <v>12</v>
          </cell>
          <cell r="T201">
            <v>8</v>
          </cell>
          <cell r="U201">
            <v>1000</v>
          </cell>
          <cell r="V201">
            <v>1150</v>
          </cell>
          <cell r="W201">
            <v>7188</v>
          </cell>
          <cell r="X201">
            <v>1437.6</v>
          </cell>
          <cell r="Y201">
            <v>85</v>
          </cell>
          <cell r="Z201">
            <v>1221.9599999999998</v>
          </cell>
          <cell r="AA201">
            <v>6.364374999999999</v>
          </cell>
          <cell r="AB201" t="str">
            <v>0001</v>
          </cell>
          <cell r="AC201">
            <v>2443.9199999999996</v>
          </cell>
          <cell r="AD201" t="str">
            <v>8553,72 kg per family</v>
          </cell>
          <cell r="AE201"/>
        </row>
        <row r="202">
          <cell r="A202" t="str">
            <v>42865911K2B</v>
          </cell>
          <cell r="B202">
            <v>4286591</v>
          </cell>
          <cell r="C202" t="str">
            <v>7D 200G STRAWB SW ROLL UNC 10CA</v>
          </cell>
          <cell r="D202" t="str">
            <v>1K2B</v>
          </cell>
          <cell r="E202" t="str">
            <v xml:space="preserve">Swiss Rolls - Décor </v>
          </cell>
          <cell r="F202">
            <v>200</v>
          </cell>
          <cell r="G202" t="str">
            <v>Romania</v>
          </cell>
          <cell r="H202" t="str">
            <v>Strawberry</v>
          </cell>
          <cell r="I202" t="str">
            <v>Decor</v>
          </cell>
          <cell r="J202"/>
          <cell r="K202">
            <v>1</v>
          </cell>
          <cell r="L202">
            <v>10</v>
          </cell>
          <cell r="M202">
            <v>96</v>
          </cell>
          <cell r="N202">
            <v>2</v>
          </cell>
          <cell r="O202">
            <v>192</v>
          </cell>
          <cell r="P202">
            <v>386</v>
          </cell>
          <cell r="Q202">
            <v>191</v>
          </cell>
          <cell r="R202">
            <v>125</v>
          </cell>
          <cell r="S202">
            <v>12</v>
          </cell>
          <cell r="T202">
            <v>8</v>
          </cell>
          <cell r="U202">
            <v>1000</v>
          </cell>
          <cell r="V202">
            <v>1150</v>
          </cell>
          <cell r="W202">
            <v>7188</v>
          </cell>
          <cell r="X202">
            <v>1437.6</v>
          </cell>
          <cell r="Y202">
            <v>85</v>
          </cell>
          <cell r="Z202">
            <v>1221.9599999999998</v>
          </cell>
          <cell r="AA202">
            <v>6.364374999999999</v>
          </cell>
          <cell r="AB202" t="str">
            <v>0001</v>
          </cell>
          <cell r="AC202">
            <v>2443.9199999999996</v>
          </cell>
          <cell r="AD202" t="str">
            <v>8553,72 kg per family</v>
          </cell>
          <cell r="AE202"/>
        </row>
        <row r="203">
          <cell r="A203" t="str">
            <v>42865921K2B</v>
          </cell>
          <cell r="B203">
            <v>4286592</v>
          </cell>
          <cell r="C203" t="str">
            <v>7DAYS SWISS ROLLS VANILLA (200G) 10P/C</v>
          </cell>
          <cell r="D203" t="str">
            <v>1K2B</v>
          </cell>
          <cell r="E203" t="str">
            <v xml:space="preserve">Swiss Rolls - Décor </v>
          </cell>
          <cell r="F203">
            <v>200</v>
          </cell>
          <cell r="G203" t="str">
            <v>Romania</v>
          </cell>
          <cell r="H203" t="str">
            <v>Vanilla</v>
          </cell>
          <cell r="I203" t="str">
            <v>Decor</v>
          </cell>
          <cell r="J203"/>
          <cell r="K203">
            <v>1</v>
          </cell>
          <cell r="L203">
            <v>10</v>
          </cell>
          <cell r="M203">
            <v>96</v>
          </cell>
          <cell r="N203">
            <v>2</v>
          </cell>
          <cell r="O203">
            <v>192</v>
          </cell>
          <cell r="P203">
            <v>386</v>
          </cell>
          <cell r="Q203">
            <v>191</v>
          </cell>
          <cell r="R203">
            <v>125</v>
          </cell>
          <cell r="S203">
            <v>12</v>
          </cell>
          <cell r="T203">
            <v>8</v>
          </cell>
          <cell r="U203">
            <v>1000</v>
          </cell>
          <cell r="V203">
            <v>1150</v>
          </cell>
          <cell r="W203">
            <v>7188</v>
          </cell>
          <cell r="X203">
            <v>1437.6</v>
          </cell>
          <cell r="Y203">
            <v>85</v>
          </cell>
          <cell r="Z203">
            <v>1221.9599999999998</v>
          </cell>
          <cell r="AA203">
            <v>6.364374999999999</v>
          </cell>
          <cell r="AB203" t="str">
            <v>0001</v>
          </cell>
          <cell r="AC203">
            <v>2443.9199999999996</v>
          </cell>
          <cell r="AD203" t="str">
            <v>8553,72 kg per family</v>
          </cell>
          <cell r="AE203"/>
        </row>
        <row r="204">
          <cell r="A204" t="str">
            <v>42865971K2B</v>
          </cell>
          <cell r="B204">
            <v>4286597</v>
          </cell>
          <cell r="C204" t="str">
            <v>7D SWISS ROLLS COCOA   (200G)10P/C-RO,BG</v>
          </cell>
          <cell r="D204" t="str">
            <v>1K2B</v>
          </cell>
          <cell r="E204" t="str">
            <v xml:space="preserve">Swiss Rolls - Décor </v>
          </cell>
          <cell r="F204">
            <v>200</v>
          </cell>
          <cell r="G204" t="str">
            <v>Bulgaria</v>
          </cell>
          <cell r="H204" t="str">
            <v>Cocoa</v>
          </cell>
          <cell r="I204" t="str">
            <v>Decor</v>
          </cell>
          <cell r="J204"/>
          <cell r="K204">
            <v>1</v>
          </cell>
          <cell r="L204">
            <v>10</v>
          </cell>
          <cell r="M204">
            <v>96</v>
          </cell>
          <cell r="N204">
            <v>2</v>
          </cell>
          <cell r="O204">
            <v>192</v>
          </cell>
          <cell r="P204">
            <v>386</v>
          </cell>
          <cell r="Q204">
            <v>191</v>
          </cell>
          <cell r="R204">
            <v>125</v>
          </cell>
          <cell r="S204">
            <v>12</v>
          </cell>
          <cell r="T204">
            <v>8</v>
          </cell>
          <cell r="U204">
            <v>1000</v>
          </cell>
          <cell r="V204">
            <v>1150</v>
          </cell>
          <cell r="W204">
            <v>7188</v>
          </cell>
          <cell r="X204">
            <v>1437.6</v>
          </cell>
          <cell r="Y204">
            <v>85</v>
          </cell>
          <cell r="Z204">
            <v>1221.9599999999998</v>
          </cell>
          <cell r="AA204">
            <v>6.364374999999999</v>
          </cell>
          <cell r="AB204" t="str">
            <v>0001</v>
          </cell>
          <cell r="AC204">
            <v>2443.9199999999996</v>
          </cell>
          <cell r="AD204" t="str">
            <v>8553,72 kg per family</v>
          </cell>
          <cell r="AE204"/>
        </row>
        <row r="205">
          <cell r="A205" t="str">
            <v>42865971K2B</v>
          </cell>
          <cell r="B205">
            <v>4286597</v>
          </cell>
          <cell r="C205" t="str">
            <v>7D 200G COCOA SW ROLL UNC 10CA</v>
          </cell>
          <cell r="D205" t="str">
            <v>1K2B</v>
          </cell>
          <cell r="E205" t="str">
            <v xml:space="preserve">Swiss Rolls - Décor </v>
          </cell>
          <cell r="F205">
            <v>200</v>
          </cell>
          <cell r="G205" t="str">
            <v>Bulgaria</v>
          </cell>
          <cell r="H205" t="str">
            <v>Cocoa</v>
          </cell>
          <cell r="I205" t="str">
            <v>Decor</v>
          </cell>
          <cell r="J205"/>
          <cell r="K205">
            <v>1</v>
          </cell>
          <cell r="L205">
            <v>10</v>
          </cell>
          <cell r="M205">
            <v>96</v>
          </cell>
          <cell r="N205">
            <v>2</v>
          </cell>
          <cell r="O205">
            <v>192</v>
          </cell>
          <cell r="P205">
            <v>386</v>
          </cell>
          <cell r="Q205">
            <v>191</v>
          </cell>
          <cell r="R205">
            <v>125</v>
          </cell>
          <cell r="S205">
            <v>12</v>
          </cell>
          <cell r="T205">
            <v>8</v>
          </cell>
          <cell r="U205">
            <v>1000</v>
          </cell>
          <cell r="V205">
            <v>1150</v>
          </cell>
          <cell r="W205">
            <v>7188</v>
          </cell>
          <cell r="X205">
            <v>1437.6</v>
          </cell>
          <cell r="Y205">
            <v>85</v>
          </cell>
          <cell r="Z205">
            <v>1221.9599999999998</v>
          </cell>
          <cell r="AA205">
            <v>6.364374999999999</v>
          </cell>
          <cell r="AB205" t="str">
            <v>0001</v>
          </cell>
          <cell r="AC205">
            <v>2443.9199999999996</v>
          </cell>
          <cell r="AD205" t="str">
            <v>8553,72 kg per family</v>
          </cell>
          <cell r="AE205"/>
        </row>
        <row r="206">
          <cell r="A206" t="str">
            <v>42865991K2B</v>
          </cell>
          <cell r="B206">
            <v>4286599</v>
          </cell>
          <cell r="C206" t="str">
            <v>7D SWISS ROLLS STRAWBER(200G)10P/C RO,BG</v>
          </cell>
          <cell r="D206" t="str">
            <v>1K2B</v>
          </cell>
          <cell r="E206" t="str">
            <v xml:space="preserve">Swiss Rolls - Décor </v>
          </cell>
          <cell r="F206">
            <v>200</v>
          </cell>
          <cell r="G206" t="str">
            <v>Cipru Nord</v>
          </cell>
          <cell r="H206" t="str">
            <v>Strawberry</v>
          </cell>
          <cell r="I206" t="str">
            <v>Decor</v>
          </cell>
          <cell r="J206"/>
          <cell r="K206">
            <v>1</v>
          </cell>
          <cell r="L206">
            <v>10</v>
          </cell>
          <cell r="M206">
            <v>96</v>
          </cell>
          <cell r="N206">
            <v>2</v>
          </cell>
          <cell r="O206">
            <v>192</v>
          </cell>
          <cell r="P206">
            <v>386</v>
          </cell>
          <cell r="Q206">
            <v>191</v>
          </cell>
          <cell r="R206">
            <v>125</v>
          </cell>
          <cell r="S206">
            <v>12</v>
          </cell>
          <cell r="T206">
            <v>8</v>
          </cell>
          <cell r="U206">
            <v>1000</v>
          </cell>
          <cell r="V206">
            <v>1150</v>
          </cell>
          <cell r="W206">
            <v>7188</v>
          </cell>
          <cell r="X206">
            <v>1437.6</v>
          </cell>
          <cell r="Y206">
            <v>85</v>
          </cell>
          <cell r="Z206">
            <v>1221.9599999999998</v>
          </cell>
          <cell r="AA206">
            <v>6.364374999999999</v>
          </cell>
          <cell r="AB206" t="str">
            <v>0001</v>
          </cell>
          <cell r="AC206">
            <v>2443.9199999999996</v>
          </cell>
          <cell r="AD206" t="str">
            <v>8553,72 kg per family</v>
          </cell>
          <cell r="AE206"/>
        </row>
        <row r="207">
          <cell r="A207" t="str">
            <v>42865991K2B</v>
          </cell>
          <cell r="B207">
            <v>4286599</v>
          </cell>
          <cell r="C207" t="str">
            <v>7D 200G STRAWB SW ROLL UNC 10CA</v>
          </cell>
          <cell r="D207" t="str">
            <v>1K2B</v>
          </cell>
          <cell r="E207" t="str">
            <v xml:space="preserve">Swiss Rolls - Décor </v>
          </cell>
          <cell r="F207">
            <v>200</v>
          </cell>
          <cell r="G207" t="str">
            <v>Cipru Nord</v>
          </cell>
          <cell r="H207" t="str">
            <v>Strawberry</v>
          </cell>
          <cell r="I207" t="str">
            <v>Decor</v>
          </cell>
          <cell r="J207"/>
          <cell r="K207">
            <v>1</v>
          </cell>
          <cell r="L207">
            <v>10</v>
          </cell>
          <cell r="M207">
            <v>96</v>
          </cell>
          <cell r="N207">
            <v>2</v>
          </cell>
          <cell r="O207">
            <v>192</v>
          </cell>
          <cell r="P207">
            <v>386</v>
          </cell>
          <cell r="Q207">
            <v>191</v>
          </cell>
          <cell r="R207">
            <v>125</v>
          </cell>
          <cell r="S207">
            <v>12</v>
          </cell>
          <cell r="T207">
            <v>8</v>
          </cell>
          <cell r="U207">
            <v>1000</v>
          </cell>
          <cell r="V207">
            <v>1150</v>
          </cell>
          <cell r="W207">
            <v>7188</v>
          </cell>
          <cell r="X207">
            <v>1437.6</v>
          </cell>
          <cell r="Y207">
            <v>85</v>
          </cell>
          <cell r="Z207">
            <v>1221.9599999999998</v>
          </cell>
          <cell r="AA207">
            <v>6.364374999999999</v>
          </cell>
          <cell r="AB207" t="str">
            <v>0001</v>
          </cell>
          <cell r="AC207">
            <v>2443.9199999999996</v>
          </cell>
          <cell r="AD207" t="str">
            <v>8553,72 kg per family</v>
          </cell>
          <cell r="AE207"/>
        </row>
        <row r="208">
          <cell r="A208" t="str">
            <v>42866021K2B</v>
          </cell>
          <cell r="B208">
            <v>4286602</v>
          </cell>
          <cell r="C208" t="str">
            <v>7D SWISS ROLLS VANILLA (200G)10P/C</v>
          </cell>
          <cell r="D208" t="str">
            <v>1K2B</v>
          </cell>
          <cell r="E208" t="str">
            <v xml:space="preserve">Swiss Rolls - Décor </v>
          </cell>
          <cell r="F208">
            <v>200</v>
          </cell>
          <cell r="G208" t="str">
            <v>Anglia</v>
          </cell>
          <cell r="H208" t="str">
            <v>Vanilla</v>
          </cell>
          <cell r="I208" t="str">
            <v>Decor</v>
          </cell>
          <cell r="J208"/>
          <cell r="K208">
            <v>1</v>
          </cell>
          <cell r="L208">
            <v>10</v>
          </cell>
          <cell r="M208">
            <v>96</v>
          </cell>
          <cell r="N208">
            <v>2</v>
          </cell>
          <cell r="O208">
            <v>192</v>
          </cell>
          <cell r="P208">
            <v>386</v>
          </cell>
          <cell r="Q208">
            <v>191</v>
          </cell>
          <cell r="R208">
            <v>125</v>
          </cell>
          <cell r="S208">
            <v>12</v>
          </cell>
          <cell r="T208">
            <v>8</v>
          </cell>
          <cell r="U208">
            <v>1000</v>
          </cell>
          <cell r="V208">
            <v>1150</v>
          </cell>
          <cell r="W208">
            <v>7188</v>
          </cell>
          <cell r="X208">
            <v>1437.6</v>
          </cell>
          <cell r="Y208">
            <v>85</v>
          </cell>
          <cell r="Z208">
            <v>1221.9599999999998</v>
          </cell>
          <cell r="AA208">
            <v>6.364374999999999</v>
          </cell>
          <cell r="AB208" t="str">
            <v>0001</v>
          </cell>
          <cell r="AC208">
            <v>2443.9199999999996</v>
          </cell>
          <cell r="AD208" t="str">
            <v>8553,72 kg per family</v>
          </cell>
          <cell r="AE208"/>
        </row>
        <row r="209">
          <cell r="A209" t="str">
            <v>42866021K2B</v>
          </cell>
          <cell r="B209">
            <v>4286602</v>
          </cell>
          <cell r="C209" t="str">
            <v>7D 200G VANIL SW ROLL UNC 10CA</v>
          </cell>
          <cell r="D209" t="str">
            <v>1K2B</v>
          </cell>
          <cell r="E209" t="str">
            <v xml:space="preserve">Swiss Rolls - Décor </v>
          </cell>
          <cell r="F209">
            <v>200</v>
          </cell>
          <cell r="G209" t="str">
            <v>Anglia</v>
          </cell>
          <cell r="H209" t="str">
            <v>Vanilla</v>
          </cell>
          <cell r="I209" t="str">
            <v>Decor</v>
          </cell>
          <cell r="J209"/>
          <cell r="K209">
            <v>1</v>
          </cell>
          <cell r="L209">
            <v>10</v>
          </cell>
          <cell r="M209">
            <v>96</v>
          </cell>
          <cell r="N209">
            <v>2</v>
          </cell>
          <cell r="O209">
            <v>192</v>
          </cell>
          <cell r="P209">
            <v>386</v>
          </cell>
          <cell r="Q209">
            <v>191</v>
          </cell>
          <cell r="R209">
            <v>125</v>
          </cell>
          <cell r="S209">
            <v>12</v>
          </cell>
          <cell r="T209">
            <v>8</v>
          </cell>
          <cell r="U209">
            <v>1000</v>
          </cell>
          <cell r="V209">
            <v>1150</v>
          </cell>
          <cell r="W209">
            <v>7188</v>
          </cell>
          <cell r="X209">
            <v>1437.6</v>
          </cell>
          <cell r="Y209">
            <v>85</v>
          </cell>
          <cell r="Z209">
            <v>1221.9599999999998</v>
          </cell>
          <cell r="AA209">
            <v>6.364374999999999</v>
          </cell>
          <cell r="AB209" t="str">
            <v>0001</v>
          </cell>
          <cell r="AC209">
            <v>2443.9199999999996</v>
          </cell>
          <cell r="AD209" t="str">
            <v>8553,72 kg per family</v>
          </cell>
          <cell r="AE209"/>
        </row>
        <row r="210">
          <cell r="A210" t="str">
            <v>42866061K2B</v>
          </cell>
          <cell r="B210">
            <v>4286606</v>
          </cell>
          <cell r="C210" t="str">
            <v>7D COC.SW.ROLLS COCOA  (200G)10P/C-RO,BG</v>
          </cell>
          <cell r="D210" t="str">
            <v>1K2B</v>
          </cell>
          <cell r="E210" t="str">
            <v>Swiss Rolls - Covered</v>
          </cell>
          <cell r="F210">
            <v>200</v>
          </cell>
          <cell r="G210" t="str">
            <v>Bulgaria</v>
          </cell>
          <cell r="H210" t="str">
            <v>Cocoa</v>
          </cell>
          <cell r="I210" t="str">
            <v>Covered</v>
          </cell>
          <cell r="J210"/>
          <cell r="K210">
            <v>1</v>
          </cell>
          <cell r="L210">
            <v>10</v>
          </cell>
          <cell r="M210">
            <v>96</v>
          </cell>
          <cell r="N210">
            <v>2</v>
          </cell>
          <cell r="O210">
            <v>192</v>
          </cell>
          <cell r="P210">
            <v>386</v>
          </cell>
          <cell r="Q210">
            <v>191</v>
          </cell>
          <cell r="R210">
            <v>125</v>
          </cell>
          <cell r="S210">
            <v>12</v>
          </cell>
          <cell r="T210">
            <v>8</v>
          </cell>
          <cell r="U210">
            <v>1000</v>
          </cell>
          <cell r="V210">
            <v>1150</v>
          </cell>
          <cell r="W210">
            <v>8106</v>
          </cell>
          <cell r="X210">
            <v>1621.2</v>
          </cell>
          <cell r="Y210">
            <v>85</v>
          </cell>
          <cell r="Z210">
            <v>1378.02</v>
          </cell>
          <cell r="AA210">
            <v>7.1771874999999996</v>
          </cell>
          <cell r="AB210" t="str">
            <v>0001</v>
          </cell>
          <cell r="AC210">
            <v>2756.04</v>
          </cell>
          <cell r="AD210" t="str">
            <v>9646,14 per family</v>
          </cell>
          <cell r="AE210"/>
        </row>
        <row r="211">
          <cell r="A211" t="str">
            <v>42866061K2B</v>
          </cell>
          <cell r="B211">
            <v>4286606</v>
          </cell>
          <cell r="C211" t="str">
            <v>7D 200G COCOA SW ROLL COV 10CA</v>
          </cell>
          <cell r="D211" t="str">
            <v>1K2B</v>
          </cell>
          <cell r="E211" t="str">
            <v>Swiss Rolls - Covered</v>
          </cell>
          <cell r="F211">
            <v>200</v>
          </cell>
          <cell r="G211" t="str">
            <v>Bulgaria</v>
          </cell>
          <cell r="H211" t="str">
            <v>Cocoa</v>
          </cell>
          <cell r="I211" t="str">
            <v>Covered</v>
          </cell>
          <cell r="J211"/>
          <cell r="K211">
            <v>1</v>
          </cell>
          <cell r="L211">
            <v>10</v>
          </cell>
          <cell r="M211">
            <v>96</v>
          </cell>
          <cell r="N211">
            <v>2</v>
          </cell>
          <cell r="O211">
            <v>192</v>
          </cell>
          <cell r="P211">
            <v>386</v>
          </cell>
          <cell r="Q211">
            <v>191</v>
          </cell>
          <cell r="R211">
            <v>125</v>
          </cell>
          <cell r="S211">
            <v>12</v>
          </cell>
          <cell r="T211">
            <v>8</v>
          </cell>
          <cell r="U211">
            <v>1000</v>
          </cell>
          <cell r="V211">
            <v>1150</v>
          </cell>
          <cell r="W211">
            <v>8106</v>
          </cell>
          <cell r="X211">
            <v>1621.2</v>
          </cell>
          <cell r="Y211">
            <v>85</v>
          </cell>
          <cell r="Z211">
            <v>1378.02</v>
          </cell>
          <cell r="AA211">
            <v>7.1771874999999996</v>
          </cell>
          <cell r="AB211" t="str">
            <v>0001</v>
          </cell>
          <cell r="AC211">
            <v>2756.04</v>
          </cell>
          <cell r="AD211" t="str">
            <v>9646,14 per family</v>
          </cell>
          <cell r="AE211"/>
        </row>
        <row r="212">
          <cell r="A212" t="str">
            <v>42866071K2B</v>
          </cell>
          <cell r="B212">
            <v>4286607</v>
          </cell>
          <cell r="C212" t="str">
            <v>7DAYS COC. SWISS ROLLS COCOA (200G)10P/C</v>
          </cell>
          <cell r="D212" t="str">
            <v>1K2B</v>
          </cell>
          <cell r="E212" t="str">
            <v>Swiss Rolls - Covered</v>
          </cell>
          <cell r="F212">
            <v>200</v>
          </cell>
          <cell r="G212" t="str">
            <v>Romania</v>
          </cell>
          <cell r="H212" t="str">
            <v>Cocoa</v>
          </cell>
          <cell r="I212" t="str">
            <v>Covered</v>
          </cell>
          <cell r="J212"/>
          <cell r="K212">
            <v>1</v>
          </cell>
          <cell r="L212">
            <v>10</v>
          </cell>
          <cell r="M212">
            <v>96</v>
          </cell>
          <cell r="N212">
            <v>2</v>
          </cell>
          <cell r="O212">
            <v>192</v>
          </cell>
          <cell r="P212">
            <v>386</v>
          </cell>
          <cell r="Q212">
            <v>191</v>
          </cell>
          <cell r="R212">
            <v>125</v>
          </cell>
          <cell r="S212">
            <v>12</v>
          </cell>
          <cell r="T212">
            <v>8</v>
          </cell>
          <cell r="U212">
            <v>1000</v>
          </cell>
          <cell r="V212">
            <v>1150</v>
          </cell>
          <cell r="W212">
            <v>8106</v>
          </cell>
          <cell r="X212">
            <v>1621.2</v>
          </cell>
          <cell r="Y212">
            <v>85</v>
          </cell>
          <cell r="Z212">
            <v>1378.02</v>
          </cell>
          <cell r="AA212">
            <v>7.1771874999999996</v>
          </cell>
          <cell r="AB212" t="str">
            <v>0001</v>
          </cell>
          <cell r="AC212">
            <v>2756.04</v>
          </cell>
          <cell r="AD212" t="str">
            <v>9646,14 per family</v>
          </cell>
          <cell r="AE212"/>
        </row>
        <row r="213">
          <cell r="A213" t="str">
            <v>42866071K2B</v>
          </cell>
          <cell r="B213">
            <v>4286607</v>
          </cell>
          <cell r="C213" t="str">
            <v>7D 200G COCOA SW ROLL COV 10CA</v>
          </cell>
          <cell r="D213" t="str">
            <v>1K2B</v>
          </cell>
          <cell r="E213" t="str">
            <v>Swiss Rolls - Covered</v>
          </cell>
          <cell r="F213">
            <v>200</v>
          </cell>
          <cell r="G213" t="str">
            <v>Romania</v>
          </cell>
          <cell r="H213" t="str">
            <v>Cocoa</v>
          </cell>
          <cell r="I213" t="str">
            <v>Covered</v>
          </cell>
          <cell r="J213"/>
          <cell r="K213">
            <v>1</v>
          </cell>
          <cell r="L213">
            <v>10</v>
          </cell>
          <cell r="M213">
            <v>96</v>
          </cell>
          <cell r="N213">
            <v>2</v>
          </cell>
          <cell r="O213">
            <v>192</v>
          </cell>
          <cell r="P213">
            <v>386</v>
          </cell>
          <cell r="Q213">
            <v>191</v>
          </cell>
          <cell r="R213">
            <v>125</v>
          </cell>
          <cell r="S213">
            <v>12</v>
          </cell>
          <cell r="T213">
            <v>8</v>
          </cell>
          <cell r="U213">
            <v>1000</v>
          </cell>
          <cell r="V213">
            <v>1150</v>
          </cell>
          <cell r="W213">
            <v>8106</v>
          </cell>
          <cell r="X213">
            <v>1621.2</v>
          </cell>
          <cell r="Y213">
            <v>85</v>
          </cell>
          <cell r="Z213">
            <v>1378.02</v>
          </cell>
          <cell r="AA213">
            <v>7.1771874999999996</v>
          </cell>
          <cell r="AB213" t="str">
            <v>0001</v>
          </cell>
          <cell r="AC213">
            <v>2756.04</v>
          </cell>
          <cell r="AD213" t="str">
            <v>9646,14 per family</v>
          </cell>
          <cell r="AE213"/>
        </row>
        <row r="214">
          <cell r="A214" t="str">
            <v>-42866081K2B</v>
          </cell>
          <cell r="B214">
            <v>-4286608</v>
          </cell>
          <cell r="C214" t="str">
            <v>7D COC.SW.ROLLS STRAWBE(200G)10P/C-RO,BG</v>
          </cell>
          <cell r="D214" t="str">
            <v>1K2B</v>
          </cell>
          <cell r="E214" t="str">
            <v>Swiss Rolls - Covered</v>
          </cell>
          <cell r="F214">
            <v>200</v>
          </cell>
          <cell r="G214"/>
          <cell r="H214" t="str">
            <v>Strawberry</v>
          </cell>
          <cell r="I214"/>
          <cell r="J214"/>
          <cell r="K214">
            <v>1</v>
          </cell>
          <cell r="L214">
            <v>10</v>
          </cell>
          <cell r="M214">
            <v>96</v>
          </cell>
          <cell r="N214">
            <v>2</v>
          </cell>
          <cell r="O214">
            <v>192</v>
          </cell>
          <cell r="P214">
            <v>386</v>
          </cell>
          <cell r="Q214">
            <v>191</v>
          </cell>
          <cell r="R214">
            <v>125</v>
          </cell>
          <cell r="S214">
            <v>12</v>
          </cell>
          <cell r="T214">
            <v>8</v>
          </cell>
          <cell r="U214">
            <v>1000</v>
          </cell>
          <cell r="V214">
            <v>1150</v>
          </cell>
          <cell r="W214">
            <v>8106</v>
          </cell>
          <cell r="X214">
            <v>1621.2</v>
          </cell>
          <cell r="Y214">
            <v>85</v>
          </cell>
          <cell r="Z214">
            <v>1378.02</v>
          </cell>
          <cell r="AA214"/>
          <cell r="AB214"/>
          <cell r="AC214">
            <v>2756.04</v>
          </cell>
          <cell r="AD214" t="str">
            <v>9646,14 per family</v>
          </cell>
          <cell r="AE214"/>
        </row>
        <row r="215">
          <cell r="A215" t="str">
            <v>-42866081K2B</v>
          </cell>
          <cell r="B215">
            <v>-4286608</v>
          </cell>
          <cell r="C215" t="str">
            <v>7D 200G STRAWB SW ROLL COV 10CA</v>
          </cell>
          <cell r="D215" t="str">
            <v>1K2B</v>
          </cell>
          <cell r="E215" t="str">
            <v>Swiss Rolls - Covered</v>
          </cell>
          <cell r="F215">
            <v>200</v>
          </cell>
          <cell r="G215"/>
          <cell r="H215" t="str">
            <v>Strawberry</v>
          </cell>
          <cell r="I215"/>
          <cell r="J215"/>
          <cell r="K215">
            <v>1</v>
          </cell>
          <cell r="L215">
            <v>10</v>
          </cell>
          <cell r="M215">
            <v>96</v>
          </cell>
          <cell r="N215">
            <v>2</v>
          </cell>
          <cell r="O215">
            <v>192</v>
          </cell>
          <cell r="P215">
            <v>386</v>
          </cell>
          <cell r="Q215">
            <v>191</v>
          </cell>
          <cell r="R215">
            <v>125</v>
          </cell>
          <cell r="S215">
            <v>12</v>
          </cell>
          <cell r="T215">
            <v>8</v>
          </cell>
          <cell r="U215">
            <v>1000</v>
          </cell>
          <cell r="V215">
            <v>1150</v>
          </cell>
          <cell r="W215">
            <v>8106</v>
          </cell>
          <cell r="X215">
            <v>1621.2</v>
          </cell>
          <cell r="Y215">
            <v>85</v>
          </cell>
          <cell r="Z215">
            <v>1378.02</v>
          </cell>
          <cell r="AA215"/>
          <cell r="AB215"/>
          <cell r="AC215">
            <v>2756.04</v>
          </cell>
          <cell r="AD215" t="str">
            <v>9646,14 per family</v>
          </cell>
          <cell r="AE215"/>
        </row>
        <row r="216">
          <cell r="A216" t="str">
            <v>-42867271K2A</v>
          </cell>
          <cell r="B216">
            <v>-4286727</v>
          </cell>
          <cell r="C216" t="str">
            <v>7DAYS UNCOV. CAKE BAR COCOA (30G) 16P/D</v>
          </cell>
          <cell r="D216" t="str">
            <v>1K2A</v>
          </cell>
          <cell r="E216" t="str">
            <v>CB - old recipe décor</v>
          </cell>
          <cell r="F216">
            <v>30</v>
          </cell>
          <cell r="G216" t="str">
            <v>MD</v>
          </cell>
          <cell r="H216" t="str">
            <v>Cocoa</v>
          </cell>
          <cell r="I216"/>
          <cell r="J216"/>
          <cell r="K216">
            <v>16</v>
          </cell>
          <cell r="L216">
            <v>9</v>
          </cell>
          <cell r="M216">
            <v>54</v>
          </cell>
          <cell r="N216">
            <v>4.32</v>
          </cell>
          <cell r="O216">
            <v>233.28000000000003</v>
          </cell>
          <cell r="P216">
            <v>396</v>
          </cell>
          <cell r="Q216">
            <v>261</v>
          </cell>
          <cell r="R216">
            <v>380</v>
          </cell>
          <cell r="S216">
            <v>9</v>
          </cell>
          <cell r="T216">
            <v>6</v>
          </cell>
          <cell r="U216">
            <v>2280</v>
          </cell>
          <cell r="V216">
            <v>2430</v>
          </cell>
          <cell r="W216">
            <v>33750</v>
          </cell>
          <cell r="X216">
            <v>1012.5</v>
          </cell>
          <cell r="Y216">
            <v>85</v>
          </cell>
          <cell r="Z216">
            <v>860.625</v>
          </cell>
          <cell r="AA216"/>
          <cell r="AB216"/>
          <cell r="AC216">
            <v>1721.25</v>
          </cell>
          <cell r="AD216" t="str">
            <v xml:space="preserve">Delistate - no Opp </v>
          </cell>
          <cell r="AE216" t="str">
            <v xml:space="preserve">Delistate - no Opp </v>
          </cell>
        </row>
        <row r="217">
          <cell r="A217" t="str">
            <v>42867301K2A</v>
          </cell>
          <cell r="B217">
            <v>4286730</v>
          </cell>
          <cell r="C217" t="str">
            <v>7D COV.CAKE BARS COCOA (32G) 16P/D</v>
          </cell>
          <cell r="D217" t="str">
            <v>1K2A</v>
          </cell>
          <cell r="E217" t="str">
            <v>CB - old recipe Covered</v>
          </cell>
          <cell r="F217">
            <v>32</v>
          </cell>
          <cell r="G217" t="str">
            <v>Polonia</v>
          </cell>
          <cell r="H217" t="str">
            <v>Cocoa</v>
          </cell>
          <cell r="I217" t="str">
            <v>Covered</v>
          </cell>
          <cell r="J217" t="str">
            <v>Display</v>
          </cell>
          <cell r="K217">
            <v>16</v>
          </cell>
          <cell r="L217">
            <v>9</v>
          </cell>
          <cell r="M217">
            <v>18</v>
          </cell>
          <cell r="N217">
            <v>4.6079999999999997</v>
          </cell>
          <cell r="O217">
            <v>82.943999999999988</v>
          </cell>
          <cell r="P217">
            <v>396</v>
          </cell>
          <cell r="Q217">
            <v>261</v>
          </cell>
          <cell r="R217">
            <v>380</v>
          </cell>
          <cell r="S217">
            <v>9</v>
          </cell>
          <cell r="T217">
            <v>2</v>
          </cell>
          <cell r="U217">
            <v>760</v>
          </cell>
          <cell r="V217">
            <v>910</v>
          </cell>
          <cell r="W217">
            <v>36984</v>
          </cell>
          <cell r="X217">
            <v>1183.4880000000001</v>
          </cell>
          <cell r="Y217">
            <v>85</v>
          </cell>
          <cell r="Z217">
            <v>1005.9648000000001</v>
          </cell>
          <cell r="AA217">
            <v>12.128240740740743</v>
          </cell>
          <cell r="AB217" t="str">
            <v>0001</v>
          </cell>
          <cell r="AC217">
            <v>2011.9296000000002</v>
          </cell>
          <cell r="AD217"/>
          <cell r="AE217"/>
        </row>
        <row r="218">
          <cell r="A218" t="str">
            <v>42867531K2A</v>
          </cell>
          <cell r="B218">
            <v>4286753</v>
          </cell>
          <cell r="C218" t="str">
            <v>7D COV.CAKE BARS VANILLA (32G) 16P/D</v>
          </cell>
          <cell r="D218" t="str">
            <v>1K2A</v>
          </cell>
          <cell r="E218" t="str">
            <v>CB - old recipe Covered</v>
          </cell>
          <cell r="F218">
            <v>32</v>
          </cell>
          <cell r="G218" t="str">
            <v>Polonia</v>
          </cell>
          <cell r="H218" t="str">
            <v>Vanilla</v>
          </cell>
          <cell r="I218" t="str">
            <v>Covered</v>
          </cell>
          <cell r="J218" t="str">
            <v>Display</v>
          </cell>
          <cell r="K218">
            <v>16</v>
          </cell>
          <cell r="L218">
            <v>9</v>
          </cell>
          <cell r="M218">
            <v>18</v>
          </cell>
          <cell r="N218">
            <v>4.6079999999999997</v>
          </cell>
          <cell r="O218">
            <v>82.943999999999988</v>
          </cell>
          <cell r="P218">
            <v>396</v>
          </cell>
          <cell r="Q218">
            <v>261</v>
          </cell>
          <cell r="R218">
            <v>380</v>
          </cell>
          <cell r="S218">
            <v>9</v>
          </cell>
          <cell r="T218">
            <v>2</v>
          </cell>
          <cell r="U218">
            <v>760</v>
          </cell>
          <cell r="V218">
            <v>910</v>
          </cell>
          <cell r="W218">
            <v>36984</v>
          </cell>
          <cell r="X218">
            <v>1183.4880000000001</v>
          </cell>
          <cell r="Y218">
            <v>85</v>
          </cell>
          <cell r="Z218">
            <v>1005.9648000000001</v>
          </cell>
          <cell r="AA218">
            <v>12.128240740740743</v>
          </cell>
          <cell r="AB218" t="str">
            <v>0001</v>
          </cell>
          <cell r="AC218">
            <v>2011.9296000000002</v>
          </cell>
          <cell r="AD218"/>
          <cell r="AE218"/>
        </row>
        <row r="219">
          <cell r="A219" t="str">
            <v>42867671K2B</v>
          </cell>
          <cell r="B219">
            <v>4286767</v>
          </cell>
          <cell r="C219" t="str">
            <v>7D CAKE BAR COCOA CO.(32G)16P/D</v>
          </cell>
          <cell r="D219" t="str">
            <v>1K2B</v>
          </cell>
          <cell r="E219" t="str">
            <v>CB - Pasteurized - Covered</v>
          </cell>
          <cell r="F219">
            <v>32</v>
          </cell>
          <cell r="G219" t="str">
            <v>Romania</v>
          </cell>
          <cell r="H219" t="str">
            <v>Cocoa</v>
          </cell>
          <cell r="I219" t="str">
            <v>Covered</v>
          </cell>
          <cell r="J219" t="str">
            <v>Display</v>
          </cell>
          <cell r="K219">
            <v>16</v>
          </cell>
          <cell r="L219">
            <v>9</v>
          </cell>
          <cell r="M219">
            <v>18</v>
          </cell>
          <cell r="N219">
            <v>4.6079999999999997</v>
          </cell>
          <cell r="O219">
            <v>82.943999999999988</v>
          </cell>
          <cell r="P219">
            <v>396</v>
          </cell>
          <cell r="Q219">
            <v>261</v>
          </cell>
          <cell r="R219">
            <v>380</v>
          </cell>
          <cell r="S219">
            <v>9</v>
          </cell>
          <cell r="T219">
            <v>2</v>
          </cell>
          <cell r="U219">
            <v>760</v>
          </cell>
          <cell r="V219">
            <v>910</v>
          </cell>
          <cell r="W219">
            <v>38340</v>
          </cell>
          <cell r="X219">
            <v>1226.8800000000001</v>
          </cell>
          <cell r="Y219">
            <v>85</v>
          </cell>
          <cell r="Z219">
            <v>1042.848</v>
          </cell>
          <cell r="AA219">
            <v>12.572916666666666</v>
          </cell>
          <cell r="AB219" t="str">
            <v>0002</v>
          </cell>
          <cell r="AC219">
            <v>2085.6959999999999</v>
          </cell>
          <cell r="AD219" t="str">
            <v>14,599,9 per family</v>
          </cell>
          <cell r="AE219"/>
        </row>
        <row r="220">
          <cell r="A220" t="str">
            <v>42867681K2B</v>
          </cell>
          <cell r="B220">
            <v>4286768</v>
          </cell>
          <cell r="C220" t="str">
            <v xml:space="preserve"> 7D CAKE BAR COCOA UN.(32G)16P/D</v>
          </cell>
          <cell r="D220" t="str">
            <v>1K2B</v>
          </cell>
          <cell r="E220" t="str">
            <v>CB - Pasteurized - Décor</v>
          </cell>
          <cell r="F220">
            <v>32</v>
          </cell>
          <cell r="G220" t="str">
            <v>Romania</v>
          </cell>
          <cell r="H220" t="str">
            <v>Cocoa</v>
          </cell>
          <cell r="I220" t="str">
            <v>Decor</v>
          </cell>
          <cell r="J220" t="str">
            <v>Display</v>
          </cell>
          <cell r="K220">
            <v>16</v>
          </cell>
          <cell r="L220">
            <v>9</v>
          </cell>
          <cell r="M220">
            <v>18</v>
          </cell>
          <cell r="N220">
            <v>4.6079999999999997</v>
          </cell>
          <cell r="O220">
            <v>82.943999999999988</v>
          </cell>
          <cell r="P220">
            <v>396</v>
          </cell>
          <cell r="Q220">
            <v>261</v>
          </cell>
          <cell r="R220">
            <v>380</v>
          </cell>
          <cell r="S220">
            <v>9</v>
          </cell>
          <cell r="T220">
            <v>2</v>
          </cell>
          <cell r="U220">
            <v>760</v>
          </cell>
          <cell r="V220">
            <v>910</v>
          </cell>
          <cell r="W220">
            <v>34980</v>
          </cell>
          <cell r="X220">
            <v>1119.3599999999999</v>
          </cell>
          <cell r="Y220">
            <v>85</v>
          </cell>
          <cell r="Z220">
            <v>951.4559999999999</v>
          </cell>
          <cell r="AA220">
            <v>11.471064814814815</v>
          </cell>
          <cell r="AB220" t="str">
            <v>0002</v>
          </cell>
          <cell r="AC220">
            <v>1902.9119999999998</v>
          </cell>
          <cell r="AD220" t="str">
            <v>13,320.37 kg - per family</v>
          </cell>
          <cell r="AE220"/>
        </row>
        <row r="221">
          <cell r="A221" t="str">
            <v>42867691K2B</v>
          </cell>
          <cell r="B221">
            <v>4286769</v>
          </cell>
          <cell r="C221" t="str">
            <v>7D CAKE BAR COCOA  UNCOV (5X32G)10M/C</v>
          </cell>
          <cell r="D221" t="str">
            <v>1K2B</v>
          </cell>
          <cell r="E221" t="str">
            <v>CB - Pasteurized - Décor</v>
          </cell>
          <cell r="F221">
            <v>32</v>
          </cell>
          <cell r="G221"/>
          <cell r="H221" t="str">
            <v>Cocoa</v>
          </cell>
          <cell r="I221" t="str">
            <v>Decor</v>
          </cell>
          <cell r="J221" t="str">
            <v>Multipack</v>
          </cell>
          <cell r="K221">
            <v>5</v>
          </cell>
          <cell r="L221">
            <v>10</v>
          </cell>
          <cell r="M221">
            <v>60</v>
          </cell>
          <cell r="N221">
            <v>1.6</v>
          </cell>
          <cell r="O221">
            <v>96</v>
          </cell>
          <cell r="P221">
            <v>300</v>
          </cell>
          <cell r="Q221">
            <v>260</v>
          </cell>
          <cell r="R221">
            <v>180</v>
          </cell>
          <cell r="S221">
            <v>12</v>
          </cell>
          <cell r="T221">
            <v>5</v>
          </cell>
          <cell r="U221">
            <v>900</v>
          </cell>
          <cell r="V221">
            <v>1050</v>
          </cell>
          <cell r="W221">
            <v>34980</v>
          </cell>
          <cell r="X221">
            <v>1119.3599999999999</v>
          </cell>
          <cell r="Y221">
            <v>85</v>
          </cell>
          <cell r="Z221">
            <v>951.4559999999999</v>
          </cell>
          <cell r="AA221">
            <v>9.9109999999999978</v>
          </cell>
          <cell r="AB221" t="str">
            <v>0002</v>
          </cell>
          <cell r="AC221">
            <v>1902.9119999999998</v>
          </cell>
          <cell r="AD221" t="str">
            <v>13,320.37 kg - per family</v>
          </cell>
          <cell r="AE221"/>
        </row>
        <row r="222">
          <cell r="A222" t="str">
            <v>42867701K2B</v>
          </cell>
          <cell r="B222">
            <v>4286770</v>
          </cell>
          <cell r="C222" t="str">
            <v>7D CAKE BAR FOREST FRUITS UN.(32G)16P/D</v>
          </cell>
          <cell r="D222" t="str">
            <v>1K2B</v>
          </cell>
          <cell r="E222" t="str">
            <v>CB - Pasteurized - Décor</v>
          </cell>
          <cell r="F222">
            <v>32</v>
          </cell>
          <cell r="G222" t="str">
            <v>Romania</v>
          </cell>
          <cell r="H222" t="str">
            <v>Forest Fruits</v>
          </cell>
          <cell r="I222" t="str">
            <v>Decor</v>
          </cell>
          <cell r="J222" t="str">
            <v>Display</v>
          </cell>
          <cell r="K222">
            <v>16</v>
          </cell>
          <cell r="L222">
            <v>9</v>
          </cell>
          <cell r="M222">
            <v>18</v>
          </cell>
          <cell r="N222">
            <v>4.6079999999999997</v>
          </cell>
          <cell r="O222">
            <v>82.943999999999988</v>
          </cell>
          <cell r="P222">
            <v>396</v>
          </cell>
          <cell r="Q222">
            <v>261</v>
          </cell>
          <cell r="R222">
            <v>380</v>
          </cell>
          <cell r="S222">
            <v>9</v>
          </cell>
          <cell r="T222">
            <v>2</v>
          </cell>
          <cell r="U222">
            <v>760</v>
          </cell>
          <cell r="V222">
            <v>910</v>
          </cell>
          <cell r="W222">
            <v>34980</v>
          </cell>
          <cell r="X222">
            <v>1119.3599999999999</v>
          </cell>
          <cell r="Y222">
            <v>85</v>
          </cell>
          <cell r="Z222">
            <v>951.4559999999999</v>
          </cell>
          <cell r="AA222">
            <v>11.471064814814815</v>
          </cell>
          <cell r="AB222" t="str">
            <v>0002</v>
          </cell>
          <cell r="AC222">
            <v>1902.9119999999998</v>
          </cell>
          <cell r="AD222" t="str">
            <v>13,320.37 kg - per family</v>
          </cell>
          <cell r="AE222"/>
        </row>
        <row r="223">
          <cell r="A223" t="str">
            <v>42867721K2B</v>
          </cell>
          <cell r="B223">
            <v>4286772</v>
          </cell>
          <cell r="C223" t="str">
            <v>7D CAKE BAR VANILLA CO. (32G) 16P/D</v>
          </cell>
          <cell r="D223" t="str">
            <v>1K2B</v>
          </cell>
          <cell r="E223" t="str">
            <v>CB - Pasteurized - Covered</v>
          </cell>
          <cell r="F223">
            <v>32</v>
          </cell>
          <cell r="G223" t="str">
            <v>Romania</v>
          </cell>
          <cell r="H223" t="str">
            <v>Vanilla</v>
          </cell>
          <cell r="I223" t="str">
            <v>Covered</v>
          </cell>
          <cell r="J223" t="str">
            <v>Display</v>
          </cell>
          <cell r="K223">
            <v>16</v>
          </cell>
          <cell r="L223">
            <v>9</v>
          </cell>
          <cell r="M223">
            <v>18</v>
          </cell>
          <cell r="N223">
            <v>4.6079999999999997</v>
          </cell>
          <cell r="O223">
            <v>82.943999999999988</v>
          </cell>
          <cell r="P223">
            <v>396</v>
          </cell>
          <cell r="Q223">
            <v>261</v>
          </cell>
          <cell r="R223">
            <v>380</v>
          </cell>
          <cell r="S223">
            <v>9</v>
          </cell>
          <cell r="T223">
            <v>2</v>
          </cell>
          <cell r="U223">
            <v>760</v>
          </cell>
          <cell r="V223">
            <v>910</v>
          </cell>
          <cell r="W223">
            <v>38340</v>
          </cell>
          <cell r="X223">
            <v>1226.8800000000001</v>
          </cell>
          <cell r="Y223">
            <v>85</v>
          </cell>
          <cell r="Z223">
            <v>1042.848</v>
          </cell>
          <cell r="AA223">
            <v>12.572916666666666</v>
          </cell>
          <cell r="AB223" t="str">
            <v>0001</v>
          </cell>
          <cell r="AC223">
            <v>2085.6959999999999</v>
          </cell>
          <cell r="AD223" t="str">
            <v>14,599,9 per family</v>
          </cell>
          <cell r="AE223"/>
        </row>
        <row r="224">
          <cell r="A224" t="str">
            <v>42867731K2B</v>
          </cell>
          <cell r="B224">
            <v>4286773</v>
          </cell>
          <cell r="C224" t="str">
            <v>7D CAKE BAR VANILLA UN. (32G)16P/D</v>
          </cell>
          <cell r="D224" t="str">
            <v>1K2B</v>
          </cell>
          <cell r="E224" t="str">
            <v>CB - Pasteurized - Décor</v>
          </cell>
          <cell r="F224">
            <v>32</v>
          </cell>
          <cell r="G224" t="str">
            <v>Romania</v>
          </cell>
          <cell r="H224" t="str">
            <v>Vanilla</v>
          </cell>
          <cell r="I224" t="str">
            <v>Decor</v>
          </cell>
          <cell r="J224" t="str">
            <v>Display</v>
          </cell>
          <cell r="K224">
            <v>16</v>
          </cell>
          <cell r="L224">
            <v>9</v>
          </cell>
          <cell r="M224">
            <v>18</v>
          </cell>
          <cell r="N224">
            <v>4.6079999999999997</v>
          </cell>
          <cell r="O224">
            <v>82.943999999999988</v>
          </cell>
          <cell r="P224">
            <v>396</v>
          </cell>
          <cell r="Q224">
            <v>261</v>
          </cell>
          <cell r="R224">
            <v>380</v>
          </cell>
          <cell r="S224">
            <v>9</v>
          </cell>
          <cell r="T224">
            <v>2</v>
          </cell>
          <cell r="U224">
            <v>760</v>
          </cell>
          <cell r="V224">
            <v>910</v>
          </cell>
          <cell r="W224">
            <v>34980</v>
          </cell>
          <cell r="X224">
            <v>1119.3599999999999</v>
          </cell>
          <cell r="Y224">
            <v>85</v>
          </cell>
          <cell r="Z224">
            <v>951.4559999999999</v>
          </cell>
          <cell r="AA224">
            <v>11.471064814814815</v>
          </cell>
          <cell r="AB224" t="str">
            <v>0002</v>
          </cell>
          <cell r="AC224">
            <v>1902.9119999999998</v>
          </cell>
          <cell r="AD224" t="str">
            <v>13,320.37 kg - per family</v>
          </cell>
          <cell r="AE224"/>
        </row>
        <row r="225">
          <cell r="A225" t="str">
            <v>-42867741K2B</v>
          </cell>
          <cell r="B225">
            <v>-4286774</v>
          </cell>
          <cell r="C225" t="str">
            <v>7D CAKE BAR VANILLA CO.(5X32G)10M/C</v>
          </cell>
          <cell r="D225" t="str">
            <v>1K2B</v>
          </cell>
          <cell r="E225" t="str">
            <v>CB - Pasteurized - Covered</v>
          </cell>
          <cell r="F225">
            <v>32</v>
          </cell>
          <cell r="G225"/>
          <cell r="H225" t="str">
            <v>Vanilla</v>
          </cell>
          <cell r="I225"/>
          <cell r="J225"/>
          <cell r="K225">
            <v>5</v>
          </cell>
          <cell r="L225">
            <v>10</v>
          </cell>
          <cell r="M225">
            <v>60</v>
          </cell>
          <cell r="N225">
            <v>1.6</v>
          </cell>
          <cell r="O225">
            <v>96</v>
          </cell>
          <cell r="P225">
            <v>300</v>
          </cell>
          <cell r="Q225">
            <v>260</v>
          </cell>
          <cell r="R225">
            <v>180</v>
          </cell>
          <cell r="S225">
            <v>12</v>
          </cell>
          <cell r="T225">
            <v>5</v>
          </cell>
          <cell r="U225">
            <v>900</v>
          </cell>
          <cell r="V225">
            <v>1050</v>
          </cell>
          <cell r="W225">
            <v>38340</v>
          </cell>
          <cell r="X225">
            <v>1226.8800000000001</v>
          </cell>
          <cell r="Y225">
            <v>85</v>
          </cell>
          <cell r="Z225">
            <v>1042.848</v>
          </cell>
          <cell r="AA225"/>
          <cell r="AB225"/>
          <cell r="AC225">
            <v>2085.6959999999999</v>
          </cell>
          <cell r="AD225" t="str">
            <v>14,599,9 per family</v>
          </cell>
          <cell r="AE225"/>
        </row>
        <row r="226">
          <cell r="A226" t="str">
            <v>-42867821K2B</v>
          </cell>
          <cell r="B226">
            <v>-4286782</v>
          </cell>
          <cell r="C226" t="str">
            <v>CONF.FIREN.BISS.CAKE(5x42G)12M/C-RSPO SG</v>
          </cell>
          <cell r="D226" t="str">
            <v>1K2B</v>
          </cell>
          <cell r="E226" t="str">
            <v>CB - Pasteurized - Bissimo</v>
          </cell>
          <cell r="F226">
            <v>42</v>
          </cell>
          <cell r="G226"/>
          <cell r="H226"/>
          <cell r="I226"/>
          <cell r="J226"/>
          <cell r="K226">
            <v>5</v>
          </cell>
          <cell r="L226">
            <v>12</v>
          </cell>
          <cell r="M226">
            <v>112</v>
          </cell>
          <cell r="N226">
            <v>2.52</v>
          </cell>
          <cell r="O226">
            <v>282.24</v>
          </cell>
          <cell r="P226">
            <v>400</v>
          </cell>
          <cell r="Q226">
            <v>300</v>
          </cell>
          <cell r="R226">
            <v>150</v>
          </cell>
          <cell r="S226">
            <v>8</v>
          </cell>
          <cell r="T226">
            <v>14</v>
          </cell>
          <cell r="U226">
            <v>2100</v>
          </cell>
          <cell r="V226">
            <v>2250</v>
          </cell>
          <cell r="W226">
            <v>30420</v>
          </cell>
          <cell r="X226">
            <v>1277.6400000000001</v>
          </cell>
          <cell r="Y226">
            <v>85</v>
          </cell>
          <cell r="Z226">
            <v>1085.9940000000001</v>
          </cell>
          <cell r="AA226"/>
          <cell r="AB226"/>
          <cell r="AC226">
            <v>2171.9880000000003</v>
          </cell>
          <cell r="AD226" t="str">
            <v>7595kg per family</v>
          </cell>
          <cell r="AE226" t="str">
            <v>on delist file 91973</v>
          </cell>
        </row>
        <row r="227">
          <cell r="A227" t="str">
            <v>42868361K2A</v>
          </cell>
          <cell r="B227">
            <v>4286836</v>
          </cell>
          <cell r="C227" t="str">
            <v>7D COV.CAKE BARS COCOA (32G) 16P/D-SK</v>
          </cell>
          <cell r="D227" t="str">
            <v>1K2A</v>
          </cell>
          <cell r="E227" t="str">
            <v>CB - old recipe Covered</v>
          </cell>
          <cell r="F227">
            <v>32</v>
          </cell>
          <cell r="G227" t="str">
            <v>Slovacia</v>
          </cell>
          <cell r="H227" t="str">
            <v>Cocoa</v>
          </cell>
          <cell r="I227" t="str">
            <v>Covered</v>
          </cell>
          <cell r="J227" t="str">
            <v>Display</v>
          </cell>
          <cell r="K227">
            <v>16</v>
          </cell>
          <cell r="L227">
            <v>9</v>
          </cell>
          <cell r="M227">
            <v>18</v>
          </cell>
          <cell r="N227">
            <v>4.6079999999999997</v>
          </cell>
          <cell r="O227">
            <v>82.943999999999988</v>
          </cell>
          <cell r="P227">
            <v>396</v>
          </cell>
          <cell r="Q227">
            <v>261</v>
          </cell>
          <cell r="R227">
            <v>380</v>
          </cell>
          <cell r="S227">
            <v>9</v>
          </cell>
          <cell r="T227">
            <v>6</v>
          </cell>
          <cell r="U227">
            <v>2280</v>
          </cell>
          <cell r="V227">
            <v>2430</v>
          </cell>
          <cell r="W227">
            <v>36984</v>
          </cell>
          <cell r="X227">
            <v>1183.4880000000001</v>
          </cell>
          <cell r="Y227">
            <v>85</v>
          </cell>
          <cell r="Z227">
            <v>1005.9648000000001</v>
          </cell>
          <cell r="AA227">
            <v>12.128240740740743</v>
          </cell>
          <cell r="AB227" t="str">
            <v>0001</v>
          </cell>
          <cell r="AC227">
            <v>2011.9296000000002</v>
          </cell>
          <cell r="AD227"/>
          <cell r="AE227"/>
        </row>
        <row r="228">
          <cell r="A228" t="str">
            <v>42868371K2A</v>
          </cell>
          <cell r="B228">
            <v>4286837</v>
          </cell>
          <cell r="C228" t="str">
            <v>7D COV.CAKE BARS COCOA (32G) 16P/D-BG</v>
          </cell>
          <cell r="D228" t="str">
            <v>1K2A</v>
          </cell>
          <cell r="E228" t="str">
            <v>CB - old recipe Covered</v>
          </cell>
          <cell r="F228">
            <v>32</v>
          </cell>
          <cell r="G228" t="str">
            <v>Bulgaria</v>
          </cell>
          <cell r="H228" t="str">
            <v>Cocoa</v>
          </cell>
          <cell r="I228" t="str">
            <v>Covered</v>
          </cell>
          <cell r="J228" t="str">
            <v>Display</v>
          </cell>
          <cell r="K228">
            <v>16</v>
          </cell>
          <cell r="L228">
            <v>9</v>
          </cell>
          <cell r="M228">
            <v>18</v>
          </cell>
          <cell r="N228">
            <v>4.6079999999999997</v>
          </cell>
          <cell r="O228">
            <v>82.943999999999988</v>
          </cell>
          <cell r="P228">
            <v>396</v>
          </cell>
          <cell r="Q228">
            <v>261</v>
          </cell>
          <cell r="R228">
            <v>380</v>
          </cell>
          <cell r="S228">
            <v>9</v>
          </cell>
          <cell r="T228">
            <v>2</v>
          </cell>
          <cell r="U228">
            <v>760</v>
          </cell>
          <cell r="V228">
            <v>910</v>
          </cell>
          <cell r="W228">
            <v>36984</v>
          </cell>
          <cell r="X228">
            <v>1183.4880000000001</v>
          </cell>
          <cell r="Y228">
            <v>85</v>
          </cell>
          <cell r="Z228">
            <v>1005.9648000000001</v>
          </cell>
          <cell r="AA228">
            <v>12.128240740740743</v>
          </cell>
          <cell r="AB228" t="str">
            <v>0001</v>
          </cell>
          <cell r="AC228">
            <v>2011.9296000000002</v>
          </cell>
          <cell r="AD228"/>
          <cell r="AE228"/>
        </row>
        <row r="229">
          <cell r="A229" t="str">
            <v>42868371K2A</v>
          </cell>
          <cell r="B229">
            <v>4286837</v>
          </cell>
          <cell r="C229" t="str">
            <v>7D COV.CAKE BARS COCOA (32G) 16P/D-BG</v>
          </cell>
          <cell r="D229" t="str">
            <v>1K2A</v>
          </cell>
          <cell r="E229" t="str">
            <v>CB - old recipe Covered</v>
          </cell>
          <cell r="F229">
            <v>32</v>
          </cell>
          <cell r="G229" t="str">
            <v>Bulgaria</v>
          </cell>
          <cell r="H229" t="str">
            <v>Cocoa</v>
          </cell>
          <cell r="I229" t="str">
            <v>Covered</v>
          </cell>
          <cell r="J229" t="str">
            <v>Display</v>
          </cell>
          <cell r="K229">
            <v>16</v>
          </cell>
          <cell r="L229">
            <v>9</v>
          </cell>
          <cell r="M229">
            <v>18</v>
          </cell>
          <cell r="N229">
            <v>4.6079999999999997</v>
          </cell>
          <cell r="O229">
            <v>82.943999999999988</v>
          </cell>
          <cell r="P229">
            <v>396</v>
          </cell>
          <cell r="Q229">
            <v>261</v>
          </cell>
          <cell r="R229">
            <v>380</v>
          </cell>
          <cell r="S229">
            <v>9</v>
          </cell>
          <cell r="T229">
            <v>2</v>
          </cell>
          <cell r="U229">
            <v>760</v>
          </cell>
          <cell r="V229">
            <v>910</v>
          </cell>
          <cell r="W229">
            <v>36984</v>
          </cell>
          <cell r="X229">
            <v>1183.4880000000001</v>
          </cell>
          <cell r="Y229">
            <v>85</v>
          </cell>
          <cell r="Z229">
            <v>1005.9648000000001</v>
          </cell>
          <cell r="AA229">
            <v>12.128240740740743</v>
          </cell>
          <cell r="AB229" t="str">
            <v>0001</v>
          </cell>
          <cell r="AC229">
            <v>2011.9296000000002</v>
          </cell>
          <cell r="AD229"/>
          <cell r="AE229"/>
        </row>
        <row r="230">
          <cell r="A230" t="str">
            <v>-42868381K2A</v>
          </cell>
          <cell r="B230">
            <v>-4286838</v>
          </cell>
          <cell r="C230" t="str">
            <v>7D Cake Bars Apricot 30g 16pcs/D-SK</v>
          </cell>
          <cell r="D230" t="str">
            <v>1K2A</v>
          </cell>
          <cell r="E230" t="str">
            <v>CB - old recipe décor</v>
          </cell>
          <cell r="F230">
            <v>30</v>
          </cell>
          <cell r="G230"/>
          <cell r="H230" t="str">
            <v>Apricot</v>
          </cell>
          <cell r="I230"/>
          <cell r="J230"/>
          <cell r="K230">
            <v>16</v>
          </cell>
          <cell r="L230">
            <v>9</v>
          </cell>
          <cell r="M230">
            <v>54</v>
          </cell>
          <cell r="N230">
            <v>4.32</v>
          </cell>
          <cell r="O230">
            <v>233.28000000000003</v>
          </cell>
          <cell r="P230">
            <v>396</v>
          </cell>
          <cell r="Q230">
            <v>261</v>
          </cell>
          <cell r="R230">
            <v>380</v>
          </cell>
          <cell r="S230">
            <v>9</v>
          </cell>
          <cell r="T230">
            <v>6</v>
          </cell>
          <cell r="U230">
            <v>2280</v>
          </cell>
          <cell r="V230">
            <v>2430</v>
          </cell>
          <cell r="W230">
            <v>33750</v>
          </cell>
          <cell r="X230">
            <v>1012.5</v>
          </cell>
          <cell r="Y230">
            <v>85</v>
          </cell>
          <cell r="Z230">
            <v>860.625</v>
          </cell>
          <cell r="AA230"/>
          <cell r="AB230"/>
          <cell r="AC230">
            <v>1721.25</v>
          </cell>
          <cell r="AD230"/>
          <cell r="AE230"/>
        </row>
        <row r="231">
          <cell r="A231" t="str">
            <v>-42868401K2A</v>
          </cell>
          <cell r="B231">
            <v>-4286840</v>
          </cell>
          <cell r="C231" t="str">
            <v>7D Cake Bars Apricot 30g 16pcs/D-BG</v>
          </cell>
          <cell r="D231" t="str">
            <v>1K2A</v>
          </cell>
          <cell r="E231" t="str">
            <v>CB - old recipe décor</v>
          </cell>
          <cell r="F231">
            <v>30</v>
          </cell>
          <cell r="G231"/>
          <cell r="H231" t="str">
            <v>Apricot</v>
          </cell>
          <cell r="I231"/>
          <cell r="J231"/>
          <cell r="K231">
            <v>16</v>
          </cell>
          <cell r="L231">
            <v>9</v>
          </cell>
          <cell r="M231">
            <v>18</v>
          </cell>
          <cell r="N231">
            <v>4.32</v>
          </cell>
          <cell r="O231">
            <v>77.760000000000005</v>
          </cell>
          <cell r="P231">
            <v>396</v>
          </cell>
          <cell r="Q231">
            <v>261</v>
          </cell>
          <cell r="R231">
            <v>380</v>
          </cell>
          <cell r="S231">
            <v>9</v>
          </cell>
          <cell r="T231">
            <v>2</v>
          </cell>
          <cell r="U231">
            <v>760</v>
          </cell>
          <cell r="V231">
            <v>910</v>
          </cell>
          <cell r="W231">
            <v>33750</v>
          </cell>
          <cell r="X231">
            <v>1012.5</v>
          </cell>
          <cell r="Y231">
            <v>85</v>
          </cell>
          <cell r="Z231">
            <v>860.625</v>
          </cell>
          <cell r="AA231"/>
          <cell r="AB231"/>
          <cell r="AC231">
            <v>1721.25</v>
          </cell>
          <cell r="AD231"/>
          <cell r="AE231"/>
        </row>
        <row r="232">
          <cell r="A232" t="str">
            <v>42868461K2A</v>
          </cell>
          <cell r="B232">
            <v>4286846</v>
          </cell>
          <cell r="C232" t="str">
            <v>7D Cake Bars Frest Fruits 30g*16D-BG</v>
          </cell>
          <cell r="D232" t="str">
            <v>1K2A</v>
          </cell>
          <cell r="E232" t="str">
            <v>CB - old recipe décor</v>
          </cell>
          <cell r="F232">
            <v>30</v>
          </cell>
          <cell r="G232" t="str">
            <v>Bulgaria</v>
          </cell>
          <cell r="H232" t="str">
            <v>Forest Fruits</v>
          </cell>
          <cell r="I232" t="str">
            <v>Decor</v>
          </cell>
          <cell r="J232" t="str">
            <v>Display</v>
          </cell>
          <cell r="K232">
            <v>16</v>
          </cell>
          <cell r="L232">
            <v>9</v>
          </cell>
          <cell r="M232">
            <v>18</v>
          </cell>
          <cell r="N232">
            <v>4.32</v>
          </cell>
          <cell r="O232">
            <v>77.760000000000005</v>
          </cell>
          <cell r="P232">
            <v>396</v>
          </cell>
          <cell r="Q232">
            <v>261</v>
          </cell>
          <cell r="R232">
            <v>380</v>
          </cell>
          <cell r="S232">
            <v>9</v>
          </cell>
          <cell r="T232">
            <v>2</v>
          </cell>
          <cell r="U232">
            <v>760</v>
          </cell>
          <cell r="V232">
            <v>910</v>
          </cell>
          <cell r="W232">
            <v>33750</v>
          </cell>
          <cell r="X232">
            <v>1012.5</v>
          </cell>
          <cell r="Y232">
            <v>85</v>
          </cell>
          <cell r="Z232">
            <v>860.625</v>
          </cell>
          <cell r="AA232">
            <v>11.067708333333334</v>
          </cell>
          <cell r="AB232" t="str">
            <v>0001</v>
          </cell>
          <cell r="AC232">
            <v>1721.25</v>
          </cell>
          <cell r="AD232"/>
          <cell r="AE232"/>
        </row>
        <row r="233">
          <cell r="A233" t="str">
            <v>-42868551K2A</v>
          </cell>
          <cell r="B233">
            <v>-4286855</v>
          </cell>
          <cell r="C233" t="str">
            <v>7DAYS CAKE BAR COCOA (4+1x30G) 10M/C</v>
          </cell>
          <cell r="D233" t="str">
            <v>1K2A</v>
          </cell>
          <cell r="E233" t="str">
            <v>CB - old recipe décor</v>
          </cell>
          <cell r="F233">
            <v>30</v>
          </cell>
          <cell r="G233"/>
          <cell r="H233" t="str">
            <v>Cocoa</v>
          </cell>
          <cell r="I233"/>
          <cell r="J233"/>
          <cell r="K233">
            <v>5</v>
          </cell>
          <cell r="L233">
            <v>10</v>
          </cell>
          <cell r="M233">
            <v>60</v>
          </cell>
          <cell r="N233">
            <v>1.5</v>
          </cell>
          <cell r="O233">
            <v>90</v>
          </cell>
          <cell r="P233">
            <v>300</v>
          </cell>
          <cell r="Q233">
            <v>260</v>
          </cell>
          <cell r="R233">
            <v>180</v>
          </cell>
          <cell r="S233">
            <v>12</v>
          </cell>
          <cell r="T233">
            <v>5</v>
          </cell>
          <cell r="U233">
            <v>900</v>
          </cell>
          <cell r="V233">
            <v>1050</v>
          </cell>
          <cell r="W233">
            <v>33750</v>
          </cell>
          <cell r="X233">
            <v>1012.5</v>
          </cell>
          <cell r="Y233">
            <v>85</v>
          </cell>
          <cell r="Z233">
            <v>860.625</v>
          </cell>
          <cell r="AA233"/>
          <cell r="AB233"/>
          <cell r="AC233">
            <v>1721.25</v>
          </cell>
          <cell r="AD233"/>
          <cell r="AE233"/>
        </row>
        <row r="234">
          <cell r="A234" t="str">
            <v>-42868761K2A</v>
          </cell>
          <cell r="B234">
            <v>-4286876</v>
          </cell>
          <cell r="C234" t="str">
            <v>7D COC.CAKE BAR VAN.(4+1X32G)10M/C-bg</v>
          </cell>
          <cell r="D234" t="str">
            <v>1K2A</v>
          </cell>
          <cell r="E234" t="str">
            <v>CB - old recipe Covered</v>
          </cell>
          <cell r="F234">
            <v>32</v>
          </cell>
          <cell r="G234"/>
          <cell r="H234" t="str">
            <v>Vanilla</v>
          </cell>
          <cell r="I234"/>
          <cell r="J234"/>
          <cell r="K234">
            <v>5</v>
          </cell>
          <cell r="L234">
            <v>10</v>
          </cell>
          <cell r="M234">
            <v>144</v>
          </cell>
          <cell r="N234">
            <v>1.6</v>
          </cell>
          <cell r="O234">
            <v>230.4</v>
          </cell>
          <cell r="P234">
            <v>300</v>
          </cell>
          <cell r="Q234">
            <v>260</v>
          </cell>
          <cell r="R234">
            <v>180</v>
          </cell>
          <cell r="S234">
            <v>12</v>
          </cell>
          <cell r="T234">
            <v>12</v>
          </cell>
          <cell r="U234">
            <v>2160</v>
          </cell>
          <cell r="V234">
            <v>2310</v>
          </cell>
          <cell r="W234">
            <v>36984</v>
          </cell>
          <cell r="X234">
            <v>1183.4880000000001</v>
          </cell>
          <cell r="Y234">
            <v>85</v>
          </cell>
          <cell r="Z234">
            <v>1005.9648000000001</v>
          </cell>
          <cell r="AA234"/>
          <cell r="AB234"/>
          <cell r="AC234">
            <v>2011.9296000000002</v>
          </cell>
          <cell r="AD234"/>
          <cell r="AE234" t="str">
            <v>on delist file 90264</v>
          </cell>
        </row>
        <row r="235">
          <cell r="A235" t="str">
            <v>-42868781K2B</v>
          </cell>
          <cell r="B235">
            <v>-4286878</v>
          </cell>
          <cell r="C235" t="str">
            <v>CONF.FIRE.BISS.CK(5x42G)12M/C-RSPO SG-NL</v>
          </cell>
          <cell r="D235" t="str">
            <v>1K2B</v>
          </cell>
          <cell r="E235" t="str">
            <v>CB - Pasteurized - Bissimo</v>
          </cell>
          <cell r="F235">
            <v>42</v>
          </cell>
          <cell r="G235"/>
          <cell r="H235"/>
          <cell r="I235"/>
          <cell r="J235"/>
          <cell r="K235">
            <v>5</v>
          </cell>
          <cell r="L235">
            <v>12</v>
          </cell>
          <cell r="M235">
            <v>112</v>
          </cell>
          <cell r="N235">
            <v>2.52</v>
          </cell>
          <cell r="O235">
            <v>282.24</v>
          </cell>
          <cell r="P235">
            <v>400</v>
          </cell>
          <cell r="Q235">
            <v>300</v>
          </cell>
          <cell r="R235">
            <v>150</v>
          </cell>
          <cell r="S235">
            <v>8</v>
          </cell>
          <cell r="T235">
            <v>14</v>
          </cell>
          <cell r="U235">
            <v>2100</v>
          </cell>
          <cell r="V235">
            <v>2250</v>
          </cell>
          <cell r="W235">
            <v>30420</v>
          </cell>
          <cell r="X235">
            <v>1277.6400000000001</v>
          </cell>
          <cell r="Y235">
            <v>85</v>
          </cell>
          <cell r="Z235">
            <v>1085.9940000000001</v>
          </cell>
          <cell r="AA235"/>
          <cell r="AB235"/>
          <cell r="AC235">
            <v>2171.9880000000003</v>
          </cell>
          <cell r="AD235" t="str">
            <v>7595kg per family</v>
          </cell>
          <cell r="AE235" t="str">
            <v>on delist file 91973</v>
          </cell>
        </row>
        <row r="236">
          <cell r="A236" t="str">
            <v>42868871K2A</v>
          </cell>
          <cell r="B236">
            <v>4286887</v>
          </cell>
          <cell r="C236" t="str">
            <v>7D Cake Bars Cocoa 30g 16pcs/D BG</v>
          </cell>
          <cell r="D236" t="str">
            <v>1K2A</v>
          </cell>
          <cell r="E236" t="str">
            <v>CB - old recipe décor</v>
          </cell>
          <cell r="F236">
            <v>30</v>
          </cell>
          <cell r="G236" t="str">
            <v>Bulgaria</v>
          </cell>
          <cell r="H236" t="str">
            <v>Cocoa</v>
          </cell>
          <cell r="I236" t="str">
            <v>Decor</v>
          </cell>
          <cell r="J236" t="str">
            <v>Display</v>
          </cell>
          <cell r="K236">
            <v>16</v>
          </cell>
          <cell r="L236">
            <v>9</v>
          </cell>
          <cell r="M236">
            <v>18</v>
          </cell>
          <cell r="N236">
            <v>4.32</v>
          </cell>
          <cell r="O236">
            <v>77.760000000000005</v>
          </cell>
          <cell r="P236">
            <v>396</v>
          </cell>
          <cell r="Q236">
            <v>261</v>
          </cell>
          <cell r="R236">
            <v>380</v>
          </cell>
          <cell r="S236">
            <v>9</v>
          </cell>
          <cell r="T236">
            <v>2</v>
          </cell>
          <cell r="U236">
            <v>760</v>
          </cell>
          <cell r="V236">
            <v>910</v>
          </cell>
          <cell r="W236">
            <v>33750</v>
          </cell>
          <cell r="X236">
            <v>1012.5</v>
          </cell>
          <cell r="Y236">
            <v>85</v>
          </cell>
          <cell r="Z236">
            <v>860.625</v>
          </cell>
          <cell r="AA236">
            <v>11.067708333333334</v>
          </cell>
          <cell r="AB236" t="str">
            <v>0001</v>
          </cell>
          <cell r="AC236">
            <v>1721.25</v>
          </cell>
          <cell r="AD236"/>
          <cell r="AE236"/>
        </row>
        <row r="237">
          <cell r="A237" t="str">
            <v>42868881K2A</v>
          </cell>
          <cell r="B237">
            <v>4286888</v>
          </cell>
          <cell r="C237" t="str">
            <v>7D Cake Bars Cocoa 30g 16pcs/D -SK</v>
          </cell>
          <cell r="D237" t="str">
            <v>1K2A</v>
          </cell>
          <cell r="E237" t="str">
            <v>CB - old recipe décor</v>
          </cell>
          <cell r="F237">
            <v>30</v>
          </cell>
          <cell r="G237" t="str">
            <v>Slovacia</v>
          </cell>
          <cell r="H237" t="str">
            <v>Cocoa</v>
          </cell>
          <cell r="I237" t="str">
            <v>Decor</v>
          </cell>
          <cell r="J237" t="str">
            <v>Display</v>
          </cell>
          <cell r="K237">
            <v>16</v>
          </cell>
          <cell r="L237">
            <v>9</v>
          </cell>
          <cell r="M237">
            <v>18</v>
          </cell>
          <cell r="N237">
            <v>4.32</v>
          </cell>
          <cell r="O237">
            <v>77.760000000000005</v>
          </cell>
          <cell r="P237">
            <v>396</v>
          </cell>
          <cell r="Q237">
            <v>261</v>
          </cell>
          <cell r="R237">
            <v>380</v>
          </cell>
          <cell r="S237">
            <v>9</v>
          </cell>
          <cell r="T237">
            <v>2</v>
          </cell>
          <cell r="U237">
            <v>760</v>
          </cell>
          <cell r="V237">
            <v>910</v>
          </cell>
          <cell r="W237">
            <v>33750</v>
          </cell>
          <cell r="X237">
            <v>1012.5</v>
          </cell>
          <cell r="Y237">
            <v>85</v>
          </cell>
          <cell r="Z237">
            <v>860.625</v>
          </cell>
          <cell r="AA237">
            <v>11.067708333333334</v>
          </cell>
          <cell r="AB237" t="str">
            <v>0001</v>
          </cell>
          <cell r="AC237">
            <v>1721.25</v>
          </cell>
          <cell r="AD237"/>
          <cell r="AE237"/>
        </row>
        <row r="238">
          <cell r="A238" t="str">
            <v>42868971K2A</v>
          </cell>
          <cell r="B238">
            <v>4286897</v>
          </cell>
          <cell r="C238" t="str">
            <v>7D Cake Bars Strawb 30g 16pcs/D BG</v>
          </cell>
          <cell r="D238" t="str">
            <v>1K2A</v>
          </cell>
          <cell r="E238" t="str">
            <v>CB - old recipe décor</v>
          </cell>
          <cell r="F238">
            <v>30</v>
          </cell>
          <cell r="G238" t="str">
            <v>Bulgaria</v>
          </cell>
          <cell r="H238" t="str">
            <v>Strawberry</v>
          </cell>
          <cell r="I238" t="str">
            <v>Decor</v>
          </cell>
          <cell r="J238" t="str">
            <v>Display</v>
          </cell>
          <cell r="K238">
            <v>16</v>
          </cell>
          <cell r="L238">
            <v>9</v>
          </cell>
          <cell r="M238">
            <v>18</v>
          </cell>
          <cell r="N238">
            <v>4.32</v>
          </cell>
          <cell r="O238">
            <v>77.760000000000005</v>
          </cell>
          <cell r="P238">
            <v>396</v>
          </cell>
          <cell r="Q238">
            <v>261</v>
          </cell>
          <cell r="R238">
            <v>380</v>
          </cell>
          <cell r="S238">
            <v>9</v>
          </cell>
          <cell r="T238">
            <v>2</v>
          </cell>
          <cell r="U238">
            <v>760</v>
          </cell>
          <cell r="V238">
            <v>910</v>
          </cell>
          <cell r="W238">
            <v>33750</v>
          </cell>
          <cell r="X238">
            <v>1012.5</v>
          </cell>
          <cell r="Y238">
            <v>85</v>
          </cell>
          <cell r="Z238">
            <v>860.625</v>
          </cell>
          <cell r="AA238">
            <v>11.067708333333334</v>
          </cell>
          <cell r="AB238" t="str">
            <v>0001</v>
          </cell>
          <cell r="AC238">
            <v>1721.25</v>
          </cell>
          <cell r="AD238"/>
          <cell r="AE238"/>
        </row>
        <row r="239">
          <cell r="A239" t="str">
            <v>-42869151K2A</v>
          </cell>
          <cell r="B239">
            <v>-4286915</v>
          </cell>
          <cell r="C239" t="str">
            <v>7D COV.CAKE BARS STRAW (32G) 16P/D-BG</v>
          </cell>
          <cell r="D239" t="str">
            <v>1K2A</v>
          </cell>
          <cell r="E239" t="str">
            <v>CB - old recipe Covered</v>
          </cell>
          <cell r="F239">
            <v>32</v>
          </cell>
          <cell r="G239"/>
          <cell r="H239" t="str">
            <v>Strawberry</v>
          </cell>
          <cell r="I239"/>
          <cell r="J239"/>
          <cell r="K239">
            <v>16</v>
          </cell>
          <cell r="L239">
            <v>9</v>
          </cell>
          <cell r="M239">
            <v>18</v>
          </cell>
          <cell r="N239">
            <v>4.6079999999999997</v>
          </cell>
          <cell r="O239">
            <v>82.943999999999988</v>
          </cell>
          <cell r="P239">
            <v>396</v>
          </cell>
          <cell r="Q239">
            <v>261</v>
          </cell>
          <cell r="R239">
            <v>380</v>
          </cell>
          <cell r="S239">
            <v>9</v>
          </cell>
          <cell r="T239">
            <v>2</v>
          </cell>
          <cell r="U239">
            <v>760</v>
          </cell>
          <cell r="V239">
            <v>910</v>
          </cell>
          <cell r="W239">
            <v>36984</v>
          </cell>
          <cell r="X239">
            <v>1183.4880000000001</v>
          </cell>
          <cell r="Y239">
            <v>85</v>
          </cell>
          <cell r="Z239">
            <v>1005.9648000000001</v>
          </cell>
          <cell r="AA239"/>
          <cell r="AB239"/>
          <cell r="AC239">
            <v>2011.9296000000002</v>
          </cell>
          <cell r="AD239"/>
          <cell r="AE239" t="str">
            <v>On delist File no 90264</v>
          </cell>
        </row>
        <row r="240">
          <cell r="A240" t="str">
            <v>42869181K2A</v>
          </cell>
          <cell r="B240">
            <v>4286918</v>
          </cell>
          <cell r="C240" t="str">
            <v>7D COV.CAKE BARS VANIL (32G) 16P/D-SK</v>
          </cell>
          <cell r="D240" t="str">
            <v>1K2A</v>
          </cell>
          <cell r="E240" t="str">
            <v>CB - old recipe Covered</v>
          </cell>
          <cell r="F240">
            <v>32</v>
          </cell>
          <cell r="G240" t="str">
            <v>Slovacia</v>
          </cell>
          <cell r="H240" t="str">
            <v>Vanilla</v>
          </cell>
          <cell r="I240" t="str">
            <v>Covered</v>
          </cell>
          <cell r="J240" t="str">
            <v>Display</v>
          </cell>
          <cell r="K240">
            <v>16</v>
          </cell>
          <cell r="L240">
            <v>9</v>
          </cell>
          <cell r="M240">
            <v>18</v>
          </cell>
          <cell r="N240">
            <v>4.6079999999999997</v>
          </cell>
          <cell r="O240">
            <v>82.943999999999988</v>
          </cell>
          <cell r="P240">
            <v>396</v>
          </cell>
          <cell r="Q240">
            <v>261</v>
          </cell>
          <cell r="R240">
            <v>380</v>
          </cell>
          <cell r="S240">
            <v>9</v>
          </cell>
          <cell r="T240">
            <v>2</v>
          </cell>
          <cell r="U240">
            <v>760</v>
          </cell>
          <cell r="V240">
            <v>910</v>
          </cell>
          <cell r="W240">
            <v>36984</v>
          </cell>
          <cell r="X240">
            <v>1183.4880000000001</v>
          </cell>
          <cell r="Y240">
            <v>85</v>
          </cell>
          <cell r="Z240">
            <v>1005.9648000000001</v>
          </cell>
          <cell r="AA240">
            <v>12.128240740740743</v>
          </cell>
          <cell r="AB240" t="str">
            <v>0001</v>
          </cell>
          <cell r="AC240">
            <v>2011.9296000000002</v>
          </cell>
          <cell r="AD240"/>
          <cell r="AE240"/>
        </row>
        <row r="241">
          <cell r="A241" t="str">
            <v>42869191K2A</v>
          </cell>
          <cell r="B241">
            <v>4286919</v>
          </cell>
          <cell r="C241" t="str">
            <v>7D COV.CAKE BARS VANIL (32G) 16P/D-BG</v>
          </cell>
          <cell r="D241" t="str">
            <v>1K2A</v>
          </cell>
          <cell r="E241" t="str">
            <v>CB - old recipe Covered</v>
          </cell>
          <cell r="F241">
            <v>32</v>
          </cell>
          <cell r="G241" t="str">
            <v>Bulgaria</v>
          </cell>
          <cell r="H241" t="str">
            <v>Vanilla</v>
          </cell>
          <cell r="I241" t="str">
            <v>Covered</v>
          </cell>
          <cell r="J241" t="str">
            <v>Display</v>
          </cell>
          <cell r="K241">
            <v>16</v>
          </cell>
          <cell r="L241">
            <v>9</v>
          </cell>
          <cell r="M241">
            <v>18</v>
          </cell>
          <cell r="N241">
            <v>4.6079999999999997</v>
          </cell>
          <cell r="O241">
            <v>82.943999999999988</v>
          </cell>
          <cell r="P241">
            <v>396</v>
          </cell>
          <cell r="Q241">
            <v>261</v>
          </cell>
          <cell r="R241">
            <v>380</v>
          </cell>
          <cell r="S241">
            <v>9</v>
          </cell>
          <cell r="T241">
            <v>2</v>
          </cell>
          <cell r="U241">
            <v>760</v>
          </cell>
          <cell r="V241">
            <v>910</v>
          </cell>
          <cell r="W241">
            <v>36984</v>
          </cell>
          <cell r="X241">
            <v>1183.4880000000001</v>
          </cell>
          <cell r="Y241">
            <v>85</v>
          </cell>
          <cell r="Z241">
            <v>1005.9648000000001</v>
          </cell>
          <cell r="AA241">
            <v>12.128240740740743</v>
          </cell>
          <cell r="AB241" t="str">
            <v>0001</v>
          </cell>
          <cell r="AC241">
            <v>2011.9296000000002</v>
          </cell>
          <cell r="AD241"/>
          <cell r="AE241"/>
        </row>
        <row r="242">
          <cell r="A242" t="str">
            <v>42869271K2A</v>
          </cell>
          <cell r="B242">
            <v>4286927</v>
          </cell>
          <cell r="C242" t="str">
            <v>7D CB GLZ CACAO MPK( 5X32gr) 10D/C -SK</v>
          </cell>
          <cell r="D242" t="str">
            <v>1K2A</v>
          </cell>
          <cell r="E242" t="str">
            <v>CB - old recipe Covered</v>
          </cell>
          <cell r="F242">
            <v>32</v>
          </cell>
          <cell r="G242" t="str">
            <v>Slovacia</v>
          </cell>
          <cell r="H242" t="str">
            <v>Cocoa</v>
          </cell>
          <cell r="I242" t="str">
            <v>Covered</v>
          </cell>
          <cell r="J242" t="str">
            <v>Multipack</v>
          </cell>
          <cell r="K242">
            <v>5</v>
          </cell>
          <cell r="L242">
            <v>10</v>
          </cell>
          <cell r="M242">
            <v>60</v>
          </cell>
          <cell r="N242">
            <v>1.6</v>
          </cell>
          <cell r="O242">
            <v>96</v>
          </cell>
          <cell r="P242">
            <v>300</v>
          </cell>
          <cell r="Q242">
            <v>260</v>
          </cell>
          <cell r="R242">
            <v>180</v>
          </cell>
          <cell r="S242">
            <v>12</v>
          </cell>
          <cell r="T242">
            <v>5</v>
          </cell>
          <cell r="U242">
            <v>900</v>
          </cell>
          <cell r="V242">
            <v>1050</v>
          </cell>
          <cell r="W242">
            <v>36984</v>
          </cell>
          <cell r="X242">
            <v>1183.4880000000001</v>
          </cell>
          <cell r="Y242">
            <v>85</v>
          </cell>
          <cell r="Z242">
            <v>1005.9648000000001</v>
          </cell>
          <cell r="AA242">
            <v>10.478800000000001</v>
          </cell>
          <cell r="AB242" t="str">
            <v>0001</v>
          </cell>
          <cell r="AC242">
            <v>2011.9296000000002</v>
          </cell>
          <cell r="AD242"/>
          <cell r="AE242"/>
        </row>
        <row r="243">
          <cell r="A243" t="str">
            <v>-42869311K2A</v>
          </cell>
          <cell r="B243">
            <v>-4286931</v>
          </cell>
          <cell r="C243" t="str">
            <v>7D COC.CAKE BAR COC.(4+1X32G)10M/C</v>
          </cell>
          <cell r="D243" t="str">
            <v>1K2A</v>
          </cell>
          <cell r="E243" t="str">
            <v>CB - old recipe Covered</v>
          </cell>
          <cell r="F243">
            <v>32</v>
          </cell>
          <cell r="G243"/>
          <cell r="H243"/>
          <cell r="I243"/>
          <cell r="J243"/>
          <cell r="K243">
            <v>5</v>
          </cell>
          <cell r="L243">
            <v>10</v>
          </cell>
          <cell r="M243">
            <v>60</v>
          </cell>
          <cell r="N243">
            <v>1.6</v>
          </cell>
          <cell r="O243">
            <v>96</v>
          </cell>
          <cell r="P243">
            <v>300</v>
          </cell>
          <cell r="Q243">
            <v>260</v>
          </cell>
          <cell r="R243">
            <v>180</v>
          </cell>
          <cell r="S243">
            <v>12</v>
          </cell>
          <cell r="T243">
            <v>5</v>
          </cell>
          <cell r="U243">
            <v>900</v>
          </cell>
          <cell r="V243">
            <v>1050</v>
          </cell>
          <cell r="W243">
            <v>36984</v>
          </cell>
          <cell r="X243">
            <v>1183.4880000000001</v>
          </cell>
          <cell r="Y243">
            <v>85</v>
          </cell>
          <cell r="Z243">
            <v>1005.9648000000001</v>
          </cell>
          <cell r="AA243"/>
          <cell r="AB243"/>
          <cell r="AC243">
            <v>2011.9296000000002</v>
          </cell>
          <cell r="AD243"/>
          <cell r="AE243" t="str">
            <v>on delist file 90264</v>
          </cell>
        </row>
        <row r="244">
          <cell r="A244" t="str">
            <v>42869512W02</v>
          </cell>
          <cell r="B244">
            <v>4286951</v>
          </cell>
          <cell r="C244" t="str">
            <v>FIN 100G HZLNT MINI STICK 10CA</v>
          </cell>
          <cell r="D244" t="str">
            <v>2W02</v>
          </cell>
          <cell r="E244" t="str">
            <v>10x100g</v>
          </cell>
          <cell r="F244">
            <v>100</v>
          </cell>
          <cell r="G244" t="str">
            <v xml:space="preserve">Grecia </v>
          </cell>
          <cell r="H244"/>
          <cell r="I244"/>
          <cell r="J244"/>
          <cell r="K244">
            <v>1</v>
          </cell>
          <cell r="L244">
            <v>10</v>
          </cell>
          <cell r="M244">
            <v>144</v>
          </cell>
          <cell r="N244">
            <v>1</v>
          </cell>
          <cell r="O244">
            <v>144</v>
          </cell>
          <cell r="P244">
            <v>198</v>
          </cell>
          <cell r="Q244">
            <v>281</v>
          </cell>
          <cell r="R244">
            <v>155</v>
          </cell>
          <cell r="S244">
            <v>16</v>
          </cell>
          <cell r="T244">
            <v>9</v>
          </cell>
          <cell r="U244">
            <v>1395</v>
          </cell>
          <cell r="V244">
            <v>1545</v>
          </cell>
          <cell r="W244">
            <v>3120</v>
          </cell>
          <cell r="X244">
            <v>312</v>
          </cell>
          <cell r="Y244">
            <v>83</v>
          </cell>
          <cell r="Z244">
            <v>258.95999999999998</v>
          </cell>
          <cell r="AA244">
            <v>1.7983333333333331</v>
          </cell>
          <cell r="AB244" t="str">
            <v>0001</v>
          </cell>
          <cell r="AC244">
            <v>2071.6799999999998</v>
          </cell>
          <cell r="AD244" t="str">
            <v>per family of sticks</v>
          </cell>
          <cell r="AE244"/>
        </row>
        <row r="245">
          <cell r="A245" t="str">
            <v>42869682j01</v>
          </cell>
          <cell r="B245">
            <v>4286968</v>
          </cell>
          <cell r="C245" t="str">
            <v>FIN 190G HZLNT FAM SPRD 12CA</v>
          </cell>
          <cell r="D245" t="str">
            <v>2j01</v>
          </cell>
          <cell r="E245" t="str">
            <v>12x190g M</v>
          </cell>
          <cell r="F245">
            <v>190</v>
          </cell>
          <cell r="G245" t="str">
            <v xml:space="preserve">Bulgaria </v>
          </cell>
          <cell r="H245"/>
          <cell r="I245"/>
          <cell r="J245"/>
          <cell r="K245">
            <v>1</v>
          </cell>
          <cell r="L245">
            <v>12</v>
          </cell>
          <cell r="M245">
            <v>144</v>
          </cell>
          <cell r="N245">
            <v>2.2799999999999998</v>
          </cell>
          <cell r="O245">
            <v>328.32</v>
          </cell>
          <cell r="P245">
            <v>302</v>
          </cell>
          <cell r="Q245">
            <v>205</v>
          </cell>
          <cell r="R245">
            <v>170</v>
          </cell>
          <cell r="S245">
            <v>16</v>
          </cell>
          <cell r="T245">
            <v>9</v>
          </cell>
          <cell r="U245">
            <v>1530</v>
          </cell>
          <cell r="V245">
            <v>1680</v>
          </cell>
          <cell r="W245">
            <v>1500</v>
          </cell>
          <cell r="X245">
            <v>285</v>
          </cell>
          <cell r="Y245">
            <v>90</v>
          </cell>
          <cell r="Z245">
            <v>256.5</v>
          </cell>
          <cell r="AA245">
            <v>0.78125000000000011</v>
          </cell>
          <cell r="AB245" t="str">
            <v>0001</v>
          </cell>
          <cell r="AC245">
            <v>4104</v>
          </cell>
          <cell r="AD245"/>
          <cell r="AE245"/>
        </row>
        <row r="246">
          <cell r="A246" t="str">
            <v>42869692j01</v>
          </cell>
          <cell r="B246">
            <v>4286969</v>
          </cell>
          <cell r="C246" t="str">
            <v>FIN 380G HZLNT FAM SPRD 8CA</v>
          </cell>
          <cell r="D246" t="str">
            <v>2j01</v>
          </cell>
          <cell r="E246" t="str">
            <v>8x380g M</v>
          </cell>
          <cell r="F246">
            <v>380</v>
          </cell>
          <cell r="G246" t="str">
            <v xml:space="preserve">Bulgaria </v>
          </cell>
          <cell r="H246"/>
          <cell r="I246"/>
          <cell r="J246"/>
          <cell r="K246">
            <v>1</v>
          </cell>
          <cell r="L246">
            <v>8</v>
          </cell>
          <cell r="M246">
            <v>144</v>
          </cell>
          <cell r="N246">
            <v>3.04</v>
          </cell>
          <cell r="O246">
            <v>437.76</v>
          </cell>
          <cell r="P246">
            <v>390</v>
          </cell>
          <cell r="Q246">
            <v>199</v>
          </cell>
          <cell r="R246">
            <v>124</v>
          </cell>
          <cell r="S246">
            <v>12</v>
          </cell>
          <cell r="T246">
            <v>12</v>
          </cell>
          <cell r="U246">
            <v>1488</v>
          </cell>
          <cell r="V246">
            <v>1638</v>
          </cell>
          <cell r="W246">
            <v>1500</v>
          </cell>
          <cell r="X246">
            <v>570</v>
          </cell>
          <cell r="Y246">
            <v>90</v>
          </cell>
          <cell r="Z246">
            <v>513</v>
          </cell>
          <cell r="AA246">
            <v>1.171875</v>
          </cell>
          <cell r="AB246" t="str">
            <v>0001</v>
          </cell>
          <cell r="AC246">
            <v>8208</v>
          </cell>
          <cell r="AD246"/>
          <cell r="AE246"/>
        </row>
        <row r="247">
          <cell r="A247" t="str">
            <v>-42869702j03</v>
          </cell>
          <cell r="B247">
            <v>-4286970</v>
          </cell>
          <cell r="C247" t="str">
            <v>FIN 1KG HZLNT FAM SPRD 6CA</v>
          </cell>
          <cell r="D247" t="str">
            <v>2j03</v>
          </cell>
          <cell r="E247" t="str">
            <v>1M</v>
          </cell>
          <cell r="F247">
            <v>1000</v>
          </cell>
          <cell r="G247"/>
          <cell r="H247"/>
          <cell r="I247"/>
          <cell r="J247"/>
          <cell r="K247">
            <v>1</v>
          </cell>
          <cell r="L247">
            <v>6</v>
          </cell>
          <cell r="M247">
            <v>90</v>
          </cell>
          <cell r="N247">
            <v>6</v>
          </cell>
          <cell r="O247">
            <v>540</v>
          </cell>
          <cell r="P247">
            <v>400</v>
          </cell>
          <cell r="Q247">
            <v>270</v>
          </cell>
          <cell r="R247">
            <v>148</v>
          </cell>
          <cell r="S247">
            <v>9</v>
          </cell>
          <cell r="T247">
            <v>10</v>
          </cell>
          <cell r="U247">
            <v>1480</v>
          </cell>
          <cell r="V247">
            <v>1630</v>
          </cell>
          <cell r="W247">
            <v>720</v>
          </cell>
          <cell r="X247">
            <v>720</v>
          </cell>
          <cell r="Y247">
            <v>90</v>
          </cell>
          <cell r="Z247">
            <v>648</v>
          </cell>
          <cell r="AA247"/>
          <cell r="AB247"/>
          <cell r="AC247">
            <v>5184</v>
          </cell>
          <cell r="AD247" t="str">
            <v>per family of Fineti</v>
          </cell>
          <cell r="AE247"/>
        </row>
        <row r="248">
          <cell r="A248" t="str">
            <v>42869732j01</v>
          </cell>
          <cell r="B248">
            <v>4286973</v>
          </cell>
          <cell r="C248" t="str">
            <v>FIN 190G HZLN&amp;VAN FAM SPRD 12CA</v>
          </cell>
          <cell r="D248" t="str">
            <v>2j01</v>
          </cell>
          <cell r="E248" t="str">
            <v>12x190g D</v>
          </cell>
          <cell r="F248">
            <v>190</v>
          </cell>
          <cell r="G248" t="str">
            <v>Bulgaria</v>
          </cell>
          <cell r="H248"/>
          <cell r="I248"/>
          <cell r="J248"/>
          <cell r="K248">
            <v>1</v>
          </cell>
          <cell r="L248">
            <v>12</v>
          </cell>
          <cell r="M248">
            <v>144</v>
          </cell>
          <cell r="N248">
            <v>2.2799999999999998</v>
          </cell>
          <cell r="O248">
            <v>328.32</v>
          </cell>
          <cell r="P248">
            <v>302</v>
          </cell>
          <cell r="Q248">
            <v>205</v>
          </cell>
          <cell r="R248">
            <v>170</v>
          </cell>
          <cell r="S248">
            <v>16</v>
          </cell>
          <cell r="T248">
            <v>9</v>
          </cell>
          <cell r="U248">
            <v>1530</v>
          </cell>
          <cell r="V248">
            <v>1680</v>
          </cell>
          <cell r="W248">
            <v>1500</v>
          </cell>
          <cell r="X248">
            <v>285</v>
          </cell>
          <cell r="Y248">
            <v>90</v>
          </cell>
          <cell r="Z248">
            <v>256.5</v>
          </cell>
          <cell r="AA248">
            <v>0.78125000000000011</v>
          </cell>
          <cell r="AB248" t="str">
            <v>0001</v>
          </cell>
          <cell r="AC248">
            <v>4104</v>
          </cell>
          <cell r="AD248"/>
          <cell r="AE248"/>
        </row>
        <row r="249">
          <cell r="A249" t="str">
            <v>42869742j01</v>
          </cell>
          <cell r="B249">
            <v>4286974</v>
          </cell>
          <cell r="C249" t="str">
            <v>FIN 380G HZLN&amp;VAN FAM SPRD 8CA</v>
          </cell>
          <cell r="D249" t="str">
            <v>2j01</v>
          </cell>
          <cell r="E249" t="str">
            <v>8x380g D</v>
          </cell>
          <cell r="F249">
            <v>380</v>
          </cell>
          <cell r="G249" t="str">
            <v>Bulgaria</v>
          </cell>
          <cell r="H249"/>
          <cell r="I249"/>
          <cell r="J249"/>
          <cell r="K249">
            <v>1</v>
          </cell>
          <cell r="L249">
            <v>8</v>
          </cell>
          <cell r="M249">
            <v>144</v>
          </cell>
          <cell r="N249">
            <v>3.04</v>
          </cell>
          <cell r="O249">
            <v>437.76</v>
          </cell>
          <cell r="P249">
            <v>390</v>
          </cell>
          <cell r="Q249">
            <v>199</v>
          </cell>
          <cell r="R249">
            <v>124</v>
          </cell>
          <cell r="S249">
            <v>12</v>
          </cell>
          <cell r="T249">
            <v>12</v>
          </cell>
          <cell r="U249">
            <v>1488</v>
          </cell>
          <cell r="V249">
            <v>1638</v>
          </cell>
          <cell r="W249">
            <v>1500</v>
          </cell>
          <cell r="X249">
            <v>570</v>
          </cell>
          <cell r="Y249">
            <v>90</v>
          </cell>
          <cell r="Z249">
            <v>513</v>
          </cell>
          <cell r="AA249">
            <v>1.171875</v>
          </cell>
          <cell r="AB249" t="str">
            <v>0001</v>
          </cell>
          <cell r="AC249">
            <v>8208</v>
          </cell>
          <cell r="AD249"/>
          <cell r="AE249"/>
        </row>
        <row r="250">
          <cell r="A250" t="str">
            <v>-42869752j03</v>
          </cell>
          <cell r="B250">
            <v>-4286975</v>
          </cell>
          <cell r="C250" t="str">
            <v>FIN 1KG HZLN&amp;VAN FAM SPRD 6CA</v>
          </cell>
          <cell r="D250" t="str">
            <v>2j03</v>
          </cell>
          <cell r="E250" t="str">
            <v>1D</v>
          </cell>
          <cell r="F250">
            <v>1000</v>
          </cell>
          <cell r="G250"/>
          <cell r="H250"/>
          <cell r="I250"/>
          <cell r="J250"/>
          <cell r="K250">
            <v>1</v>
          </cell>
          <cell r="L250">
            <v>6</v>
          </cell>
          <cell r="M250">
            <v>90</v>
          </cell>
          <cell r="N250">
            <v>6</v>
          </cell>
          <cell r="O250">
            <v>540</v>
          </cell>
          <cell r="P250">
            <v>400</v>
          </cell>
          <cell r="Q250">
            <v>270</v>
          </cell>
          <cell r="R250">
            <v>148</v>
          </cell>
          <cell r="S250">
            <v>9</v>
          </cell>
          <cell r="T250">
            <v>10</v>
          </cell>
          <cell r="U250">
            <v>1480</v>
          </cell>
          <cell r="V250">
            <v>1630</v>
          </cell>
          <cell r="W250">
            <v>720</v>
          </cell>
          <cell r="X250">
            <v>720</v>
          </cell>
          <cell r="Y250">
            <v>90</v>
          </cell>
          <cell r="Z250">
            <v>648</v>
          </cell>
          <cell r="AA250"/>
          <cell r="AB250"/>
          <cell r="AC250">
            <v>5184</v>
          </cell>
          <cell r="AD250" t="str">
            <v>per family of Fineti</v>
          </cell>
          <cell r="AE250"/>
        </row>
        <row r="251">
          <cell r="A251" t="str">
            <v>-42869762j01</v>
          </cell>
          <cell r="B251">
            <v>-4286976</v>
          </cell>
          <cell r="C251" t="str">
            <v>FIN 400G HZLNT SPRD POT 8CA</v>
          </cell>
          <cell r="D251" t="str">
            <v>2j01</v>
          </cell>
          <cell r="E251" t="str">
            <v>8x400M</v>
          </cell>
          <cell r="F251">
            <v>400</v>
          </cell>
          <cell r="G251"/>
          <cell r="H251"/>
          <cell r="I251"/>
          <cell r="J251"/>
          <cell r="K251">
            <v>1</v>
          </cell>
          <cell r="L251">
            <v>8</v>
          </cell>
          <cell r="M251">
            <v>144</v>
          </cell>
          <cell r="N251">
            <v>3.2</v>
          </cell>
          <cell r="O251">
            <v>460.8</v>
          </cell>
          <cell r="P251">
            <v>390</v>
          </cell>
          <cell r="Q251">
            <v>199</v>
          </cell>
          <cell r="R251">
            <v>124</v>
          </cell>
          <cell r="S251">
            <v>12</v>
          </cell>
          <cell r="T251">
            <v>12</v>
          </cell>
          <cell r="U251">
            <v>1488</v>
          </cell>
          <cell r="V251">
            <v>1638</v>
          </cell>
          <cell r="W251">
            <v>1500</v>
          </cell>
          <cell r="X251">
            <v>600</v>
          </cell>
          <cell r="Y251">
            <v>90</v>
          </cell>
          <cell r="Z251">
            <v>540</v>
          </cell>
          <cell r="AA251"/>
          <cell r="AB251"/>
          <cell r="AC251">
            <v>8640</v>
          </cell>
          <cell r="AD251"/>
          <cell r="AE251"/>
        </row>
        <row r="252">
          <cell r="A252" t="str">
            <v>-42872122C01</v>
          </cell>
          <cell r="B252">
            <v>-4287212</v>
          </cell>
          <cell r="C252" t="str">
            <v>7D 70G CHOC DROPS CROIS 20CA</v>
          </cell>
          <cell r="D252" t="str">
            <v>2C01</v>
          </cell>
          <cell r="E252" t="str">
            <v>Tray 70/80/85g</v>
          </cell>
          <cell r="F252">
            <v>70</v>
          </cell>
          <cell r="G252"/>
          <cell r="H252" t="str">
            <v>Drops</v>
          </cell>
          <cell r="I252"/>
          <cell r="J252"/>
          <cell r="K252">
            <v>1</v>
          </cell>
          <cell r="L252">
            <v>20</v>
          </cell>
          <cell r="M252">
            <v>40</v>
          </cell>
          <cell r="N252">
            <v>1.4</v>
          </cell>
          <cell r="O252">
            <v>56</v>
          </cell>
          <cell r="P252">
            <v>396</v>
          </cell>
          <cell r="Q252">
            <v>296</v>
          </cell>
          <cell r="R252">
            <v>180</v>
          </cell>
          <cell r="S252">
            <v>8</v>
          </cell>
          <cell r="T252">
            <v>5</v>
          </cell>
          <cell r="U252">
            <v>900</v>
          </cell>
          <cell r="V252">
            <v>1050</v>
          </cell>
          <cell r="W252">
            <v>12042</v>
          </cell>
          <cell r="X252">
            <v>842.94</v>
          </cell>
          <cell r="Y252">
            <v>93.5</v>
          </cell>
          <cell r="Z252">
            <v>788.14890000000003</v>
          </cell>
          <cell r="AA252">
            <v>14.074087500000001</v>
          </cell>
          <cell r="AB252" t="str">
            <v>0001</v>
          </cell>
          <cell r="AC252">
            <v>6305.1912000000002</v>
          </cell>
          <cell r="AD252" t="str">
            <v>per family Choco Drops</v>
          </cell>
          <cell r="AE252" t="str">
            <v>Moved to Bg Jan 2024</v>
          </cell>
        </row>
        <row r="253">
          <cell r="A253" t="str">
            <v>-42872381C01</v>
          </cell>
          <cell r="B253">
            <v>-4287238</v>
          </cell>
          <cell r="C253" t="str">
            <v>CHIPIC 60G COCOA CROIS 20CA</v>
          </cell>
          <cell r="D253" t="str">
            <v>1C01</v>
          </cell>
          <cell r="E253" t="str">
            <v>Tray 60/65g</v>
          </cell>
          <cell r="F253">
            <v>60</v>
          </cell>
          <cell r="G253"/>
          <cell r="H253" t="str">
            <v>Cocoa</v>
          </cell>
          <cell r="I253"/>
          <cell r="J253"/>
          <cell r="K253">
            <v>1</v>
          </cell>
          <cell r="L253">
            <v>20</v>
          </cell>
          <cell r="M253">
            <v>96</v>
          </cell>
          <cell r="N253">
            <v>1.2</v>
          </cell>
          <cell r="O253">
            <v>115.19999999999999</v>
          </cell>
          <cell r="P253">
            <v>393</v>
          </cell>
          <cell r="Q253">
            <v>295</v>
          </cell>
          <cell r="R253">
            <v>150</v>
          </cell>
          <cell r="S253">
            <v>8</v>
          </cell>
          <cell r="T253">
            <v>15</v>
          </cell>
          <cell r="U253">
            <v>2250</v>
          </cell>
          <cell r="V253">
            <v>2400</v>
          </cell>
          <cell r="W253">
            <v>25410</v>
          </cell>
          <cell r="X253">
            <v>1524.6</v>
          </cell>
          <cell r="Y253">
            <v>93</v>
          </cell>
          <cell r="Z253">
            <v>1417.8779999999999</v>
          </cell>
          <cell r="AA253"/>
          <cell r="AB253"/>
          <cell r="AC253">
            <v>1417.88</v>
          </cell>
          <cell r="AD253" t="str">
            <v>per SKU</v>
          </cell>
          <cell r="AE253" t="str">
            <v>dezactivat inlocuit cu 4306506 Feb 2023</v>
          </cell>
        </row>
        <row r="254">
          <cell r="A254" t="str">
            <v>-42872421C01</v>
          </cell>
          <cell r="B254">
            <v>-4287242</v>
          </cell>
          <cell r="C254" t="str">
            <v>CHIPIC 60G COCOA CROIS 20CA</v>
          </cell>
          <cell r="D254" t="str">
            <v>1C01</v>
          </cell>
          <cell r="E254" t="str">
            <v>Tray 60/65g</v>
          </cell>
          <cell r="F254">
            <v>60</v>
          </cell>
          <cell r="G254"/>
          <cell r="H254" t="str">
            <v>Cocoa</v>
          </cell>
          <cell r="I254"/>
          <cell r="J254"/>
          <cell r="K254">
            <v>1</v>
          </cell>
          <cell r="L254">
            <v>20</v>
          </cell>
          <cell r="M254">
            <v>56</v>
          </cell>
          <cell r="N254">
            <v>1.2</v>
          </cell>
          <cell r="O254">
            <v>67.2</v>
          </cell>
          <cell r="P254">
            <v>393</v>
          </cell>
          <cell r="Q254">
            <v>295</v>
          </cell>
          <cell r="R254">
            <v>150</v>
          </cell>
          <cell r="S254">
            <v>8</v>
          </cell>
          <cell r="T254">
            <v>7</v>
          </cell>
          <cell r="U254">
            <v>1050</v>
          </cell>
          <cell r="V254">
            <v>1200</v>
          </cell>
          <cell r="W254">
            <v>25410</v>
          </cell>
          <cell r="X254">
            <v>1524.6</v>
          </cell>
          <cell r="Y254">
            <v>93</v>
          </cell>
          <cell r="Z254">
            <v>1417.8779999999999</v>
          </cell>
          <cell r="AA254"/>
          <cell r="AB254"/>
          <cell r="AC254">
            <v>1417.88</v>
          </cell>
          <cell r="AD254" t="str">
            <v>per SKU</v>
          </cell>
          <cell r="AE254"/>
        </row>
        <row r="255">
          <cell r="A255" t="str">
            <v>42872961C03</v>
          </cell>
          <cell r="B255">
            <v>4287296</v>
          </cell>
          <cell r="C255" t="str">
            <v>7D 80G COCOA STRDL 24CA</v>
          </cell>
          <cell r="D255" t="str">
            <v>1C03</v>
          </cell>
          <cell r="E255" t="str">
            <v>Borseto</v>
          </cell>
          <cell r="F255">
            <v>80</v>
          </cell>
          <cell r="G255"/>
          <cell r="H255" t="str">
            <v>Cocoa</v>
          </cell>
          <cell r="I255"/>
          <cell r="J255"/>
          <cell r="K255">
            <v>1</v>
          </cell>
          <cell r="L255">
            <v>24</v>
          </cell>
          <cell r="M255">
            <v>40</v>
          </cell>
          <cell r="N255">
            <v>1.92</v>
          </cell>
          <cell r="O255">
            <v>76.8</v>
          </cell>
          <cell r="P255">
            <v>393</v>
          </cell>
          <cell r="Q255">
            <v>295</v>
          </cell>
          <cell r="R255">
            <v>180</v>
          </cell>
          <cell r="S255">
            <v>8</v>
          </cell>
          <cell r="T255">
            <v>5</v>
          </cell>
          <cell r="U255">
            <v>900</v>
          </cell>
          <cell r="V255">
            <v>1050</v>
          </cell>
          <cell r="W255">
            <v>12132</v>
          </cell>
          <cell r="X255">
            <v>970.56</v>
          </cell>
          <cell r="Y255">
            <v>92.5</v>
          </cell>
          <cell r="Z255">
            <v>897.76799999999992</v>
          </cell>
          <cell r="AA255">
            <v>11.6896875</v>
          </cell>
          <cell r="AB255" t="str">
            <v>0001</v>
          </cell>
          <cell r="AC255">
            <v>14364.287999999999</v>
          </cell>
          <cell r="AD255" t="str">
            <v>per family of Borseto</v>
          </cell>
          <cell r="AE255"/>
        </row>
        <row r="256">
          <cell r="A256" t="str">
            <v>42872971C03</v>
          </cell>
          <cell r="B256">
            <v>4287297</v>
          </cell>
          <cell r="C256" t="str">
            <v>7D 80G FR FRUIT STRDL 20CA</v>
          </cell>
          <cell r="D256" t="str">
            <v>1C03</v>
          </cell>
          <cell r="E256" t="str">
            <v>Borseto</v>
          </cell>
          <cell r="F256">
            <v>80</v>
          </cell>
          <cell r="G256"/>
          <cell r="H256" t="str">
            <v>Forest fruits</v>
          </cell>
          <cell r="I256"/>
          <cell r="J256"/>
          <cell r="K256">
            <v>1</v>
          </cell>
          <cell r="L256">
            <v>20</v>
          </cell>
          <cell r="M256">
            <v>48</v>
          </cell>
          <cell r="N256">
            <v>1.6</v>
          </cell>
          <cell r="O256">
            <v>76.800000000000011</v>
          </cell>
          <cell r="P256">
            <v>391</v>
          </cell>
          <cell r="Q256">
            <v>296</v>
          </cell>
          <cell r="R256">
            <v>157</v>
          </cell>
          <cell r="S256">
            <v>8</v>
          </cell>
          <cell r="T256">
            <v>6</v>
          </cell>
          <cell r="U256">
            <v>942</v>
          </cell>
          <cell r="V256">
            <v>1092</v>
          </cell>
          <cell r="W256">
            <v>12132</v>
          </cell>
          <cell r="X256">
            <v>970.56</v>
          </cell>
          <cell r="Y256">
            <v>92.5</v>
          </cell>
          <cell r="Z256">
            <v>897.76799999999992</v>
          </cell>
          <cell r="AA256">
            <v>11.689687499999998</v>
          </cell>
          <cell r="AB256" t="str">
            <v>0001</v>
          </cell>
          <cell r="AC256">
            <v>14364.287999999999</v>
          </cell>
          <cell r="AD256" t="str">
            <v>per family of Borseto</v>
          </cell>
          <cell r="AE256"/>
        </row>
        <row r="257">
          <cell r="A257" t="str">
            <v>42872981C03</v>
          </cell>
          <cell r="B257">
            <v>4287298</v>
          </cell>
          <cell r="C257" t="str">
            <v>7D 80G APPL&amp;CIN STRDL 20CA</v>
          </cell>
          <cell r="D257" t="str">
            <v>1C03</v>
          </cell>
          <cell r="E257" t="str">
            <v>Borseto</v>
          </cell>
          <cell r="F257">
            <v>80</v>
          </cell>
          <cell r="G257" t="str">
            <v>Bulgaria</v>
          </cell>
          <cell r="H257" t="str">
            <v>Apple-Cin</v>
          </cell>
          <cell r="I257"/>
          <cell r="J257"/>
          <cell r="K257">
            <v>1</v>
          </cell>
          <cell r="L257">
            <v>20</v>
          </cell>
          <cell r="M257">
            <v>48</v>
          </cell>
          <cell r="N257">
            <v>1.6</v>
          </cell>
          <cell r="O257">
            <v>76.800000000000011</v>
          </cell>
          <cell r="P257">
            <v>391</v>
          </cell>
          <cell r="Q257">
            <v>296</v>
          </cell>
          <cell r="R257">
            <v>157</v>
          </cell>
          <cell r="S257">
            <v>8</v>
          </cell>
          <cell r="T257">
            <v>6</v>
          </cell>
          <cell r="U257">
            <v>942</v>
          </cell>
          <cell r="V257">
            <v>1092</v>
          </cell>
          <cell r="W257">
            <v>12132</v>
          </cell>
          <cell r="X257">
            <v>970.56</v>
          </cell>
          <cell r="Y257">
            <v>92.5</v>
          </cell>
          <cell r="Z257">
            <v>897.76799999999992</v>
          </cell>
          <cell r="AA257">
            <v>11.689687499999998</v>
          </cell>
          <cell r="AB257" t="str">
            <v>0001</v>
          </cell>
          <cell r="AC257">
            <v>14364.287999999999</v>
          </cell>
          <cell r="AD257" t="str">
            <v>per family of Borseto</v>
          </cell>
          <cell r="AE257"/>
        </row>
        <row r="258">
          <cell r="A258" t="str">
            <v>-42876182C01</v>
          </cell>
          <cell r="B258">
            <v>-4287618</v>
          </cell>
          <cell r="C258" t="str">
            <v>7D 250G HZLNT CROIS 8CA</v>
          </cell>
          <cell r="D258" t="str">
            <v>2C01</v>
          </cell>
          <cell r="E258" t="str">
            <v>Tray 250g</v>
          </cell>
          <cell r="F258">
            <v>250</v>
          </cell>
          <cell r="G258"/>
          <cell r="H258" t="str">
            <v>Hazelnut</v>
          </cell>
          <cell r="I258"/>
          <cell r="J258"/>
          <cell r="K258">
            <v>1</v>
          </cell>
          <cell r="L258">
            <v>8</v>
          </cell>
          <cell r="M258">
            <v>48</v>
          </cell>
          <cell r="N258">
            <v>2</v>
          </cell>
          <cell r="O258">
            <v>96</v>
          </cell>
          <cell r="P258">
            <v>432</v>
          </cell>
          <cell r="Q258">
            <v>165</v>
          </cell>
          <cell r="R258">
            <v>510</v>
          </cell>
          <cell r="S258">
            <v>12</v>
          </cell>
          <cell r="T258">
            <v>4</v>
          </cell>
          <cell r="U258">
            <v>2040</v>
          </cell>
          <cell r="V258">
            <v>2190</v>
          </cell>
          <cell r="W258">
            <v>2808</v>
          </cell>
          <cell r="X258">
            <v>702</v>
          </cell>
          <cell r="Y258" t="str">
            <v>93.5</v>
          </cell>
          <cell r="Z258" t="e">
            <v>#VALUE!</v>
          </cell>
          <cell r="AA258"/>
          <cell r="AB258"/>
          <cell r="AC258" t="e">
            <v>#VALUE!</v>
          </cell>
          <cell r="AD258" t="str">
            <v>per family Tray 250g</v>
          </cell>
          <cell r="AE258"/>
        </row>
        <row r="259">
          <cell r="A259" t="str">
            <v>42876351C03</v>
          </cell>
          <cell r="B259">
            <v>4287635</v>
          </cell>
          <cell r="C259" t="str">
            <v>7D 85G APPL&amp;CIN STRDL 20CA</v>
          </cell>
          <cell r="D259" t="str">
            <v>1C03</v>
          </cell>
          <cell r="E259" t="str">
            <v>Borseto</v>
          </cell>
          <cell r="F259">
            <v>85</v>
          </cell>
          <cell r="G259" t="str">
            <v>Cipru</v>
          </cell>
          <cell r="H259" t="str">
            <v>Apple-Cin</v>
          </cell>
          <cell r="I259"/>
          <cell r="J259"/>
          <cell r="K259">
            <v>1</v>
          </cell>
          <cell r="L259">
            <v>20</v>
          </cell>
          <cell r="M259">
            <v>112</v>
          </cell>
          <cell r="N259">
            <v>1.7</v>
          </cell>
          <cell r="O259">
            <v>190.4</v>
          </cell>
          <cell r="P259">
            <v>391</v>
          </cell>
          <cell r="Q259">
            <v>296</v>
          </cell>
          <cell r="R259">
            <v>157</v>
          </cell>
          <cell r="S259">
            <v>8</v>
          </cell>
          <cell r="T259">
            <v>14</v>
          </cell>
          <cell r="U259">
            <v>2198</v>
          </cell>
          <cell r="V259">
            <v>2348</v>
          </cell>
          <cell r="W259">
            <v>12132</v>
          </cell>
          <cell r="X259">
            <v>1031.22</v>
          </cell>
          <cell r="Y259">
            <v>92.5</v>
          </cell>
          <cell r="Z259">
            <v>953.87850000000003</v>
          </cell>
          <cell r="AA259">
            <v>5.0098660714285712</v>
          </cell>
          <cell r="AB259" t="str">
            <v>0001</v>
          </cell>
          <cell r="AC259">
            <v>917.79</v>
          </cell>
          <cell r="AD259" t="str">
            <v>if is combined with other borseto  else 13,820,77 per family of Borseto</v>
          </cell>
          <cell r="AE259"/>
        </row>
        <row r="260">
          <cell r="A260" t="str">
            <v>-42877252B01</v>
          </cell>
          <cell r="B260">
            <v>-4287725</v>
          </cell>
          <cell r="C260" t="str">
            <v>7D 160G PIZZA BR BRAN 12CA</v>
          </cell>
          <cell r="D260" t="str">
            <v>2B01</v>
          </cell>
          <cell r="E260" t="str">
            <v>BIG</v>
          </cell>
          <cell r="F260">
            <v>160</v>
          </cell>
          <cell r="G260"/>
          <cell r="H260" t="str">
            <v>Pizza</v>
          </cell>
          <cell r="I260"/>
          <cell r="J260"/>
          <cell r="K260">
            <v>1</v>
          </cell>
          <cell r="L260">
            <v>12</v>
          </cell>
          <cell r="M260">
            <v>96</v>
          </cell>
          <cell r="N260">
            <v>1.92</v>
          </cell>
          <cell r="O260">
            <v>184.32</v>
          </cell>
          <cell r="P260">
            <v>300</v>
          </cell>
          <cell r="Q260">
            <v>266</v>
          </cell>
          <cell r="R260">
            <v>260</v>
          </cell>
          <cell r="S260">
            <v>12</v>
          </cell>
          <cell r="T260">
            <v>8</v>
          </cell>
          <cell r="U260">
            <v>2080</v>
          </cell>
          <cell r="V260">
            <v>2230</v>
          </cell>
          <cell r="W260">
            <v>5609.25</v>
          </cell>
          <cell r="X260">
            <v>897.48</v>
          </cell>
          <cell r="Y260">
            <v>91</v>
          </cell>
          <cell r="Z260">
            <v>816.70680000000004</v>
          </cell>
          <cell r="AA260"/>
          <cell r="AB260"/>
          <cell r="AC260">
            <v>6533.6544000000004</v>
          </cell>
          <cell r="AD260" t="str">
            <v>by family of Bake Rolls</v>
          </cell>
          <cell r="AE260" t="str">
            <v>delisted Downsize</v>
          </cell>
        </row>
        <row r="261">
          <cell r="A261" t="str">
            <v>42877782B01</v>
          </cell>
          <cell r="B261">
            <v>4287778</v>
          </cell>
          <cell r="C261" t="str">
            <v>7D 80G SR CREAM&amp;ON BR 14CA</v>
          </cell>
          <cell r="D261" t="str">
            <v>2B01</v>
          </cell>
          <cell r="E261" t="str">
            <v>BIG</v>
          </cell>
          <cell r="F261">
            <v>80</v>
          </cell>
          <cell r="G261" t="str">
            <v>SK,CZ,HU</v>
          </cell>
          <cell r="H261" t="str">
            <v>Onion</v>
          </cell>
          <cell r="I261"/>
          <cell r="J261"/>
          <cell r="K261">
            <v>1</v>
          </cell>
          <cell r="L261">
            <v>14</v>
          </cell>
          <cell r="M261">
            <v>40</v>
          </cell>
          <cell r="N261">
            <v>1.1200000000000001</v>
          </cell>
          <cell r="O261">
            <v>44.800000000000004</v>
          </cell>
          <cell r="P261">
            <v>393</v>
          </cell>
          <cell r="Q261">
            <v>295</v>
          </cell>
          <cell r="R261">
            <v>180</v>
          </cell>
          <cell r="S261">
            <v>8</v>
          </cell>
          <cell r="T261">
            <v>5</v>
          </cell>
          <cell r="U261">
            <v>900</v>
          </cell>
          <cell r="V261">
            <v>1050</v>
          </cell>
          <cell r="W261">
            <v>11218.5</v>
          </cell>
          <cell r="X261">
            <v>897.48</v>
          </cell>
          <cell r="Y261">
            <v>91</v>
          </cell>
          <cell r="Z261">
            <v>816.70680000000004</v>
          </cell>
          <cell r="AA261">
            <v>18.230062499999999</v>
          </cell>
          <cell r="AB261" t="str">
            <v>0001</v>
          </cell>
          <cell r="AC261">
            <v>13067.308800000001</v>
          </cell>
          <cell r="AD261" t="str">
            <v>per family of Bake Rolls</v>
          </cell>
          <cell r="AE261"/>
        </row>
        <row r="262">
          <cell r="A262" t="str">
            <v>42877822B01</v>
          </cell>
          <cell r="B262">
            <v>4287782</v>
          </cell>
          <cell r="C262" t="str">
            <v>7D 160G PIZZA MINI BR 12CA</v>
          </cell>
          <cell r="D262" t="str">
            <v>2B01</v>
          </cell>
          <cell r="E262" t="str">
            <v>Mini</v>
          </cell>
          <cell r="F262">
            <v>160</v>
          </cell>
          <cell r="G262"/>
          <cell r="H262" t="str">
            <v>Pizza</v>
          </cell>
          <cell r="I262"/>
          <cell r="J262"/>
          <cell r="K262">
            <v>1</v>
          </cell>
          <cell r="L262">
            <v>12</v>
          </cell>
          <cell r="M262">
            <v>96</v>
          </cell>
          <cell r="N262">
            <v>1.92</v>
          </cell>
          <cell r="O262">
            <v>184.32</v>
          </cell>
          <cell r="P262">
            <v>300</v>
          </cell>
          <cell r="Q262">
            <v>266</v>
          </cell>
          <cell r="R262">
            <v>260</v>
          </cell>
          <cell r="S262">
            <v>12</v>
          </cell>
          <cell r="T262">
            <v>8</v>
          </cell>
          <cell r="U262">
            <v>2080</v>
          </cell>
          <cell r="V262">
            <v>2230</v>
          </cell>
          <cell r="W262">
            <v>5583.6</v>
          </cell>
          <cell r="X262">
            <v>893.37599999999998</v>
          </cell>
          <cell r="Y262">
            <v>91</v>
          </cell>
          <cell r="Z262">
            <v>812.97216000000003</v>
          </cell>
          <cell r="AA262">
            <v>4.4106562500000006</v>
          </cell>
          <cell r="AB262" t="str">
            <v>0001</v>
          </cell>
          <cell r="AC262">
            <v>13007.55456</v>
          </cell>
          <cell r="AD262"/>
          <cell r="AE262"/>
        </row>
        <row r="263">
          <cell r="A263" t="str">
            <v>42878012B01</v>
          </cell>
          <cell r="B263">
            <v>4287801</v>
          </cell>
          <cell r="C263" t="str">
            <v>7D 150G TOM&amp;OLIV BR 12CA</v>
          </cell>
          <cell r="D263" t="str">
            <v>2B01</v>
          </cell>
          <cell r="E263" t="str">
            <v>BIG</v>
          </cell>
          <cell r="F263">
            <v>150</v>
          </cell>
          <cell r="G263"/>
          <cell r="H263" t="str">
            <v>Tomato-Olive</v>
          </cell>
          <cell r="I263"/>
          <cell r="J263"/>
          <cell r="K263">
            <v>1</v>
          </cell>
          <cell r="L263">
            <v>12</v>
          </cell>
          <cell r="M263">
            <v>96</v>
          </cell>
          <cell r="N263">
            <v>1.8</v>
          </cell>
          <cell r="O263">
            <v>172.8</v>
          </cell>
          <cell r="P263">
            <v>300</v>
          </cell>
          <cell r="Q263">
            <v>266</v>
          </cell>
          <cell r="R263">
            <v>260</v>
          </cell>
          <cell r="S263">
            <v>12</v>
          </cell>
          <cell r="T263">
            <v>8</v>
          </cell>
          <cell r="U263">
            <v>2080</v>
          </cell>
          <cell r="V263">
            <v>2230</v>
          </cell>
          <cell r="W263">
            <v>5983.2</v>
          </cell>
          <cell r="X263">
            <v>897.48</v>
          </cell>
          <cell r="Y263">
            <v>91</v>
          </cell>
          <cell r="Z263">
            <v>816.70680000000004</v>
          </cell>
          <cell r="AA263">
            <v>4.7263124999999997</v>
          </cell>
          <cell r="AB263" t="str">
            <v>0001</v>
          </cell>
          <cell r="AC263">
            <v>13067.308800000001</v>
          </cell>
          <cell r="AD263" t="str">
            <v>per family of Bake Rolls</v>
          </cell>
          <cell r="AE263"/>
        </row>
        <row r="264">
          <cell r="A264" t="str">
            <v>42878092B01</v>
          </cell>
          <cell r="B264">
            <v>4287809</v>
          </cell>
          <cell r="C264" t="str">
            <v>7D 150G PIZZA MINI BR 12CA</v>
          </cell>
          <cell r="D264" t="str">
            <v>2B01</v>
          </cell>
          <cell r="E264" t="str">
            <v>Mini</v>
          </cell>
          <cell r="F264">
            <v>150</v>
          </cell>
          <cell r="G264" t="str">
            <v>Grecia</v>
          </cell>
          <cell r="H264" t="str">
            <v>Pizza</v>
          </cell>
          <cell r="I264"/>
          <cell r="J264"/>
          <cell r="K264">
            <v>1</v>
          </cell>
          <cell r="L264">
            <v>12</v>
          </cell>
          <cell r="M264">
            <v>96</v>
          </cell>
          <cell r="N264">
            <v>1.8</v>
          </cell>
          <cell r="O264">
            <v>172.8</v>
          </cell>
          <cell r="P264">
            <v>300</v>
          </cell>
          <cell r="Q264">
            <v>266</v>
          </cell>
          <cell r="R264">
            <v>260</v>
          </cell>
          <cell r="S264">
            <v>12</v>
          </cell>
          <cell r="T264">
            <v>8</v>
          </cell>
          <cell r="U264">
            <v>2080</v>
          </cell>
          <cell r="V264">
            <v>2230</v>
          </cell>
          <cell r="W264">
            <v>5955.84</v>
          </cell>
          <cell r="X264">
            <v>893.37599999999998</v>
          </cell>
          <cell r="Y264">
            <v>91</v>
          </cell>
          <cell r="Z264">
            <v>812.97216000000003</v>
          </cell>
          <cell r="AA264">
            <v>4.7046999999999999</v>
          </cell>
          <cell r="AB264" t="str">
            <v>0001</v>
          </cell>
          <cell r="AC264">
            <v>13007.55456</v>
          </cell>
          <cell r="AD264"/>
          <cell r="AE264"/>
        </row>
        <row r="265">
          <cell r="A265" t="str">
            <v>42878132B01</v>
          </cell>
          <cell r="B265">
            <v>4287813</v>
          </cell>
          <cell r="C265" t="str">
            <v>7D 150G BARBEQUE MINI BR 12CA</v>
          </cell>
          <cell r="D265" t="str">
            <v>2B01</v>
          </cell>
          <cell r="E265" t="str">
            <v>Mini</v>
          </cell>
          <cell r="F265">
            <v>150</v>
          </cell>
          <cell r="G265" t="str">
            <v>Grecia</v>
          </cell>
          <cell r="H265" t="str">
            <v>Barbeque</v>
          </cell>
          <cell r="I265"/>
          <cell r="J265"/>
          <cell r="K265">
            <v>1</v>
          </cell>
          <cell r="L265">
            <v>12</v>
          </cell>
          <cell r="M265">
            <v>96</v>
          </cell>
          <cell r="N265">
            <v>1.8</v>
          </cell>
          <cell r="O265">
            <v>172.8</v>
          </cell>
          <cell r="P265">
            <v>300</v>
          </cell>
          <cell r="Q265">
            <v>266</v>
          </cell>
          <cell r="R265">
            <v>260</v>
          </cell>
          <cell r="S265">
            <v>12</v>
          </cell>
          <cell r="T265">
            <v>8</v>
          </cell>
          <cell r="U265">
            <v>2080</v>
          </cell>
          <cell r="V265">
            <v>2230</v>
          </cell>
          <cell r="W265">
            <v>5955.84</v>
          </cell>
          <cell r="X265">
            <v>893.37599999999998</v>
          </cell>
          <cell r="Y265">
            <v>91</v>
          </cell>
          <cell r="Z265">
            <v>812.97216000000003</v>
          </cell>
          <cell r="AA265">
            <v>4.7046999999999999</v>
          </cell>
          <cell r="AB265" t="str">
            <v>0001</v>
          </cell>
          <cell r="AC265">
            <v>13007.55456</v>
          </cell>
          <cell r="AD265"/>
          <cell r="AE265"/>
        </row>
        <row r="266">
          <cell r="A266" t="str">
            <v>-42879002B01</v>
          </cell>
          <cell r="B266">
            <v>-4287900</v>
          </cell>
          <cell r="C266" t="str">
            <v>7D 160G BARBEQUE MINI BR 12CA</v>
          </cell>
          <cell r="D266" t="str">
            <v>2B01</v>
          </cell>
          <cell r="E266" t="str">
            <v>Mini</v>
          </cell>
          <cell r="F266">
            <v>160</v>
          </cell>
          <cell r="G266"/>
          <cell r="H266" t="str">
            <v>Barbeque</v>
          </cell>
          <cell r="I266"/>
          <cell r="J266"/>
          <cell r="K266">
            <v>1</v>
          </cell>
          <cell r="L266">
            <v>12</v>
          </cell>
          <cell r="M266">
            <v>96</v>
          </cell>
          <cell r="N266">
            <v>1.92</v>
          </cell>
          <cell r="O266">
            <v>184.32</v>
          </cell>
          <cell r="P266">
            <v>300</v>
          </cell>
          <cell r="Q266">
            <v>266</v>
          </cell>
          <cell r="R266">
            <v>260</v>
          </cell>
          <cell r="S266">
            <v>12</v>
          </cell>
          <cell r="T266">
            <v>8</v>
          </cell>
          <cell r="U266">
            <v>2080</v>
          </cell>
          <cell r="V266">
            <v>2230</v>
          </cell>
          <cell r="W266">
            <v>5583.6</v>
          </cell>
          <cell r="X266">
            <v>893.37599999999998</v>
          </cell>
          <cell r="Y266">
            <v>91</v>
          </cell>
          <cell r="Z266">
            <v>812.97216000000003</v>
          </cell>
          <cell r="AA266"/>
          <cell r="AB266"/>
          <cell r="AC266">
            <v>13007.55456</v>
          </cell>
          <cell r="AD266"/>
          <cell r="AE266" t="str">
            <v>on delist file 90264</v>
          </cell>
        </row>
        <row r="267">
          <cell r="A267" t="str">
            <v>42879032B01</v>
          </cell>
          <cell r="B267">
            <v>4287903</v>
          </cell>
          <cell r="C267" t="str">
            <v>7D 80G SALT BR 12CA</v>
          </cell>
          <cell r="D267" t="str">
            <v>2B01</v>
          </cell>
          <cell r="E267" t="str">
            <v>BIG</v>
          </cell>
          <cell r="F267">
            <v>80</v>
          </cell>
          <cell r="G267"/>
          <cell r="H267" t="str">
            <v>Salt</v>
          </cell>
          <cell r="I267"/>
          <cell r="J267"/>
          <cell r="K267">
            <v>1</v>
          </cell>
          <cell r="L267">
            <v>12</v>
          </cell>
          <cell r="M267">
            <v>60</v>
          </cell>
          <cell r="N267">
            <v>0.96</v>
          </cell>
          <cell r="O267">
            <v>57.599999999999994</v>
          </cell>
          <cell r="P267">
            <v>266</v>
          </cell>
          <cell r="Q267">
            <v>236</v>
          </cell>
          <cell r="R267">
            <v>220</v>
          </cell>
          <cell r="S267">
            <v>15</v>
          </cell>
          <cell r="T267">
            <v>4</v>
          </cell>
          <cell r="U267">
            <v>880</v>
          </cell>
          <cell r="V267">
            <v>1030</v>
          </cell>
          <cell r="W267">
            <v>11218.5</v>
          </cell>
          <cell r="X267">
            <v>897.48</v>
          </cell>
          <cell r="Y267">
            <v>91</v>
          </cell>
          <cell r="Z267">
            <v>816.70680000000004</v>
          </cell>
          <cell r="AA267">
            <v>14.1789375</v>
          </cell>
          <cell r="AB267" t="str">
            <v>0001</v>
          </cell>
          <cell r="AC267">
            <v>13067.308800000001</v>
          </cell>
          <cell r="AD267" t="str">
            <v>per family of Bake Rolls</v>
          </cell>
          <cell r="AE267"/>
        </row>
        <row r="268">
          <cell r="A268" t="str">
            <v>42879052B01</v>
          </cell>
          <cell r="B268">
            <v>4287905</v>
          </cell>
          <cell r="C268" t="str">
            <v>7D 80G CHILLI BR BRAN 12CA</v>
          </cell>
          <cell r="D268" t="str">
            <v>2B01</v>
          </cell>
          <cell r="E268" t="str">
            <v>BIG</v>
          </cell>
          <cell r="F268">
            <v>80</v>
          </cell>
          <cell r="G268"/>
          <cell r="H268" t="str">
            <v>Chilli</v>
          </cell>
          <cell r="I268"/>
          <cell r="J268"/>
          <cell r="K268">
            <v>1</v>
          </cell>
          <cell r="L268">
            <v>12</v>
          </cell>
          <cell r="M268">
            <v>60</v>
          </cell>
          <cell r="N268">
            <v>0.96</v>
          </cell>
          <cell r="O268">
            <v>57.599999999999994</v>
          </cell>
          <cell r="P268">
            <v>266</v>
          </cell>
          <cell r="Q268">
            <v>236</v>
          </cell>
          <cell r="R268">
            <v>220</v>
          </cell>
          <cell r="S268">
            <v>15</v>
          </cell>
          <cell r="T268">
            <v>4</v>
          </cell>
          <cell r="U268">
            <v>880</v>
          </cell>
          <cell r="V268">
            <v>1030</v>
          </cell>
          <cell r="W268">
            <v>11218.5</v>
          </cell>
          <cell r="X268">
            <v>897.48</v>
          </cell>
          <cell r="Y268">
            <v>91</v>
          </cell>
          <cell r="Z268">
            <v>816.70680000000004</v>
          </cell>
          <cell r="AA268">
            <v>14.1789375</v>
          </cell>
          <cell r="AB268" t="str">
            <v>0001</v>
          </cell>
          <cell r="AC268">
            <v>6533.6544000000004</v>
          </cell>
          <cell r="AD268" t="str">
            <v>by family of Bake Rolls</v>
          </cell>
          <cell r="AE268"/>
        </row>
        <row r="269">
          <cell r="A269" t="str">
            <v>42879092B01</v>
          </cell>
          <cell r="B269">
            <v>4287909</v>
          </cell>
          <cell r="C269" t="str">
            <v>7D 150G GARLIC BR 12CA</v>
          </cell>
          <cell r="D269" t="str">
            <v>2B01</v>
          </cell>
          <cell r="E269" t="str">
            <v>BIG</v>
          </cell>
          <cell r="F269">
            <v>150</v>
          </cell>
          <cell r="G269" t="str">
            <v>Romania</v>
          </cell>
          <cell r="H269" t="str">
            <v>Garlic</v>
          </cell>
          <cell r="I269"/>
          <cell r="J269"/>
          <cell r="K269">
            <v>1</v>
          </cell>
          <cell r="L269">
            <v>12</v>
          </cell>
          <cell r="M269">
            <v>48</v>
          </cell>
          <cell r="N269">
            <v>1.8</v>
          </cell>
          <cell r="O269">
            <v>86.4</v>
          </cell>
          <cell r="P269">
            <v>300</v>
          </cell>
          <cell r="Q269">
            <v>266</v>
          </cell>
          <cell r="R269">
            <v>260</v>
          </cell>
          <cell r="S269">
            <v>12</v>
          </cell>
          <cell r="T269">
            <v>4</v>
          </cell>
          <cell r="U269">
            <v>1040</v>
          </cell>
          <cell r="V269">
            <v>1190</v>
          </cell>
          <cell r="W269">
            <v>5983.2</v>
          </cell>
          <cell r="X269">
            <v>897.48</v>
          </cell>
          <cell r="Y269">
            <v>91</v>
          </cell>
          <cell r="Z269">
            <v>816.70680000000004</v>
          </cell>
          <cell r="AA269">
            <v>9.4526249999999994</v>
          </cell>
          <cell r="AB269" t="str">
            <v>0001</v>
          </cell>
          <cell r="AC269">
            <v>13067.308800000001</v>
          </cell>
          <cell r="AD269" t="str">
            <v>per family of Bake Rolls</v>
          </cell>
          <cell r="AE269"/>
        </row>
        <row r="270">
          <cell r="A270" t="str">
            <v>42879102B01</v>
          </cell>
          <cell r="B270">
            <v>4287910</v>
          </cell>
          <cell r="C270" t="str">
            <v>7D 80G PIZZA BR 12CA</v>
          </cell>
          <cell r="D270" t="str">
            <v>2B01</v>
          </cell>
          <cell r="E270" t="str">
            <v>BIG</v>
          </cell>
          <cell r="F270">
            <v>80</v>
          </cell>
          <cell r="G270"/>
          <cell r="H270" t="str">
            <v>Pizza</v>
          </cell>
          <cell r="I270"/>
          <cell r="J270"/>
          <cell r="K270">
            <v>1</v>
          </cell>
          <cell r="L270">
            <v>12</v>
          </cell>
          <cell r="M270">
            <v>60</v>
          </cell>
          <cell r="N270">
            <v>0.96</v>
          </cell>
          <cell r="O270">
            <v>57.599999999999994</v>
          </cell>
          <cell r="P270">
            <v>266</v>
          </cell>
          <cell r="Q270">
            <v>236</v>
          </cell>
          <cell r="R270">
            <v>220</v>
          </cell>
          <cell r="S270">
            <v>15</v>
          </cell>
          <cell r="T270">
            <v>4</v>
          </cell>
          <cell r="U270">
            <v>880</v>
          </cell>
          <cell r="V270">
            <v>1030</v>
          </cell>
          <cell r="W270">
            <v>11218.5</v>
          </cell>
          <cell r="X270">
            <v>897.48</v>
          </cell>
          <cell r="Y270">
            <v>91</v>
          </cell>
          <cell r="Z270">
            <v>816.70680000000004</v>
          </cell>
          <cell r="AA270">
            <v>14.1789375</v>
          </cell>
          <cell r="AB270" t="str">
            <v>0001</v>
          </cell>
          <cell r="AC270">
            <v>13067.308800000001</v>
          </cell>
          <cell r="AD270" t="str">
            <v>per family of Bake Rolls</v>
          </cell>
          <cell r="AE270"/>
        </row>
        <row r="271">
          <cell r="A271" t="str">
            <v>42879112B01</v>
          </cell>
          <cell r="B271">
            <v>4287911</v>
          </cell>
          <cell r="C271" t="str">
            <v>7D 80G PIZZA BR BRAN 12CA</v>
          </cell>
          <cell r="D271" t="str">
            <v>2B01</v>
          </cell>
          <cell r="E271" t="str">
            <v>BIG</v>
          </cell>
          <cell r="F271">
            <v>80</v>
          </cell>
          <cell r="G271"/>
          <cell r="H271" t="str">
            <v>Pizza</v>
          </cell>
          <cell r="I271"/>
          <cell r="J271"/>
          <cell r="K271">
            <v>1</v>
          </cell>
          <cell r="L271">
            <v>12</v>
          </cell>
          <cell r="M271">
            <v>60</v>
          </cell>
          <cell r="N271">
            <v>0.96</v>
          </cell>
          <cell r="O271">
            <v>57.599999999999994</v>
          </cell>
          <cell r="P271">
            <v>266</v>
          </cell>
          <cell r="Q271">
            <v>236</v>
          </cell>
          <cell r="R271">
            <v>220</v>
          </cell>
          <cell r="S271">
            <v>15</v>
          </cell>
          <cell r="T271">
            <v>4</v>
          </cell>
          <cell r="U271">
            <v>880</v>
          </cell>
          <cell r="V271">
            <v>1030</v>
          </cell>
          <cell r="W271">
            <v>11218.5</v>
          </cell>
          <cell r="X271">
            <v>897.48</v>
          </cell>
          <cell r="Y271">
            <v>91</v>
          </cell>
          <cell r="Z271">
            <v>816.70680000000004</v>
          </cell>
          <cell r="AA271">
            <v>14.1789375</v>
          </cell>
          <cell r="AB271" t="str">
            <v>0001</v>
          </cell>
          <cell r="AC271">
            <v>6533.6544000000004</v>
          </cell>
          <cell r="AD271" t="str">
            <v>by family of Bake Rolls</v>
          </cell>
          <cell r="AE271"/>
        </row>
        <row r="272">
          <cell r="A272" t="str">
            <v>42879162B01</v>
          </cell>
          <cell r="B272">
            <v>4287916</v>
          </cell>
          <cell r="C272" t="str">
            <v>7D 150G PIZZA BR 12CA</v>
          </cell>
          <cell r="D272" t="str">
            <v>2B01</v>
          </cell>
          <cell r="E272" t="str">
            <v>BIG</v>
          </cell>
          <cell r="F272">
            <v>150</v>
          </cell>
          <cell r="G272" t="str">
            <v>Romania</v>
          </cell>
          <cell r="H272" t="str">
            <v>Pizza</v>
          </cell>
          <cell r="I272"/>
          <cell r="J272"/>
          <cell r="K272">
            <v>1</v>
          </cell>
          <cell r="L272">
            <v>12</v>
          </cell>
          <cell r="M272">
            <v>48</v>
          </cell>
          <cell r="N272">
            <v>1.8</v>
          </cell>
          <cell r="O272">
            <v>86.4</v>
          </cell>
          <cell r="P272">
            <v>300</v>
          </cell>
          <cell r="Q272">
            <v>266</v>
          </cell>
          <cell r="R272">
            <v>260</v>
          </cell>
          <cell r="S272">
            <v>12</v>
          </cell>
          <cell r="T272">
            <v>4</v>
          </cell>
          <cell r="U272">
            <v>1040</v>
          </cell>
          <cell r="V272">
            <v>1190</v>
          </cell>
          <cell r="W272">
            <v>5983.2</v>
          </cell>
          <cell r="X272">
            <v>897.48</v>
          </cell>
          <cell r="Y272">
            <v>91</v>
          </cell>
          <cell r="Z272">
            <v>816.70680000000004</v>
          </cell>
          <cell r="AA272">
            <v>9.4526249999999994</v>
          </cell>
          <cell r="AB272" t="str">
            <v>0001</v>
          </cell>
          <cell r="AC272">
            <v>13067.308800000001</v>
          </cell>
          <cell r="AD272" t="str">
            <v>per family of Bake Rolls</v>
          </cell>
          <cell r="AE272"/>
        </row>
        <row r="273">
          <cell r="A273" t="str">
            <v>42879232B01</v>
          </cell>
          <cell r="B273">
            <v>4287923</v>
          </cell>
          <cell r="C273" t="str">
            <v>7D 80G TOM&amp;OLIV BR 12CA</v>
          </cell>
          <cell r="D273" t="str">
            <v>2B01</v>
          </cell>
          <cell r="E273" t="str">
            <v>BIG</v>
          </cell>
          <cell r="F273">
            <v>80</v>
          </cell>
          <cell r="G273"/>
          <cell r="H273" t="str">
            <v>Tomato-Olive</v>
          </cell>
          <cell r="I273"/>
          <cell r="J273"/>
          <cell r="K273">
            <v>1</v>
          </cell>
          <cell r="L273">
            <v>12</v>
          </cell>
          <cell r="M273">
            <v>60</v>
          </cell>
          <cell r="N273">
            <v>0.96</v>
          </cell>
          <cell r="O273">
            <v>57.599999999999994</v>
          </cell>
          <cell r="P273">
            <v>266</v>
          </cell>
          <cell r="Q273">
            <v>236</v>
          </cell>
          <cell r="R273">
            <v>220</v>
          </cell>
          <cell r="S273">
            <v>15</v>
          </cell>
          <cell r="T273">
            <v>4</v>
          </cell>
          <cell r="U273">
            <v>880</v>
          </cell>
          <cell r="V273">
            <v>1030</v>
          </cell>
          <cell r="W273">
            <v>11218.5</v>
          </cell>
          <cell r="X273">
            <v>897.48</v>
          </cell>
          <cell r="Y273">
            <v>91</v>
          </cell>
          <cell r="Z273">
            <v>816.70680000000004</v>
          </cell>
          <cell r="AA273">
            <v>14.1789375</v>
          </cell>
          <cell r="AB273" t="str">
            <v>0001</v>
          </cell>
          <cell r="AC273">
            <v>13067.308800000001</v>
          </cell>
          <cell r="AD273" t="str">
            <v>per family of Bake Rolls</v>
          </cell>
          <cell r="AE273"/>
        </row>
        <row r="274">
          <cell r="A274" t="str">
            <v>42879292B01</v>
          </cell>
          <cell r="B274">
            <v>4287929</v>
          </cell>
          <cell r="C274" t="str">
            <v>7D 80G BCN BR 12CA</v>
          </cell>
          <cell r="D274" t="str">
            <v>2B01</v>
          </cell>
          <cell r="E274" t="str">
            <v>BIG</v>
          </cell>
          <cell r="F274">
            <v>80</v>
          </cell>
          <cell r="G274"/>
          <cell r="H274" t="str">
            <v>Bacon</v>
          </cell>
          <cell r="I274"/>
          <cell r="J274"/>
          <cell r="K274">
            <v>1</v>
          </cell>
          <cell r="L274">
            <v>12</v>
          </cell>
          <cell r="M274">
            <v>60</v>
          </cell>
          <cell r="N274">
            <v>0.96</v>
          </cell>
          <cell r="O274">
            <v>57.599999999999994</v>
          </cell>
          <cell r="P274">
            <v>266</v>
          </cell>
          <cell r="Q274">
            <v>236</v>
          </cell>
          <cell r="R274">
            <v>220</v>
          </cell>
          <cell r="S274">
            <v>15</v>
          </cell>
          <cell r="T274">
            <v>4</v>
          </cell>
          <cell r="U274">
            <v>880</v>
          </cell>
          <cell r="V274">
            <v>1030</v>
          </cell>
          <cell r="W274">
            <v>11218.5</v>
          </cell>
          <cell r="X274">
            <v>897.48</v>
          </cell>
          <cell r="Y274">
            <v>91</v>
          </cell>
          <cell r="Z274">
            <v>816.70680000000004</v>
          </cell>
          <cell r="AA274">
            <v>14.1789375</v>
          </cell>
          <cell r="AB274" t="str">
            <v>0001</v>
          </cell>
          <cell r="AC274">
            <v>13067.308800000001</v>
          </cell>
          <cell r="AD274" t="str">
            <v>per family of Bake Rolls</v>
          </cell>
          <cell r="AE274"/>
        </row>
        <row r="275">
          <cell r="A275" t="str">
            <v>42879322B01</v>
          </cell>
          <cell r="B275">
            <v>4287932</v>
          </cell>
          <cell r="C275" t="str">
            <v>7D 80G SR CREAM&amp;ON BR 12CA</v>
          </cell>
          <cell r="D275" t="str">
            <v>2B01</v>
          </cell>
          <cell r="E275" t="str">
            <v>BIG</v>
          </cell>
          <cell r="F275">
            <v>80</v>
          </cell>
          <cell r="G275"/>
          <cell r="H275" t="str">
            <v>Onion</v>
          </cell>
          <cell r="I275"/>
          <cell r="J275"/>
          <cell r="K275">
            <v>1</v>
          </cell>
          <cell r="L275">
            <v>12</v>
          </cell>
          <cell r="M275">
            <v>60</v>
          </cell>
          <cell r="N275">
            <v>0.96</v>
          </cell>
          <cell r="O275">
            <v>57.599999999999994</v>
          </cell>
          <cell r="P275">
            <v>266</v>
          </cell>
          <cell r="Q275">
            <v>236</v>
          </cell>
          <cell r="R275">
            <v>220</v>
          </cell>
          <cell r="S275">
            <v>15</v>
          </cell>
          <cell r="T275">
            <v>4</v>
          </cell>
          <cell r="U275">
            <v>880</v>
          </cell>
          <cell r="V275">
            <v>1030</v>
          </cell>
          <cell r="W275">
            <v>11218.5</v>
          </cell>
          <cell r="X275">
            <v>897.48</v>
          </cell>
          <cell r="Y275">
            <v>91</v>
          </cell>
          <cell r="Z275">
            <v>816.70680000000004</v>
          </cell>
          <cell r="AA275">
            <v>14.1789375</v>
          </cell>
          <cell r="AB275" t="str">
            <v>0001</v>
          </cell>
          <cell r="AC275">
            <v>13067.308800000001</v>
          </cell>
          <cell r="AD275" t="str">
            <v>per family of Bake Rolls</v>
          </cell>
          <cell r="AE275"/>
        </row>
        <row r="276">
          <cell r="A276" t="str">
            <v>42879601K2B</v>
          </cell>
          <cell r="B276">
            <v>4287960</v>
          </cell>
          <cell r="C276" t="str">
            <v>7D SWISS ROLL COCOA UN.(200G)10P/C</v>
          </cell>
          <cell r="D276" t="str">
            <v>1K2B</v>
          </cell>
          <cell r="E276" t="str">
            <v xml:space="preserve">Swiss Rolls - Décor </v>
          </cell>
          <cell r="F276">
            <v>200</v>
          </cell>
          <cell r="G276" t="str">
            <v>Grecia</v>
          </cell>
          <cell r="H276" t="str">
            <v>Cocoa</v>
          </cell>
          <cell r="I276" t="str">
            <v>Decor</v>
          </cell>
          <cell r="J276"/>
          <cell r="K276">
            <v>1</v>
          </cell>
          <cell r="L276">
            <v>10</v>
          </cell>
          <cell r="M276">
            <v>192</v>
          </cell>
          <cell r="N276">
            <v>2</v>
          </cell>
          <cell r="O276">
            <v>384</v>
          </cell>
          <cell r="P276">
            <v>386</v>
          </cell>
          <cell r="Q276">
            <v>191</v>
          </cell>
          <cell r="R276">
            <v>125</v>
          </cell>
          <cell r="S276">
            <v>12</v>
          </cell>
          <cell r="T276">
            <v>16</v>
          </cell>
          <cell r="U276">
            <v>2000</v>
          </cell>
          <cell r="V276">
            <v>2150</v>
          </cell>
          <cell r="W276">
            <v>7188</v>
          </cell>
          <cell r="X276">
            <v>1437.6</v>
          </cell>
          <cell r="Y276">
            <v>85</v>
          </cell>
          <cell r="Z276">
            <v>1221.9599999999998</v>
          </cell>
          <cell r="AA276">
            <v>3.1821874999999995</v>
          </cell>
          <cell r="AB276" t="str">
            <v>0001</v>
          </cell>
          <cell r="AC276">
            <v>2443.9199999999996</v>
          </cell>
          <cell r="AD276" t="str">
            <v>8553,72 kg per family</v>
          </cell>
          <cell r="AE276"/>
        </row>
        <row r="277">
          <cell r="A277" t="str">
            <v>42879611K2B</v>
          </cell>
          <cell r="B277">
            <v>4287961</v>
          </cell>
          <cell r="C277" t="str">
            <v>7D SWISS ROLL COCOA CO.(200G)10P/C</v>
          </cell>
          <cell r="D277" t="str">
            <v>1K2B</v>
          </cell>
          <cell r="E277" t="str">
            <v>Swiss Rolls - Covered</v>
          </cell>
          <cell r="F277">
            <v>200</v>
          </cell>
          <cell r="G277" t="str">
            <v>Grecia</v>
          </cell>
          <cell r="H277" t="str">
            <v>Cocoa</v>
          </cell>
          <cell r="I277" t="str">
            <v>Covered</v>
          </cell>
          <cell r="J277"/>
          <cell r="K277">
            <v>1</v>
          </cell>
          <cell r="L277">
            <v>10</v>
          </cell>
          <cell r="M277">
            <v>192</v>
          </cell>
          <cell r="N277">
            <v>2</v>
          </cell>
          <cell r="O277">
            <v>384</v>
          </cell>
          <cell r="P277">
            <v>386</v>
          </cell>
          <cell r="Q277">
            <v>191</v>
          </cell>
          <cell r="R277">
            <v>125</v>
          </cell>
          <cell r="S277">
            <v>12</v>
          </cell>
          <cell r="T277">
            <v>16</v>
          </cell>
          <cell r="U277">
            <v>2000</v>
          </cell>
          <cell r="V277">
            <v>2150</v>
          </cell>
          <cell r="W277">
            <v>8106</v>
          </cell>
          <cell r="X277">
            <v>1621.2</v>
          </cell>
          <cell r="Y277">
            <v>85</v>
          </cell>
          <cell r="Z277">
            <v>1378.02</v>
          </cell>
          <cell r="AA277">
            <v>3.5885937499999998</v>
          </cell>
          <cell r="AB277" t="str">
            <v>0001</v>
          </cell>
          <cell r="AC277">
            <v>2756.04</v>
          </cell>
          <cell r="AD277" t="str">
            <v>9646,14 per family</v>
          </cell>
          <cell r="AE277"/>
        </row>
        <row r="278">
          <cell r="A278" t="str">
            <v>42879621K2B</v>
          </cell>
          <cell r="B278">
            <v>4287962</v>
          </cell>
          <cell r="C278" t="str">
            <v>7D CAKE BAR COCOA CO.(32G)16P/D</v>
          </cell>
          <cell r="D278" t="str">
            <v>1K2B</v>
          </cell>
          <cell r="E278" t="str">
            <v>CB - Pasteurized - Covered</v>
          </cell>
          <cell r="F278">
            <v>32</v>
          </cell>
          <cell r="G278" t="str">
            <v>Grecia</v>
          </cell>
          <cell r="H278" t="str">
            <v>Cocoa</v>
          </cell>
          <cell r="I278" t="str">
            <v>Covered</v>
          </cell>
          <cell r="J278" t="str">
            <v>Display</v>
          </cell>
          <cell r="K278">
            <v>16</v>
          </cell>
          <cell r="L278">
            <v>9</v>
          </cell>
          <cell r="M278">
            <v>45</v>
          </cell>
          <cell r="N278">
            <v>4.6079999999999997</v>
          </cell>
          <cell r="O278">
            <v>207.35999999999999</v>
          </cell>
          <cell r="P278">
            <v>396</v>
          </cell>
          <cell r="Q278">
            <v>261</v>
          </cell>
          <cell r="R278">
            <v>380</v>
          </cell>
          <cell r="S278">
            <v>9</v>
          </cell>
          <cell r="T278">
            <v>5</v>
          </cell>
          <cell r="U278">
            <v>1900</v>
          </cell>
          <cell r="V278">
            <v>2050</v>
          </cell>
          <cell r="W278">
            <v>38340</v>
          </cell>
          <cell r="X278">
            <v>1226.8800000000001</v>
          </cell>
          <cell r="Y278">
            <v>85</v>
          </cell>
          <cell r="Z278">
            <v>1042.848</v>
          </cell>
          <cell r="AA278">
            <v>5.0291666666666668</v>
          </cell>
          <cell r="AB278" t="str">
            <v>0001</v>
          </cell>
          <cell r="AC278">
            <v>2085.6959999999999</v>
          </cell>
          <cell r="AD278" t="str">
            <v>14,599,9 per family</v>
          </cell>
          <cell r="AE278"/>
        </row>
        <row r="279">
          <cell r="A279" t="str">
            <v>-42879631K2B</v>
          </cell>
          <cell r="B279">
            <v>-4287963</v>
          </cell>
          <cell r="C279" t="str">
            <v>7D SWISS ROLL CAPPUC.UN.(200G)10P/C</v>
          </cell>
          <cell r="D279" t="str">
            <v>1K2B</v>
          </cell>
          <cell r="E279" t="str">
            <v xml:space="preserve">Swiss Rolls - Décor </v>
          </cell>
          <cell r="F279">
            <v>200</v>
          </cell>
          <cell r="G279"/>
          <cell r="H279" t="str">
            <v>Cappucino</v>
          </cell>
          <cell r="I279"/>
          <cell r="J279"/>
          <cell r="K279">
            <v>1</v>
          </cell>
          <cell r="L279">
            <v>10</v>
          </cell>
          <cell r="M279">
            <v>192</v>
          </cell>
          <cell r="N279">
            <v>2</v>
          </cell>
          <cell r="O279">
            <v>384</v>
          </cell>
          <cell r="P279">
            <v>386</v>
          </cell>
          <cell r="Q279">
            <v>191</v>
          </cell>
          <cell r="R279">
            <v>125</v>
          </cell>
          <cell r="S279">
            <v>12</v>
          </cell>
          <cell r="T279">
            <v>16</v>
          </cell>
          <cell r="U279">
            <v>2000</v>
          </cell>
          <cell r="V279">
            <v>2150</v>
          </cell>
          <cell r="W279">
            <v>7188</v>
          </cell>
          <cell r="X279">
            <v>1437.6</v>
          </cell>
          <cell r="Y279">
            <v>85</v>
          </cell>
          <cell r="Z279">
            <v>1221.9599999999998</v>
          </cell>
          <cell r="AA279"/>
          <cell r="AB279"/>
          <cell r="AC279">
            <v>2443.9199999999996</v>
          </cell>
          <cell r="AD279" t="str">
            <v>8553,72 kg per family</v>
          </cell>
          <cell r="AE279"/>
        </row>
        <row r="280">
          <cell r="A280" t="str">
            <v>42879641K2B</v>
          </cell>
          <cell r="B280">
            <v>4287964</v>
          </cell>
          <cell r="C280" t="str">
            <v>7D SWISS ROLL VANIL.UN.(200G)10P/C</v>
          </cell>
          <cell r="D280" t="str">
            <v>1K2B</v>
          </cell>
          <cell r="E280" t="str">
            <v xml:space="preserve">Swiss Rolls - Décor </v>
          </cell>
          <cell r="F280">
            <v>200</v>
          </cell>
          <cell r="G280" t="str">
            <v>Grecia</v>
          </cell>
          <cell r="H280" t="str">
            <v>Vanilla</v>
          </cell>
          <cell r="I280" t="str">
            <v>Decor</v>
          </cell>
          <cell r="J280"/>
          <cell r="K280">
            <v>1</v>
          </cell>
          <cell r="L280">
            <v>10</v>
          </cell>
          <cell r="M280">
            <v>192</v>
          </cell>
          <cell r="N280">
            <v>2</v>
          </cell>
          <cell r="O280">
            <v>384</v>
          </cell>
          <cell r="P280">
            <v>386</v>
          </cell>
          <cell r="Q280">
            <v>191</v>
          </cell>
          <cell r="R280">
            <v>125</v>
          </cell>
          <cell r="S280">
            <v>12</v>
          </cell>
          <cell r="T280">
            <v>16</v>
          </cell>
          <cell r="U280">
            <v>2000</v>
          </cell>
          <cell r="V280">
            <v>2150</v>
          </cell>
          <cell r="W280">
            <v>7188</v>
          </cell>
          <cell r="X280">
            <v>1437.6</v>
          </cell>
          <cell r="Y280">
            <v>85</v>
          </cell>
          <cell r="Z280">
            <v>1221.9599999999998</v>
          </cell>
          <cell r="AA280">
            <v>3.1821874999999995</v>
          </cell>
          <cell r="AB280" t="str">
            <v>0001</v>
          </cell>
          <cell r="AC280">
            <v>2443.9199999999996</v>
          </cell>
          <cell r="AD280" t="str">
            <v>8553,72 kg per family</v>
          </cell>
          <cell r="AE280"/>
        </row>
        <row r="281">
          <cell r="A281" t="str">
            <v>42879651K2B</v>
          </cell>
          <cell r="B281">
            <v>4287965</v>
          </cell>
          <cell r="C281" t="str">
            <v>7D SWISS ROLL STRAWB.UN.(200G)10P/C</v>
          </cell>
          <cell r="D281" t="str">
            <v>1K2B</v>
          </cell>
          <cell r="E281" t="str">
            <v xml:space="preserve">Swiss Rolls - Décor </v>
          </cell>
          <cell r="F281">
            <v>200</v>
          </cell>
          <cell r="G281" t="str">
            <v>Grecia</v>
          </cell>
          <cell r="H281" t="str">
            <v>Strawberry</v>
          </cell>
          <cell r="I281" t="str">
            <v>Decor</v>
          </cell>
          <cell r="J281"/>
          <cell r="K281">
            <v>1</v>
          </cell>
          <cell r="L281">
            <v>10</v>
          </cell>
          <cell r="M281">
            <v>192</v>
          </cell>
          <cell r="N281">
            <v>2</v>
          </cell>
          <cell r="O281">
            <v>384</v>
          </cell>
          <cell r="P281">
            <v>386</v>
          </cell>
          <cell r="Q281">
            <v>191</v>
          </cell>
          <cell r="R281">
            <v>125</v>
          </cell>
          <cell r="S281">
            <v>12</v>
          </cell>
          <cell r="T281">
            <v>16</v>
          </cell>
          <cell r="U281">
            <v>2000</v>
          </cell>
          <cell r="V281">
            <v>2150</v>
          </cell>
          <cell r="W281">
            <v>7188</v>
          </cell>
          <cell r="X281">
            <v>1437.6</v>
          </cell>
          <cell r="Y281">
            <v>85</v>
          </cell>
          <cell r="Z281">
            <v>1221.9599999999998</v>
          </cell>
          <cell r="AA281">
            <v>3.1821874999999995</v>
          </cell>
          <cell r="AB281" t="str">
            <v>0001</v>
          </cell>
          <cell r="AC281">
            <v>2443.9199999999996</v>
          </cell>
          <cell r="AD281" t="str">
            <v>8553,72 kg per family</v>
          </cell>
          <cell r="AE281"/>
        </row>
        <row r="282">
          <cell r="A282" t="str">
            <v>-42879661K2B</v>
          </cell>
          <cell r="B282">
            <v>-4287966</v>
          </cell>
          <cell r="C282" t="str">
            <v>7D 200G STRAWB SW ROLL COV 10CA</v>
          </cell>
          <cell r="D282" t="str">
            <v>1K2B</v>
          </cell>
          <cell r="E282" t="str">
            <v>Swiss Rolls - Covered</v>
          </cell>
          <cell r="F282">
            <v>200</v>
          </cell>
          <cell r="G282"/>
          <cell r="H282" t="str">
            <v>Strawberry</v>
          </cell>
          <cell r="I282"/>
          <cell r="J282"/>
          <cell r="K282">
            <v>1</v>
          </cell>
          <cell r="L282">
            <v>10</v>
          </cell>
          <cell r="M282">
            <v>192</v>
          </cell>
          <cell r="N282">
            <v>2</v>
          </cell>
          <cell r="O282">
            <v>384</v>
          </cell>
          <cell r="P282">
            <v>386</v>
          </cell>
          <cell r="Q282">
            <v>191</v>
          </cell>
          <cell r="R282">
            <v>125</v>
          </cell>
          <cell r="S282">
            <v>12</v>
          </cell>
          <cell r="T282">
            <v>16</v>
          </cell>
          <cell r="U282">
            <v>2000</v>
          </cell>
          <cell r="V282">
            <v>2150</v>
          </cell>
          <cell r="W282">
            <v>8106</v>
          </cell>
          <cell r="X282">
            <v>1621.2</v>
          </cell>
          <cell r="Y282">
            <v>85</v>
          </cell>
          <cell r="Z282">
            <v>1378.02</v>
          </cell>
          <cell r="AA282"/>
          <cell r="AB282"/>
          <cell r="AC282">
            <v>2756.04</v>
          </cell>
          <cell r="AD282" t="str">
            <v>9646,14 per family</v>
          </cell>
          <cell r="AE282"/>
        </row>
        <row r="283">
          <cell r="A283" t="str">
            <v>-42879801K2A</v>
          </cell>
          <cell r="B283">
            <v>-4287980</v>
          </cell>
          <cell r="C283" t="str">
            <v>7D MINI ROLL VANILLA (5X40G)12M/C</v>
          </cell>
          <cell r="D283" t="str">
            <v>1K2A</v>
          </cell>
          <cell r="E283" t="str">
            <v>7D MINI ROLL old recipe Décor</v>
          </cell>
          <cell r="F283">
            <v>40</v>
          </cell>
          <cell r="G283"/>
          <cell r="H283" t="str">
            <v>Vanilla</v>
          </cell>
          <cell r="I283"/>
          <cell r="J283"/>
          <cell r="K283">
            <v>5</v>
          </cell>
          <cell r="L283">
            <v>12</v>
          </cell>
          <cell r="M283">
            <v>90</v>
          </cell>
          <cell r="N283">
            <v>2.4</v>
          </cell>
          <cell r="O283">
            <v>216</v>
          </cell>
          <cell r="P283">
            <v>480</v>
          </cell>
          <cell r="Q283">
            <v>300</v>
          </cell>
          <cell r="R283">
            <v>147</v>
          </cell>
          <cell r="S283">
            <v>6</v>
          </cell>
          <cell r="T283">
            <v>15</v>
          </cell>
          <cell r="U283">
            <v>2205</v>
          </cell>
          <cell r="V283">
            <v>2355</v>
          </cell>
          <cell r="W283">
            <v>22860</v>
          </cell>
          <cell r="X283">
            <v>914.4</v>
          </cell>
          <cell r="Y283">
            <v>85</v>
          </cell>
          <cell r="Z283">
            <v>777.24</v>
          </cell>
          <cell r="AA283"/>
          <cell r="AB283"/>
          <cell r="AC283">
            <v>1554.48</v>
          </cell>
          <cell r="AD283"/>
          <cell r="AE283" t="str">
            <v>On delist File no 90264</v>
          </cell>
        </row>
        <row r="284">
          <cell r="A284" t="str">
            <v>42879811K2A</v>
          </cell>
          <cell r="B284">
            <v>4287981</v>
          </cell>
          <cell r="C284" t="str">
            <v>7D MINI ROLL VANIL.(40G)16P/D</v>
          </cell>
          <cell r="D284" t="str">
            <v>1K2A</v>
          </cell>
          <cell r="E284" t="str">
            <v>7D MINI ROLL old recipe Décor</v>
          </cell>
          <cell r="F284">
            <v>40</v>
          </cell>
          <cell r="G284" t="str">
            <v>Grecia</v>
          </cell>
          <cell r="H284" t="str">
            <v>Vanilla</v>
          </cell>
          <cell r="I284" t="str">
            <v>Decor</v>
          </cell>
          <cell r="J284" t="str">
            <v>Display</v>
          </cell>
          <cell r="K284">
            <v>16</v>
          </cell>
          <cell r="L284">
            <v>6</v>
          </cell>
          <cell r="M284">
            <v>72</v>
          </cell>
          <cell r="N284">
            <v>3.84</v>
          </cell>
          <cell r="O284">
            <v>276.48</v>
          </cell>
          <cell r="P284">
            <v>300</v>
          </cell>
          <cell r="Q284">
            <v>261</v>
          </cell>
          <cell r="R284">
            <v>370</v>
          </cell>
          <cell r="S284">
            <v>12</v>
          </cell>
          <cell r="T284">
            <v>6</v>
          </cell>
          <cell r="U284">
            <v>2220</v>
          </cell>
          <cell r="V284">
            <v>2370</v>
          </cell>
          <cell r="W284">
            <v>22860</v>
          </cell>
          <cell r="X284">
            <v>914.4</v>
          </cell>
          <cell r="Y284">
            <v>85</v>
          </cell>
          <cell r="Z284">
            <v>777.24</v>
          </cell>
          <cell r="AA284">
            <v>2.8111979166666665</v>
          </cell>
          <cell r="AB284" t="str">
            <v>0001</v>
          </cell>
          <cell r="AC284">
            <v>1554.48</v>
          </cell>
          <cell r="AD284"/>
          <cell r="AE284"/>
        </row>
        <row r="285">
          <cell r="A285" t="str">
            <v>-42879821K2A</v>
          </cell>
          <cell r="B285">
            <v>-4287982</v>
          </cell>
          <cell r="C285" t="str">
            <v>7D MINI ROLL COCOA (5X40G)12M/C</v>
          </cell>
          <cell r="D285" t="str">
            <v>1K2A</v>
          </cell>
          <cell r="E285" t="str">
            <v>7D MINI ROLL old recipe Décor</v>
          </cell>
          <cell r="F285">
            <v>40</v>
          </cell>
          <cell r="G285"/>
          <cell r="H285" t="str">
            <v>Cocoa</v>
          </cell>
          <cell r="I285"/>
          <cell r="J285"/>
          <cell r="K285">
            <v>5</v>
          </cell>
          <cell r="L285">
            <v>12</v>
          </cell>
          <cell r="M285">
            <v>90</v>
          </cell>
          <cell r="N285">
            <v>2.4</v>
          </cell>
          <cell r="O285">
            <v>216</v>
          </cell>
          <cell r="P285">
            <v>480</v>
          </cell>
          <cell r="Q285">
            <v>300</v>
          </cell>
          <cell r="R285">
            <v>147</v>
          </cell>
          <cell r="S285">
            <v>6</v>
          </cell>
          <cell r="T285">
            <v>15</v>
          </cell>
          <cell r="U285">
            <v>2205</v>
          </cell>
          <cell r="V285">
            <v>2355</v>
          </cell>
          <cell r="W285">
            <v>22860</v>
          </cell>
          <cell r="X285">
            <v>914.4</v>
          </cell>
          <cell r="Y285">
            <v>85</v>
          </cell>
          <cell r="Z285">
            <v>777.24</v>
          </cell>
          <cell r="AA285"/>
          <cell r="AB285"/>
          <cell r="AC285">
            <v>1554.48</v>
          </cell>
          <cell r="AD285"/>
          <cell r="AE285" t="str">
            <v>On delist File no 90264</v>
          </cell>
        </row>
        <row r="286">
          <cell r="A286" t="str">
            <v>42879831K2A</v>
          </cell>
          <cell r="B286">
            <v>4287983</v>
          </cell>
          <cell r="C286" t="str">
            <v>7D MINI ROLL COCOA (40G)16P/D</v>
          </cell>
          <cell r="D286" t="str">
            <v>1K2A</v>
          </cell>
          <cell r="E286" t="str">
            <v>7D MINI ROLL old recipe Décor</v>
          </cell>
          <cell r="F286">
            <v>40</v>
          </cell>
          <cell r="G286" t="str">
            <v>Grecia</v>
          </cell>
          <cell r="H286" t="str">
            <v>Cocoa</v>
          </cell>
          <cell r="I286" t="str">
            <v>Decor</v>
          </cell>
          <cell r="J286" t="str">
            <v>Display</v>
          </cell>
          <cell r="K286">
            <v>16</v>
          </cell>
          <cell r="L286">
            <v>6</v>
          </cell>
          <cell r="M286">
            <v>72</v>
          </cell>
          <cell r="N286">
            <v>3.84</v>
          </cell>
          <cell r="O286">
            <v>276.48</v>
          </cell>
          <cell r="P286">
            <v>300</v>
          </cell>
          <cell r="Q286">
            <v>261</v>
          </cell>
          <cell r="R286">
            <v>370</v>
          </cell>
          <cell r="S286">
            <v>12</v>
          </cell>
          <cell r="T286">
            <v>6</v>
          </cell>
          <cell r="U286">
            <v>2220</v>
          </cell>
          <cell r="V286">
            <v>2370</v>
          </cell>
          <cell r="W286">
            <v>22860</v>
          </cell>
          <cell r="X286">
            <v>914.4</v>
          </cell>
          <cell r="Y286">
            <v>85</v>
          </cell>
          <cell r="Z286">
            <v>777.24</v>
          </cell>
          <cell r="AA286">
            <v>2.8111979166666665</v>
          </cell>
          <cell r="AB286" t="str">
            <v>0001</v>
          </cell>
          <cell r="AC286">
            <v>1554.48</v>
          </cell>
          <cell r="AD286"/>
          <cell r="AE286"/>
        </row>
        <row r="287">
          <cell r="A287" t="str">
            <v>42880041K2B</v>
          </cell>
          <cell r="B287">
            <v>4288004</v>
          </cell>
          <cell r="C287" t="str">
            <v>7DAYS SWISS ROLLS COCOA (200G)10P/C</v>
          </cell>
          <cell r="D287" t="str">
            <v>1K2B</v>
          </cell>
          <cell r="E287" t="str">
            <v xml:space="preserve">Swiss Rolls - Décor </v>
          </cell>
          <cell r="F287">
            <v>200</v>
          </cell>
          <cell r="G287"/>
          <cell r="H287" t="str">
            <v>Cocoa</v>
          </cell>
          <cell r="I287" t="str">
            <v>Decor</v>
          </cell>
          <cell r="J287"/>
          <cell r="K287">
            <v>1</v>
          </cell>
          <cell r="L287">
            <v>10</v>
          </cell>
          <cell r="M287">
            <v>192</v>
          </cell>
          <cell r="N287">
            <v>2</v>
          </cell>
          <cell r="O287">
            <v>384</v>
          </cell>
          <cell r="P287">
            <v>386</v>
          </cell>
          <cell r="Q287">
            <v>191</v>
          </cell>
          <cell r="R287">
            <v>125</v>
          </cell>
          <cell r="S287">
            <v>12</v>
          </cell>
          <cell r="T287">
            <v>16</v>
          </cell>
          <cell r="U287">
            <v>2000</v>
          </cell>
          <cell r="V287">
            <v>2150</v>
          </cell>
          <cell r="W287">
            <v>7188</v>
          </cell>
          <cell r="X287">
            <v>1437.6</v>
          </cell>
          <cell r="Y287">
            <v>85</v>
          </cell>
          <cell r="Z287">
            <v>1221.9599999999998</v>
          </cell>
          <cell r="AA287">
            <v>3.1821874999999995</v>
          </cell>
          <cell r="AB287" t="str">
            <v>0001</v>
          </cell>
          <cell r="AC287">
            <v>2443.9199999999996</v>
          </cell>
          <cell r="AD287" t="str">
            <v>8553,72 kg per family</v>
          </cell>
          <cell r="AE287"/>
        </row>
        <row r="288">
          <cell r="A288" t="str">
            <v>42880051K2B</v>
          </cell>
          <cell r="B288">
            <v>4288005</v>
          </cell>
          <cell r="C288" t="str">
            <v xml:space="preserve"> 7D SWISS ROLLS STRAWBERRY (200G)10P/C</v>
          </cell>
          <cell r="D288" t="str">
            <v>1K2B</v>
          </cell>
          <cell r="E288" t="str">
            <v xml:space="preserve">Swiss Rolls - Décor </v>
          </cell>
          <cell r="F288">
            <v>200</v>
          </cell>
          <cell r="G288"/>
          <cell r="H288" t="str">
            <v>Strawberry</v>
          </cell>
          <cell r="I288" t="str">
            <v>Decor</v>
          </cell>
          <cell r="J288"/>
          <cell r="K288">
            <v>1</v>
          </cell>
          <cell r="L288">
            <v>10</v>
          </cell>
          <cell r="M288">
            <v>192</v>
          </cell>
          <cell r="N288">
            <v>2</v>
          </cell>
          <cell r="O288">
            <v>384</v>
          </cell>
          <cell r="P288">
            <v>386</v>
          </cell>
          <cell r="Q288">
            <v>191</v>
          </cell>
          <cell r="R288">
            <v>125</v>
          </cell>
          <cell r="S288">
            <v>12</v>
          </cell>
          <cell r="T288">
            <v>16</v>
          </cell>
          <cell r="U288">
            <v>2000</v>
          </cell>
          <cell r="V288">
            <v>2150</v>
          </cell>
          <cell r="W288">
            <v>7188</v>
          </cell>
          <cell r="X288">
            <v>1437.6</v>
          </cell>
          <cell r="Y288">
            <v>85</v>
          </cell>
          <cell r="Z288">
            <v>1221.9599999999998</v>
          </cell>
          <cell r="AA288">
            <v>3.1821874999999995</v>
          </cell>
          <cell r="AB288" t="str">
            <v>0001</v>
          </cell>
          <cell r="AC288">
            <v>2443.9199999999996</v>
          </cell>
          <cell r="AD288" t="str">
            <v>8553,72 kg per family</v>
          </cell>
          <cell r="AE288"/>
        </row>
        <row r="289">
          <cell r="A289" t="str">
            <v>42880601K2A</v>
          </cell>
          <cell r="B289">
            <v>4288060</v>
          </cell>
          <cell r="C289" t="str">
            <v>7DAYS CAKE BAR CHOCOLATE (8x60G) 12D/C</v>
          </cell>
          <cell r="D289" t="str">
            <v>1K2A</v>
          </cell>
          <cell r="E289" t="str">
            <v>CB - pasteurized - 60g</v>
          </cell>
          <cell r="F289">
            <v>60</v>
          </cell>
          <cell r="G289"/>
          <cell r="H289" t="str">
            <v>Cocoa</v>
          </cell>
          <cell r="I289" t="str">
            <v>Decor</v>
          </cell>
          <cell r="J289" t="str">
            <v>Display</v>
          </cell>
          <cell r="K289">
            <v>12</v>
          </cell>
          <cell r="L289">
            <v>8</v>
          </cell>
          <cell r="M289">
            <v>64</v>
          </cell>
          <cell r="N289">
            <v>5.76</v>
          </cell>
          <cell r="O289">
            <v>368.64</v>
          </cell>
          <cell r="P289">
            <v>471</v>
          </cell>
          <cell r="Q289">
            <v>300</v>
          </cell>
          <cell r="R289">
            <v>260</v>
          </cell>
          <cell r="S289">
            <v>8</v>
          </cell>
          <cell r="T289">
            <v>8</v>
          </cell>
          <cell r="U289">
            <v>2080</v>
          </cell>
          <cell r="V289">
            <v>2230</v>
          </cell>
          <cell r="W289">
            <v>11862</v>
          </cell>
          <cell r="X289">
            <v>711.72</v>
          </cell>
          <cell r="Y289">
            <v>85</v>
          </cell>
          <cell r="Z289">
            <v>604.96199999999999</v>
          </cell>
          <cell r="AA289">
            <v>1.641064453125</v>
          </cell>
          <cell r="AB289" t="str">
            <v>0001</v>
          </cell>
          <cell r="AC289">
            <v>1209.924</v>
          </cell>
          <cell r="AD289"/>
          <cell r="AE289"/>
        </row>
        <row r="290">
          <cell r="A290" t="str">
            <v>42880621K2A</v>
          </cell>
          <cell r="B290">
            <v>4288062</v>
          </cell>
          <cell r="C290" t="str">
            <v>CHIPICAO COV. CAKE MINION2 (64G) 12P/D</v>
          </cell>
          <cell r="D290" t="str">
            <v>1K2A</v>
          </cell>
          <cell r="E290" t="str">
            <v xml:space="preserve">CB - Pasteurized </v>
          </cell>
          <cell r="F290">
            <v>64</v>
          </cell>
          <cell r="G290" t="str">
            <v>Romania</v>
          </cell>
          <cell r="H290"/>
          <cell r="I290" t="str">
            <v>Covered</v>
          </cell>
          <cell r="J290" t="str">
            <v>Display</v>
          </cell>
          <cell r="K290">
            <v>12</v>
          </cell>
          <cell r="L290">
            <v>6</v>
          </cell>
          <cell r="M290">
            <v>24</v>
          </cell>
          <cell r="N290">
            <v>4.6079999999999997</v>
          </cell>
          <cell r="O290">
            <v>110.59199999999998</v>
          </cell>
          <cell r="P290">
            <v>300</v>
          </cell>
          <cell r="Q290">
            <v>261</v>
          </cell>
          <cell r="R290">
            <v>375</v>
          </cell>
          <cell r="S290">
            <v>12</v>
          </cell>
          <cell r="T290">
            <v>2</v>
          </cell>
          <cell r="U290">
            <v>750</v>
          </cell>
          <cell r="V290">
            <v>900</v>
          </cell>
          <cell r="W290">
            <v>12840</v>
          </cell>
          <cell r="X290">
            <v>821.76</v>
          </cell>
          <cell r="Y290">
            <v>85</v>
          </cell>
          <cell r="Z290">
            <v>698.49600000000009</v>
          </cell>
          <cell r="AA290">
            <v>6.3159722222222241</v>
          </cell>
          <cell r="AB290" t="str">
            <v>0001</v>
          </cell>
          <cell r="AC290">
            <v>1396.9920000000002</v>
          </cell>
          <cell r="AD290"/>
          <cell r="AE290"/>
        </row>
        <row r="291">
          <cell r="A291" t="str">
            <v>42880631K2A</v>
          </cell>
          <cell r="B291">
            <v>4288063</v>
          </cell>
          <cell r="C291" t="str">
            <v>CHIPICAO COV. CAKE MINION2 (64G) 12P/D</v>
          </cell>
          <cell r="D291" t="str">
            <v>1K2A</v>
          </cell>
          <cell r="E291" t="str">
            <v xml:space="preserve">CB - Pasteurized </v>
          </cell>
          <cell r="F291">
            <v>64</v>
          </cell>
          <cell r="G291"/>
          <cell r="H291"/>
          <cell r="I291" t="str">
            <v>Covered</v>
          </cell>
          <cell r="J291" t="str">
            <v>Display</v>
          </cell>
          <cell r="K291">
            <v>12</v>
          </cell>
          <cell r="L291">
            <v>6</v>
          </cell>
          <cell r="M291">
            <v>24</v>
          </cell>
          <cell r="N291">
            <v>4.6079999999999997</v>
          </cell>
          <cell r="O291">
            <v>110.59199999999998</v>
          </cell>
          <cell r="P291">
            <v>300</v>
          </cell>
          <cell r="Q291">
            <v>261</v>
          </cell>
          <cell r="R291">
            <v>375</v>
          </cell>
          <cell r="S291">
            <v>12</v>
          </cell>
          <cell r="T291">
            <v>2</v>
          </cell>
          <cell r="U291">
            <v>750</v>
          </cell>
          <cell r="V291">
            <v>900</v>
          </cell>
          <cell r="W291">
            <v>12840</v>
          </cell>
          <cell r="X291">
            <v>821.76</v>
          </cell>
          <cell r="Y291">
            <v>85</v>
          </cell>
          <cell r="Z291">
            <v>698.49600000000009</v>
          </cell>
          <cell r="AA291">
            <v>6.3159722222222241</v>
          </cell>
          <cell r="AB291" t="str">
            <v>0001</v>
          </cell>
          <cell r="AC291">
            <v>1396.9920000000002</v>
          </cell>
          <cell r="AD291"/>
          <cell r="AE291"/>
        </row>
        <row r="292">
          <cell r="A292" t="str">
            <v>42880651K2A</v>
          </cell>
          <cell r="B292">
            <v>4288065</v>
          </cell>
          <cell r="C292" t="str">
            <v>CHIPICAO COV. CAKE MINION2 (64G) 12P/D</v>
          </cell>
          <cell r="D292" t="str">
            <v>1K2A</v>
          </cell>
          <cell r="E292" t="str">
            <v xml:space="preserve">CB - Pasteurized </v>
          </cell>
          <cell r="F292">
            <v>64</v>
          </cell>
          <cell r="G292" t="str">
            <v>Bulgaria</v>
          </cell>
          <cell r="H292"/>
          <cell r="I292" t="str">
            <v>Covered</v>
          </cell>
          <cell r="J292" t="str">
            <v>Display</v>
          </cell>
          <cell r="K292">
            <v>12</v>
          </cell>
          <cell r="L292">
            <v>6</v>
          </cell>
          <cell r="M292">
            <v>24</v>
          </cell>
          <cell r="N292">
            <v>4.6079999999999997</v>
          </cell>
          <cell r="O292">
            <v>110.59199999999998</v>
          </cell>
          <cell r="P292">
            <v>300</v>
          </cell>
          <cell r="Q292">
            <v>261</v>
          </cell>
          <cell r="R292">
            <v>375</v>
          </cell>
          <cell r="S292">
            <v>12</v>
          </cell>
          <cell r="T292">
            <v>2</v>
          </cell>
          <cell r="U292">
            <v>750</v>
          </cell>
          <cell r="V292">
            <v>900</v>
          </cell>
          <cell r="W292">
            <v>12840</v>
          </cell>
          <cell r="X292">
            <v>821.76</v>
          </cell>
          <cell r="Y292">
            <v>85</v>
          </cell>
          <cell r="Z292">
            <v>698.49600000000009</v>
          </cell>
          <cell r="AA292">
            <v>6.3159722222222241</v>
          </cell>
          <cell r="AB292" t="str">
            <v>0001</v>
          </cell>
          <cell r="AC292">
            <v>1396.9920000000002</v>
          </cell>
          <cell r="AD292"/>
          <cell r="AE292"/>
        </row>
        <row r="293">
          <cell r="A293" t="str">
            <v>42880651K2A</v>
          </cell>
          <cell r="B293">
            <v>4288065</v>
          </cell>
          <cell r="C293" t="str">
            <v>CHIPICAO COV. CAKE MINION2 (64G) 12P/D</v>
          </cell>
          <cell r="D293" t="str">
            <v>1K2A</v>
          </cell>
          <cell r="E293" t="str">
            <v xml:space="preserve">CB - Pasteurized </v>
          </cell>
          <cell r="F293">
            <v>64</v>
          </cell>
          <cell r="G293" t="str">
            <v>Bulgaria</v>
          </cell>
          <cell r="H293"/>
          <cell r="I293" t="str">
            <v>Covered</v>
          </cell>
          <cell r="J293" t="str">
            <v>Display</v>
          </cell>
          <cell r="K293">
            <v>12</v>
          </cell>
          <cell r="L293">
            <v>6</v>
          </cell>
          <cell r="M293">
            <v>24</v>
          </cell>
          <cell r="N293">
            <v>4.6079999999999997</v>
          </cell>
          <cell r="O293">
            <v>110.59199999999998</v>
          </cell>
          <cell r="P293">
            <v>300</v>
          </cell>
          <cell r="Q293">
            <v>261</v>
          </cell>
          <cell r="R293">
            <v>375</v>
          </cell>
          <cell r="S293">
            <v>12</v>
          </cell>
          <cell r="T293">
            <v>2</v>
          </cell>
          <cell r="U293">
            <v>750</v>
          </cell>
          <cell r="V293">
            <v>900</v>
          </cell>
          <cell r="W293">
            <v>12840</v>
          </cell>
          <cell r="X293">
            <v>821.76</v>
          </cell>
          <cell r="Y293">
            <v>85</v>
          </cell>
          <cell r="Z293">
            <v>698.49600000000009</v>
          </cell>
          <cell r="AA293">
            <v>6.3159722222222241</v>
          </cell>
          <cell r="AB293" t="str">
            <v>0001</v>
          </cell>
          <cell r="AC293">
            <v>1396.9920000000002</v>
          </cell>
          <cell r="AD293"/>
          <cell r="AE293"/>
        </row>
        <row r="294">
          <cell r="A294" t="str">
            <v>42880661K2A</v>
          </cell>
          <cell r="B294">
            <v>4288066</v>
          </cell>
          <cell r="C294" t="str">
            <v>CHIPIC 12X64G VANIL CAKE BR COV 6CA</v>
          </cell>
          <cell r="D294" t="str">
            <v>1K2A</v>
          </cell>
          <cell r="E294" t="str">
            <v xml:space="preserve">CB - Pasteurized </v>
          </cell>
          <cell r="F294">
            <v>64</v>
          </cell>
          <cell r="G294" t="str">
            <v>Cehia</v>
          </cell>
          <cell r="H294" t="str">
            <v>Vanilla</v>
          </cell>
          <cell r="I294" t="str">
            <v>Covered</v>
          </cell>
          <cell r="J294" t="str">
            <v>Display</v>
          </cell>
          <cell r="K294">
            <v>12</v>
          </cell>
          <cell r="L294">
            <v>6</v>
          </cell>
          <cell r="M294">
            <v>24</v>
          </cell>
          <cell r="N294">
            <v>4.6079999999999997</v>
          </cell>
          <cell r="O294">
            <v>110.59199999999998</v>
          </cell>
          <cell r="P294">
            <v>300</v>
          </cell>
          <cell r="Q294">
            <v>261</v>
          </cell>
          <cell r="R294">
            <v>375</v>
          </cell>
          <cell r="S294">
            <v>12</v>
          </cell>
          <cell r="T294">
            <v>2</v>
          </cell>
          <cell r="U294">
            <v>750</v>
          </cell>
          <cell r="V294">
            <v>900</v>
          </cell>
          <cell r="W294">
            <v>12840</v>
          </cell>
          <cell r="X294">
            <v>821.76</v>
          </cell>
          <cell r="Y294">
            <v>85</v>
          </cell>
          <cell r="Z294">
            <v>698.49600000000009</v>
          </cell>
          <cell r="AA294">
            <v>6.3159722222222241</v>
          </cell>
          <cell r="AB294" t="str">
            <v>0001</v>
          </cell>
          <cell r="AC294">
            <v>1396.9920000000002</v>
          </cell>
          <cell r="AD294"/>
          <cell r="AE294"/>
        </row>
        <row r="295">
          <cell r="A295" t="str">
            <v>42880721K2A</v>
          </cell>
          <cell r="B295">
            <v>4288072</v>
          </cell>
          <cell r="C295" t="str">
            <v>CHIPICAO COV. CAKE MINION2 (64G) 12P/D</v>
          </cell>
          <cell r="D295" t="str">
            <v>1K2A</v>
          </cell>
          <cell r="E295" t="str">
            <v xml:space="preserve">CB - Pasteurized </v>
          </cell>
          <cell r="F295">
            <v>64</v>
          </cell>
          <cell r="G295"/>
          <cell r="H295"/>
          <cell r="I295" t="str">
            <v>Covered</v>
          </cell>
          <cell r="J295" t="str">
            <v>Display</v>
          </cell>
          <cell r="K295">
            <v>12</v>
          </cell>
          <cell r="L295">
            <v>6</v>
          </cell>
          <cell r="M295">
            <v>24</v>
          </cell>
          <cell r="N295">
            <v>4.6079999999999997</v>
          </cell>
          <cell r="O295">
            <v>110.59199999999998</v>
          </cell>
          <cell r="P295">
            <v>300</v>
          </cell>
          <cell r="Q295">
            <v>261</v>
          </cell>
          <cell r="R295">
            <v>375</v>
          </cell>
          <cell r="S295">
            <v>12</v>
          </cell>
          <cell r="T295">
            <v>2</v>
          </cell>
          <cell r="U295">
            <v>750</v>
          </cell>
          <cell r="V295">
            <v>900</v>
          </cell>
          <cell r="W295">
            <v>12840</v>
          </cell>
          <cell r="X295">
            <v>821.76</v>
          </cell>
          <cell r="Y295">
            <v>85</v>
          </cell>
          <cell r="Z295">
            <v>698.49600000000009</v>
          </cell>
          <cell r="AA295">
            <v>6.3159722222222241</v>
          </cell>
          <cell r="AB295" t="str">
            <v>0001</v>
          </cell>
          <cell r="AC295">
            <v>1396.9920000000002</v>
          </cell>
          <cell r="AD295"/>
          <cell r="AE295"/>
        </row>
        <row r="296">
          <cell r="A296" t="str">
            <v>-42880771K2B</v>
          </cell>
          <cell r="B296">
            <v>-4288077</v>
          </cell>
          <cell r="C296" t="str">
            <v>7D CAKE BAR STRAWB. UN.(5x32G)10M/C</v>
          </cell>
          <cell r="D296" t="str">
            <v>1K2B</v>
          </cell>
          <cell r="E296" t="str">
            <v>CB - Pasteurized - Décor</v>
          </cell>
          <cell r="F296">
            <v>32</v>
          </cell>
          <cell r="G296"/>
          <cell r="H296" t="str">
            <v>Strawberry</v>
          </cell>
          <cell r="I296"/>
          <cell r="J296"/>
          <cell r="K296">
            <v>5</v>
          </cell>
          <cell r="L296">
            <v>10</v>
          </cell>
          <cell r="M296">
            <v>144</v>
          </cell>
          <cell r="N296">
            <v>1.6</v>
          </cell>
          <cell r="O296">
            <v>230.4</v>
          </cell>
          <cell r="P296">
            <v>300</v>
          </cell>
          <cell r="Q296">
            <v>260</v>
          </cell>
          <cell r="R296">
            <v>180</v>
          </cell>
          <cell r="S296">
            <v>12</v>
          </cell>
          <cell r="T296">
            <v>12</v>
          </cell>
          <cell r="U296">
            <v>2160</v>
          </cell>
          <cell r="V296">
            <v>2310</v>
          </cell>
          <cell r="W296">
            <v>34980</v>
          </cell>
          <cell r="X296">
            <v>1119.3599999999999</v>
          </cell>
          <cell r="Y296">
            <v>85</v>
          </cell>
          <cell r="Z296">
            <v>951.4559999999999</v>
          </cell>
          <cell r="AA296"/>
          <cell r="AB296"/>
          <cell r="AC296">
            <v>1902.9119999999998</v>
          </cell>
          <cell r="AD296" t="str">
            <v>13,320.37 kg - per family</v>
          </cell>
          <cell r="AE296"/>
        </row>
        <row r="297">
          <cell r="A297" t="str">
            <v>42880781K2B</v>
          </cell>
          <cell r="B297">
            <v>4288078</v>
          </cell>
          <cell r="C297" t="str">
            <v>7D CAKE BAR STRAWB. UN.(32G)16P/D</v>
          </cell>
          <cell r="D297" t="str">
            <v>1K2B</v>
          </cell>
          <cell r="E297" t="str">
            <v>CB - Pasteurized - Décor</v>
          </cell>
          <cell r="F297">
            <v>32</v>
          </cell>
          <cell r="G297" t="str">
            <v>Grecia</v>
          </cell>
          <cell r="H297" t="str">
            <v>Strawberry</v>
          </cell>
          <cell r="I297" t="str">
            <v>Decor</v>
          </cell>
          <cell r="J297" t="str">
            <v>Display</v>
          </cell>
          <cell r="K297">
            <v>16</v>
          </cell>
          <cell r="L297">
            <v>9</v>
          </cell>
          <cell r="M297">
            <v>45</v>
          </cell>
          <cell r="N297">
            <v>4.6079999999999997</v>
          </cell>
          <cell r="O297">
            <v>207.35999999999999</v>
          </cell>
          <cell r="P297">
            <v>396</v>
          </cell>
          <cell r="Q297">
            <v>261</v>
          </cell>
          <cell r="R297">
            <v>380</v>
          </cell>
          <cell r="S297">
            <v>9</v>
          </cell>
          <cell r="T297">
            <v>5</v>
          </cell>
          <cell r="U297">
            <v>1900</v>
          </cell>
          <cell r="V297">
            <v>2050</v>
          </cell>
          <cell r="W297">
            <v>34980</v>
          </cell>
          <cell r="X297">
            <v>1119.3599999999999</v>
          </cell>
          <cell r="Y297">
            <v>85</v>
          </cell>
          <cell r="Z297">
            <v>951.4559999999999</v>
          </cell>
          <cell r="AA297">
            <v>4.5884259259259261</v>
          </cell>
          <cell r="AB297" t="str">
            <v>0001</v>
          </cell>
          <cell r="AC297">
            <v>1902.9119999999998</v>
          </cell>
          <cell r="AD297" t="str">
            <v>13,320.37 kg - per family</v>
          </cell>
          <cell r="AE297"/>
        </row>
        <row r="298">
          <cell r="A298" t="str">
            <v>42880811K2B</v>
          </cell>
          <cell r="B298">
            <v>4288081</v>
          </cell>
          <cell r="C298" t="str">
            <v>7D CAKE BAR VANILLA UN.(5X32G)10M/C</v>
          </cell>
          <cell r="D298" t="str">
            <v>1K2B</v>
          </cell>
          <cell r="E298" t="str">
            <v>CB - Pasteurized - Décor</v>
          </cell>
          <cell r="F298">
            <v>32</v>
          </cell>
          <cell r="G298" t="str">
            <v>Grecia</v>
          </cell>
          <cell r="H298" t="str">
            <v>Vanilla</v>
          </cell>
          <cell r="I298" t="str">
            <v>Decor</v>
          </cell>
          <cell r="J298" t="str">
            <v>Multipack</v>
          </cell>
          <cell r="K298">
            <v>5</v>
          </cell>
          <cell r="L298">
            <v>10</v>
          </cell>
          <cell r="M298">
            <v>144</v>
          </cell>
          <cell r="N298">
            <v>1.6</v>
          </cell>
          <cell r="O298">
            <v>230.4</v>
          </cell>
          <cell r="P298">
            <v>300</v>
          </cell>
          <cell r="Q298">
            <v>260</v>
          </cell>
          <cell r="R298">
            <v>180</v>
          </cell>
          <cell r="S298">
            <v>12</v>
          </cell>
          <cell r="T298">
            <v>12</v>
          </cell>
          <cell r="U298">
            <v>2160</v>
          </cell>
          <cell r="V298">
            <v>2310</v>
          </cell>
          <cell r="W298">
            <v>34980</v>
          </cell>
          <cell r="X298">
            <v>1119.3599999999999</v>
          </cell>
          <cell r="Y298">
            <v>85</v>
          </cell>
          <cell r="Z298">
            <v>951.4559999999999</v>
          </cell>
          <cell r="AA298">
            <v>4.1295833333333327</v>
          </cell>
          <cell r="AB298" t="str">
            <v>0002</v>
          </cell>
          <cell r="AC298">
            <v>1902.9119999999998</v>
          </cell>
          <cell r="AD298" t="str">
            <v>13,320.37 kg - per family</v>
          </cell>
          <cell r="AE298"/>
        </row>
        <row r="299">
          <cell r="A299" t="str">
            <v>42880821K2B</v>
          </cell>
          <cell r="B299">
            <v>4288082</v>
          </cell>
          <cell r="C299" t="str">
            <v>7D CAKE BAR VANILLA CO.(5X32G)10M/C</v>
          </cell>
          <cell r="D299" t="str">
            <v>1K2B</v>
          </cell>
          <cell r="E299" t="str">
            <v>CB - Pasteurized - Covered</v>
          </cell>
          <cell r="F299">
            <v>32</v>
          </cell>
          <cell r="G299" t="str">
            <v>Grecia</v>
          </cell>
          <cell r="H299" t="str">
            <v>Vanilla</v>
          </cell>
          <cell r="I299" t="str">
            <v>Covered</v>
          </cell>
          <cell r="J299" t="str">
            <v>Multipack</v>
          </cell>
          <cell r="K299">
            <v>5</v>
          </cell>
          <cell r="L299">
            <v>10</v>
          </cell>
          <cell r="M299">
            <v>144</v>
          </cell>
          <cell r="N299">
            <v>1.6</v>
          </cell>
          <cell r="O299">
            <v>230.4</v>
          </cell>
          <cell r="P299">
            <v>300</v>
          </cell>
          <cell r="Q299">
            <v>260</v>
          </cell>
          <cell r="R299">
            <v>180</v>
          </cell>
          <cell r="S299">
            <v>12</v>
          </cell>
          <cell r="T299">
            <v>12</v>
          </cell>
          <cell r="U299">
            <v>2160</v>
          </cell>
          <cell r="V299">
            <v>2310</v>
          </cell>
          <cell r="W299">
            <v>38340</v>
          </cell>
          <cell r="X299">
            <v>1226.8800000000001</v>
          </cell>
          <cell r="Y299">
            <v>85</v>
          </cell>
          <cell r="Z299">
            <v>1042.848</v>
          </cell>
          <cell r="AA299">
            <v>4.5262500000000001</v>
          </cell>
          <cell r="AB299" t="str">
            <v>0001</v>
          </cell>
          <cell r="AC299">
            <v>2085.6959999999999</v>
          </cell>
          <cell r="AD299" t="str">
            <v>14,599,9 per family</v>
          </cell>
          <cell r="AE299"/>
        </row>
        <row r="300">
          <cell r="A300" t="str">
            <v>42880831K2B</v>
          </cell>
          <cell r="B300">
            <v>4288083</v>
          </cell>
          <cell r="C300" t="str">
            <v>7D CAKE BAR VANILLA(32G)16P/D</v>
          </cell>
          <cell r="D300" t="str">
            <v>1K2B</v>
          </cell>
          <cell r="E300" t="str">
            <v>CB - Pasteurized - Décor</v>
          </cell>
          <cell r="F300">
            <v>32</v>
          </cell>
          <cell r="G300" t="str">
            <v>Grecia</v>
          </cell>
          <cell r="H300" t="str">
            <v>Vanilla</v>
          </cell>
          <cell r="I300" t="str">
            <v>Decor</v>
          </cell>
          <cell r="J300" t="str">
            <v>Display</v>
          </cell>
          <cell r="K300">
            <v>16</v>
          </cell>
          <cell r="L300">
            <v>9</v>
          </cell>
          <cell r="M300">
            <v>45</v>
          </cell>
          <cell r="N300">
            <v>4.6079999999999997</v>
          </cell>
          <cell r="O300">
            <v>207.35999999999999</v>
          </cell>
          <cell r="P300">
            <v>396</v>
          </cell>
          <cell r="Q300">
            <v>261</v>
          </cell>
          <cell r="R300">
            <v>380</v>
          </cell>
          <cell r="S300">
            <v>9</v>
          </cell>
          <cell r="T300">
            <v>5</v>
          </cell>
          <cell r="U300">
            <v>1900</v>
          </cell>
          <cell r="V300">
            <v>2050</v>
          </cell>
          <cell r="W300">
            <v>34980</v>
          </cell>
          <cell r="X300">
            <v>1119.3599999999999</v>
          </cell>
          <cell r="Y300">
            <v>85</v>
          </cell>
          <cell r="Z300">
            <v>951.4559999999999</v>
          </cell>
          <cell r="AA300">
            <v>4.5884259259259261</v>
          </cell>
          <cell r="AB300" t="str">
            <v>0002</v>
          </cell>
          <cell r="AC300">
            <v>1902.9119999999998</v>
          </cell>
          <cell r="AD300" t="str">
            <v>13,320.37 kg - per family</v>
          </cell>
          <cell r="AE300"/>
        </row>
        <row r="301">
          <cell r="A301" t="str">
            <v>42880841K2B</v>
          </cell>
          <cell r="B301">
            <v>4288084</v>
          </cell>
          <cell r="C301" t="str">
            <v>7D 16X32G VANIL CAKE BR COV 9CA</v>
          </cell>
          <cell r="D301" t="str">
            <v>1K2B</v>
          </cell>
          <cell r="E301" t="str">
            <v>CB - Pasteurized - Covered</v>
          </cell>
          <cell r="F301">
            <v>32</v>
          </cell>
          <cell r="G301" t="str">
            <v>Grecia</v>
          </cell>
          <cell r="H301" t="str">
            <v>Vanilla</v>
          </cell>
          <cell r="I301" t="str">
            <v>Covered</v>
          </cell>
          <cell r="J301" t="str">
            <v>Display</v>
          </cell>
          <cell r="K301">
            <v>16</v>
          </cell>
          <cell r="L301">
            <v>9</v>
          </cell>
          <cell r="M301">
            <v>45</v>
          </cell>
          <cell r="N301">
            <v>4.6079999999999997</v>
          </cell>
          <cell r="O301">
            <v>207.35999999999999</v>
          </cell>
          <cell r="P301">
            <v>396</v>
          </cell>
          <cell r="Q301">
            <v>261</v>
          </cell>
          <cell r="R301">
            <v>380</v>
          </cell>
          <cell r="S301">
            <v>9</v>
          </cell>
          <cell r="T301">
            <v>5</v>
          </cell>
          <cell r="U301">
            <v>1900</v>
          </cell>
          <cell r="V301">
            <v>2050</v>
          </cell>
          <cell r="W301">
            <v>38340</v>
          </cell>
          <cell r="X301">
            <v>1226.8800000000001</v>
          </cell>
          <cell r="Y301">
            <v>85</v>
          </cell>
          <cell r="Z301">
            <v>1042.848</v>
          </cell>
          <cell r="AA301">
            <v>5.0291666666666668</v>
          </cell>
          <cell r="AB301" t="str">
            <v>0001</v>
          </cell>
          <cell r="AC301">
            <v>2085.6959999999999</v>
          </cell>
          <cell r="AD301" t="str">
            <v>14,599,9 per family</v>
          </cell>
          <cell r="AE301"/>
        </row>
        <row r="302">
          <cell r="A302" t="str">
            <v>42880881K2B</v>
          </cell>
          <cell r="B302">
            <v>4288088</v>
          </cell>
          <cell r="C302" t="str">
            <v>7D CAKE BAR COCOA UN.(5X32G)10M/C</v>
          </cell>
          <cell r="D302" t="str">
            <v>1K2B</v>
          </cell>
          <cell r="E302" t="str">
            <v>CB - Pasteurized - Décor</v>
          </cell>
          <cell r="F302">
            <v>32</v>
          </cell>
          <cell r="G302" t="str">
            <v>Grecia</v>
          </cell>
          <cell r="H302" t="str">
            <v>Cocoa</v>
          </cell>
          <cell r="I302" t="str">
            <v>Decor</v>
          </cell>
          <cell r="J302" t="str">
            <v>Multipack</v>
          </cell>
          <cell r="K302">
            <v>5</v>
          </cell>
          <cell r="L302">
            <v>10</v>
          </cell>
          <cell r="M302">
            <v>144</v>
          </cell>
          <cell r="N302">
            <v>1.6</v>
          </cell>
          <cell r="O302">
            <v>230.4</v>
          </cell>
          <cell r="P302">
            <v>300</v>
          </cell>
          <cell r="Q302">
            <v>260</v>
          </cell>
          <cell r="R302">
            <v>180</v>
          </cell>
          <cell r="S302">
            <v>12</v>
          </cell>
          <cell r="T302">
            <v>12</v>
          </cell>
          <cell r="U302">
            <v>2160</v>
          </cell>
          <cell r="V302">
            <v>2310</v>
          </cell>
          <cell r="W302">
            <v>34980</v>
          </cell>
          <cell r="X302">
            <v>1119.3599999999999</v>
          </cell>
          <cell r="Y302">
            <v>85</v>
          </cell>
          <cell r="Z302">
            <v>951.4559999999999</v>
          </cell>
          <cell r="AA302">
            <v>4.1295833333333327</v>
          </cell>
          <cell r="AB302" t="str">
            <v>0002</v>
          </cell>
          <cell r="AC302">
            <v>1902.9119999999998</v>
          </cell>
          <cell r="AD302" t="str">
            <v>13,320.37 kg - per family</v>
          </cell>
          <cell r="AE302"/>
        </row>
        <row r="303">
          <cell r="A303" t="str">
            <v>-42880891K2B</v>
          </cell>
          <cell r="B303">
            <v>-4288089</v>
          </cell>
          <cell r="C303" t="str">
            <v>7D CAKE BAR COCOA CO.(5X32G)10M/C</v>
          </cell>
          <cell r="D303" t="str">
            <v>1K2B</v>
          </cell>
          <cell r="E303" t="str">
            <v>CB - Pasteurized - Covered</v>
          </cell>
          <cell r="F303">
            <v>32</v>
          </cell>
          <cell r="G303"/>
          <cell r="H303" t="str">
            <v>Cocoa</v>
          </cell>
          <cell r="I303"/>
          <cell r="J303"/>
          <cell r="K303">
            <v>5</v>
          </cell>
          <cell r="L303">
            <v>10</v>
          </cell>
          <cell r="M303">
            <v>144</v>
          </cell>
          <cell r="N303">
            <v>1.6</v>
          </cell>
          <cell r="O303">
            <v>230.4</v>
          </cell>
          <cell r="P303">
            <v>300</v>
          </cell>
          <cell r="Q303">
            <v>260</v>
          </cell>
          <cell r="R303">
            <v>180</v>
          </cell>
          <cell r="S303">
            <v>12</v>
          </cell>
          <cell r="T303">
            <v>12</v>
          </cell>
          <cell r="U303">
            <v>2160</v>
          </cell>
          <cell r="V303">
            <v>2310</v>
          </cell>
          <cell r="W303">
            <v>38340</v>
          </cell>
          <cell r="X303">
            <v>1226.8800000000001</v>
          </cell>
          <cell r="Y303">
            <v>85</v>
          </cell>
          <cell r="Z303">
            <v>1042.848</v>
          </cell>
          <cell r="AA303"/>
          <cell r="AB303"/>
          <cell r="AC303">
            <v>2085.6959999999999</v>
          </cell>
          <cell r="AD303" t="str">
            <v>14,599,9 per family</v>
          </cell>
          <cell r="AE303" t="str">
            <v>on delist file 90264</v>
          </cell>
        </row>
        <row r="304">
          <cell r="A304" t="str">
            <v>42880901K2B</v>
          </cell>
          <cell r="B304">
            <v>4288090</v>
          </cell>
          <cell r="C304" t="str">
            <v>7D CAKE BAR COCOA UN.(32G)16P/D</v>
          </cell>
          <cell r="D304" t="str">
            <v>1K2B</v>
          </cell>
          <cell r="E304" t="str">
            <v>CB - Pasteurized - Décor</v>
          </cell>
          <cell r="F304">
            <v>32</v>
          </cell>
          <cell r="G304" t="str">
            <v>Grecia</v>
          </cell>
          <cell r="H304" t="str">
            <v>Cocoa</v>
          </cell>
          <cell r="I304" t="str">
            <v>Decor</v>
          </cell>
          <cell r="J304" t="str">
            <v>Display</v>
          </cell>
          <cell r="K304">
            <v>16</v>
          </cell>
          <cell r="L304">
            <v>9</v>
          </cell>
          <cell r="M304">
            <v>45</v>
          </cell>
          <cell r="N304">
            <v>4.6079999999999997</v>
          </cell>
          <cell r="O304">
            <v>207.35999999999999</v>
          </cell>
          <cell r="P304">
            <v>396</v>
          </cell>
          <cell r="Q304">
            <v>261</v>
          </cell>
          <cell r="R304">
            <v>380</v>
          </cell>
          <cell r="S304">
            <v>9</v>
          </cell>
          <cell r="T304">
            <v>5</v>
          </cell>
          <cell r="U304">
            <v>1900</v>
          </cell>
          <cell r="V304">
            <v>2050</v>
          </cell>
          <cell r="W304">
            <v>34980</v>
          </cell>
          <cell r="X304">
            <v>1119.3599999999999</v>
          </cell>
          <cell r="Y304">
            <v>85</v>
          </cell>
          <cell r="Z304">
            <v>951.4559999999999</v>
          </cell>
          <cell r="AA304">
            <v>4.5884259259259261</v>
          </cell>
          <cell r="AB304" t="str">
            <v>0001</v>
          </cell>
          <cell r="AC304">
            <v>1902.9119999999998</v>
          </cell>
          <cell r="AD304" t="str">
            <v>13,320.37 kg - per family</v>
          </cell>
          <cell r="AE304"/>
        </row>
        <row r="305">
          <cell r="A305" t="str">
            <v>42880931K2A</v>
          </cell>
          <cell r="B305">
            <v>4288093</v>
          </cell>
          <cell r="C305" t="str">
            <v>7DAYS CAKE BAR MIXED BERRY (8x60G)12D/</v>
          </cell>
          <cell r="D305" t="str">
            <v>1K2A</v>
          </cell>
          <cell r="E305" t="str">
            <v>CB - pasteurized - 60g</v>
          </cell>
          <cell r="F305">
            <v>60</v>
          </cell>
          <cell r="G305"/>
          <cell r="H305" t="str">
            <v>Forest Fruits</v>
          </cell>
          <cell r="I305" t="str">
            <v>Decor</v>
          </cell>
          <cell r="J305" t="str">
            <v>Display</v>
          </cell>
          <cell r="K305">
            <v>12</v>
          </cell>
          <cell r="L305">
            <v>8</v>
          </cell>
          <cell r="M305">
            <v>64</v>
          </cell>
          <cell r="N305">
            <v>5.76</v>
          </cell>
          <cell r="O305">
            <v>368.64</v>
          </cell>
          <cell r="P305">
            <v>471</v>
          </cell>
          <cell r="Q305">
            <v>300</v>
          </cell>
          <cell r="R305">
            <v>260</v>
          </cell>
          <cell r="S305">
            <v>8</v>
          </cell>
          <cell r="T305">
            <v>8</v>
          </cell>
          <cell r="U305">
            <v>2080</v>
          </cell>
          <cell r="V305">
            <v>2230</v>
          </cell>
          <cell r="W305">
            <v>11862</v>
          </cell>
          <cell r="X305">
            <v>711.72</v>
          </cell>
          <cell r="Y305">
            <v>85</v>
          </cell>
          <cell r="Z305">
            <v>604.96199999999999</v>
          </cell>
          <cell r="AA305">
            <v>1.641064453125</v>
          </cell>
          <cell r="AB305" t="str">
            <v>0001</v>
          </cell>
          <cell r="AC305">
            <v>1209.924</v>
          </cell>
          <cell r="AD305"/>
          <cell r="AE305"/>
        </row>
        <row r="306">
          <cell r="A306" t="str">
            <v>-42881562W02</v>
          </cell>
          <cell r="B306">
            <v>-4288156</v>
          </cell>
          <cell r="C306" t="str">
            <v>FIN 12X25G HZLNT STICK 4+1F 12CA</v>
          </cell>
          <cell r="D306" t="str">
            <v>2W02</v>
          </cell>
          <cell r="E306" t="str">
            <v>12x25g</v>
          </cell>
          <cell r="F306">
            <v>25</v>
          </cell>
          <cell r="G306"/>
          <cell r="H306"/>
          <cell r="I306"/>
          <cell r="J306"/>
          <cell r="K306">
            <v>12</v>
          </cell>
          <cell r="L306">
            <v>12</v>
          </cell>
          <cell r="M306">
            <v>42</v>
          </cell>
          <cell r="N306">
            <v>3.6</v>
          </cell>
          <cell r="O306">
            <v>151.20000000000002</v>
          </cell>
          <cell r="P306">
            <v>490</v>
          </cell>
          <cell r="Q306">
            <v>300</v>
          </cell>
          <cell r="R306">
            <v>220</v>
          </cell>
          <cell r="S306">
            <v>6</v>
          </cell>
          <cell r="T306">
            <v>7</v>
          </cell>
          <cell r="U306">
            <v>1540</v>
          </cell>
          <cell r="V306">
            <v>1690</v>
          </cell>
          <cell r="W306">
            <v>4620</v>
          </cell>
          <cell r="X306">
            <v>115.5</v>
          </cell>
          <cell r="Y306">
            <v>83</v>
          </cell>
          <cell r="Z306">
            <v>95.864999999999995</v>
          </cell>
          <cell r="AA306"/>
          <cell r="AB306"/>
          <cell r="AC306">
            <v>766.92</v>
          </cell>
          <cell r="AD306" t="str">
            <v>per family of sticks</v>
          </cell>
          <cell r="AE306"/>
        </row>
        <row r="307">
          <cell r="A307" t="str">
            <v>42881592R02</v>
          </cell>
          <cell r="B307">
            <v>4288159</v>
          </cell>
          <cell r="C307" t="str">
            <v>FIN 24X19G HZLN&amp;VAN SPRD PORT 24CA</v>
          </cell>
          <cell r="D307" t="str">
            <v>2R02</v>
          </cell>
          <cell r="E307" t="str">
            <v>24x19g</v>
          </cell>
          <cell r="F307">
            <v>19</v>
          </cell>
          <cell r="G307" t="str">
            <v>Moldova</v>
          </cell>
          <cell r="H307"/>
          <cell r="I307"/>
          <cell r="J307"/>
          <cell r="K307">
            <v>24</v>
          </cell>
          <cell r="L307">
            <v>24</v>
          </cell>
          <cell r="M307">
            <v>40</v>
          </cell>
          <cell r="N307">
            <v>0.45600000000000002</v>
          </cell>
          <cell r="O307">
            <v>18.240000000000002</v>
          </cell>
          <cell r="P307">
            <v>386</v>
          </cell>
          <cell r="Q307">
            <v>286</v>
          </cell>
          <cell r="R307">
            <v>305</v>
          </cell>
          <cell r="S307">
            <v>8</v>
          </cell>
          <cell r="T307">
            <v>5</v>
          </cell>
          <cell r="U307">
            <v>1525</v>
          </cell>
          <cell r="V307">
            <v>1675</v>
          </cell>
          <cell r="W307">
            <v>7200</v>
          </cell>
          <cell r="X307">
            <v>136.80000000000001</v>
          </cell>
          <cell r="Y307">
            <v>95</v>
          </cell>
          <cell r="Z307">
            <v>129.96</v>
          </cell>
          <cell r="AA307">
            <v>7.125</v>
          </cell>
          <cell r="AB307" t="str">
            <v>0001</v>
          </cell>
          <cell r="AC307">
            <v>1039.68</v>
          </cell>
          <cell r="AD307" t="str">
            <v>per family of Fineti</v>
          </cell>
          <cell r="AE307"/>
        </row>
        <row r="308">
          <cell r="A308" t="str">
            <v>42881622D01</v>
          </cell>
          <cell r="B308">
            <v>4288162</v>
          </cell>
          <cell r="C308" t="str">
            <v>FIN 8X45G HZLNT DIPS 9CA</v>
          </cell>
          <cell r="D308" t="str">
            <v>2D01</v>
          </cell>
          <cell r="E308" t="str">
            <v>8x45g Dips PROMO</v>
          </cell>
          <cell r="F308">
            <v>45</v>
          </cell>
          <cell r="G308" t="str">
            <v>Moldova</v>
          </cell>
          <cell r="H308"/>
          <cell r="I308"/>
          <cell r="J308"/>
          <cell r="K308">
            <v>8</v>
          </cell>
          <cell r="L308">
            <v>9</v>
          </cell>
          <cell r="M308">
            <v>24</v>
          </cell>
          <cell r="N308">
            <v>3.24</v>
          </cell>
          <cell r="O308">
            <v>77.760000000000005</v>
          </cell>
          <cell r="P308">
            <v>452</v>
          </cell>
          <cell r="Q308">
            <v>296</v>
          </cell>
          <cell r="R308">
            <v>430</v>
          </cell>
          <cell r="S308">
            <v>6</v>
          </cell>
          <cell r="T308">
            <v>4</v>
          </cell>
          <cell r="U308">
            <v>1720</v>
          </cell>
          <cell r="V308">
            <v>1870</v>
          </cell>
          <cell r="W308">
            <v>2760</v>
          </cell>
          <cell r="X308">
            <v>124.2</v>
          </cell>
          <cell r="Y308">
            <v>93</v>
          </cell>
          <cell r="Z308">
            <v>115.506</v>
          </cell>
          <cell r="AA308">
            <v>1.4854166666666666</v>
          </cell>
          <cell r="AB308" t="str">
            <v>0001</v>
          </cell>
          <cell r="AC308">
            <v>924.048</v>
          </cell>
          <cell r="AD308" t="str">
            <v>per family of Dips</v>
          </cell>
          <cell r="AE308"/>
        </row>
        <row r="309">
          <cell r="A309" t="str">
            <v>42881632W01</v>
          </cell>
          <cell r="B309">
            <v>4288163</v>
          </cell>
          <cell r="C309" t="str">
            <v>FIN 8X45G HZLNT MINI STICK 9CA</v>
          </cell>
          <cell r="D309" t="str">
            <v>2W01</v>
          </cell>
          <cell r="E309" t="str">
            <v>8x45g MS PROMO</v>
          </cell>
          <cell r="F309">
            <v>45</v>
          </cell>
          <cell r="G309" t="str">
            <v>Moldova</v>
          </cell>
          <cell r="H309"/>
          <cell r="I309"/>
          <cell r="J309"/>
          <cell r="K309">
            <v>8</v>
          </cell>
          <cell r="L309">
            <v>9</v>
          </cell>
          <cell r="M309">
            <v>24</v>
          </cell>
          <cell r="N309">
            <v>3.24</v>
          </cell>
          <cell r="O309">
            <v>77.760000000000005</v>
          </cell>
          <cell r="P309">
            <v>452</v>
          </cell>
          <cell r="Q309">
            <v>296</v>
          </cell>
          <cell r="R309">
            <v>430</v>
          </cell>
          <cell r="S309">
            <v>6</v>
          </cell>
          <cell r="T309">
            <v>4</v>
          </cell>
          <cell r="U309">
            <v>1720</v>
          </cell>
          <cell r="V309">
            <v>1870</v>
          </cell>
          <cell r="W309">
            <v>1800</v>
          </cell>
          <cell r="X309">
            <v>81</v>
          </cell>
          <cell r="Y309">
            <v>90</v>
          </cell>
          <cell r="Z309">
            <v>72.900000000000006</v>
          </cell>
          <cell r="AA309">
            <v>0.9375</v>
          </cell>
          <cell r="AB309" t="str">
            <v>0001</v>
          </cell>
          <cell r="AC309">
            <v>583.20000000000005</v>
          </cell>
          <cell r="AD309" t="str">
            <v>per family of sticks</v>
          </cell>
          <cell r="AE309"/>
        </row>
        <row r="310">
          <cell r="A310" t="str">
            <v>42881642W01</v>
          </cell>
          <cell r="B310">
            <v>4288164</v>
          </cell>
          <cell r="C310" t="str">
            <v>FIN 8X45G HZLNT MINI STICK 9CA</v>
          </cell>
          <cell r="D310" t="str">
            <v>2W01</v>
          </cell>
          <cell r="E310" t="str">
            <v>8x45g MS PROMO</v>
          </cell>
          <cell r="F310">
            <v>45</v>
          </cell>
          <cell r="G310" t="str">
            <v>Serbia/Montenegro</v>
          </cell>
          <cell r="H310"/>
          <cell r="I310"/>
          <cell r="J310"/>
          <cell r="K310">
            <v>8</v>
          </cell>
          <cell r="L310">
            <v>9</v>
          </cell>
          <cell r="M310">
            <v>24</v>
          </cell>
          <cell r="N310">
            <v>3.24</v>
          </cell>
          <cell r="O310">
            <v>77.760000000000005</v>
          </cell>
          <cell r="P310">
            <v>452</v>
          </cell>
          <cell r="Q310">
            <v>296</v>
          </cell>
          <cell r="R310">
            <v>430</v>
          </cell>
          <cell r="S310">
            <v>6</v>
          </cell>
          <cell r="T310">
            <v>4</v>
          </cell>
          <cell r="U310">
            <v>1720</v>
          </cell>
          <cell r="V310">
            <v>1870</v>
          </cell>
          <cell r="W310">
            <v>1800</v>
          </cell>
          <cell r="X310">
            <v>81</v>
          </cell>
          <cell r="Y310">
            <v>90</v>
          </cell>
          <cell r="Z310">
            <v>72.900000000000006</v>
          </cell>
          <cell r="AA310">
            <v>0.9375</v>
          </cell>
          <cell r="AB310" t="str">
            <v>0001</v>
          </cell>
          <cell r="AC310">
            <v>583.20000000000005</v>
          </cell>
          <cell r="AD310" t="str">
            <v>per family of sticks</v>
          </cell>
          <cell r="AE310"/>
        </row>
        <row r="311">
          <cell r="A311" t="str">
            <v>42881652j01</v>
          </cell>
          <cell r="B311">
            <v>4288165</v>
          </cell>
          <cell r="C311" t="str">
            <v>FIN 400G HZLNT SPRD POT 8CA</v>
          </cell>
          <cell r="D311" t="str">
            <v>2j01</v>
          </cell>
          <cell r="E311" t="str">
            <v>8x400M</v>
          </cell>
          <cell r="F311">
            <v>400</v>
          </cell>
          <cell r="G311" t="str">
            <v>North Macedonia</v>
          </cell>
          <cell r="H311"/>
          <cell r="I311"/>
          <cell r="J311"/>
          <cell r="K311">
            <v>1</v>
          </cell>
          <cell r="L311">
            <v>8</v>
          </cell>
          <cell r="M311">
            <v>144</v>
          </cell>
          <cell r="N311">
            <v>3.2</v>
          </cell>
          <cell r="O311">
            <v>460.8</v>
          </cell>
          <cell r="P311">
            <v>390</v>
          </cell>
          <cell r="Q311">
            <v>199</v>
          </cell>
          <cell r="R311">
            <v>124</v>
          </cell>
          <cell r="S311">
            <v>12</v>
          </cell>
          <cell r="T311">
            <v>12</v>
          </cell>
          <cell r="U311">
            <v>1488</v>
          </cell>
          <cell r="V311">
            <v>1638</v>
          </cell>
          <cell r="W311">
            <v>1500</v>
          </cell>
          <cell r="X311">
            <v>600</v>
          </cell>
          <cell r="Y311">
            <v>90</v>
          </cell>
          <cell r="Z311">
            <v>540</v>
          </cell>
          <cell r="AA311">
            <v>1.171875</v>
          </cell>
          <cell r="AB311" t="str">
            <v>0001</v>
          </cell>
          <cell r="AC311">
            <v>8640</v>
          </cell>
          <cell r="AD311"/>
          <cell r="AE311"/>
        </row>
        <row r="312">
          <cell r="A312" t="str">
            <v>42881662j01</v>
          </cell>
          <cell r="B312">
            <v>4288166</v>
          </cell>
          <cell r="C312" t="str">
            <v>FIN 200G HZLNT SPRD POT 12CA</v>
          </cell>
          <cell r="D312" t="str">
            <v>2j01</v>
          </cell>
          <cell r="E312" t="str">
            <v>12x200M</v>
          </cell>
          <cell r="F312">
            <v>200</v>
          </cell>
          <cell r="G312" t="str">
            <v>Kosovo/Albania</v>
          </cell>
          <cell r="H312"/>
          <cell r="I312"/>
          <cell r="J312"/>
          <cell r="K312">
            <v>1</v>
          </cell>
          <cell r="L312">
            <v>12</v>
          </cell>
          <cell r="M312">
            <v>144</v>
          </cell>
          <cell r="N312">
            <v>2.4</v>
          </cell>
          <cell r="O312">
            <v>345.59999999999997</v>
          </cell>
          <cell r="P312">
            <v>302</v>
          </cell>
          <cell r="Q312">
            <v>205</v>
          </cell>
          <cell r="R312">
            <v>170</v>
          </cell>
          <cell r="S312">
            <v>16</v>
          </cell>
          <cell r="T312">
            <v>9</v>
          </cell>
          <cell r="U312">
            <v>1530</v>
          </cell>
          <cell r="V312">
            <v>1680</v>
          </cell>
          <cell r="W312">
            <v>1500</v>
          </cell>
          <cell r="X312">
            <v>300</v>
          </cell>
          <cell r="Y312">
            <v>90</v>
          </cell>
          <cell r="Z312">
            <v>270</v>
          </cell>
          <cell r="AA312">
            <v>0.78125</v>
          </cell>
          <cell r="AB312" t="str">
            <v>0001</v>
          </cell>
          <cell r="AC312">
            <v>4320</v>
          </cell>
          <cell r="AD312"/>
          <cell r="AE312"/>
        </row>
        <row r="313">
          <cell r="A313" t="str">
            <v>42881672D01</v>
          </cell>
          <cell r="B313">
            <v>4288167</v>
          </cell>
          <cell r="C313" t="str">
            <v>FIN 8X45G HZLNT DIPS 9CA</v>
          </cell>
          <cell r="D313" t="str">
            <v>2D01</v>
          </cell>
          <cell r="E313" t="str">
            <v>8x45g Dips PROMO</v>
          </cell>
          <cell r="F313">
            <v>45</v>
          </cell>
          <cell r="G313" t="str">
            <v>Bosnia</v>
          </cell>
          <cell r="H313"/>
          <cell r="I313"/>
          <cell r="J313"/>
          <cell r="K313">
            <v>8</v>
          </cell>
          <cell r="L313">
            <v>9</v>
          </cell>
          <cell r="M313">
            <v>24</v>
          </cell>
          <cell r="N313">
            <v>3.24</v>
          </cell>
          <cell r="O313">
            <v>77.760000000000005</v>
          </cell>
          <cell r="P313">
            <v>452</v>
          </cell>
          <cell r="Q313">
            <v>296</v>
          </cell>
          <cell r="R313">
            <v>430</v>
          </cell>
          <cell r="S313">
            <v>6</v>
          </cell>
          <cell r="T313">
            <v>4</v>
          </cell>
          <cell r="U313">
            <v>1720</v>
          </cell>
          <cell r="V313">
            <v>1870</v>
          </cell>
          <cell r="W313">
            <v>2760</v>
          </cell>
          <cell r="X313">
            <v>124.2</v>
          </cell>
          <cell r="Y313">
            <v>93</v>
          </cell>
          <cell r="Z313">
            <v>115.506</v>
          </cell>
          <cell r="AA313">
            <v>1.4854166666666666</v>
          </cell>
          <cell r="AB313" t="str">
            <v>0001</v>
          </cell>
          <cell r="AC313">
            <v>924.048</v>
          </cell>
          <cell r="AD313" t="str">
            <v>per family of Dips</v>
          </cell>
          <cell r="AE313"/>
        </row>
        <row r="314">
          <cell r="A314" t="str">
            <v>42881682D01</v>
          </cell>
          <cell r="B314">
            <v>4288168</v>
          </cell>
          <cell r="C314" t="str">
            <v>FIN 8X45G HZLNT DIPS 9CA</v>
          </cell>
          <cell r="D314" t="str">
            <v>2D01</v>
          </cell>
          <cell r="E314" t="str">
            <v>8x45g Dips PROMO</v>
          </cell>
          <cell r="F314">
            <v>45</v>
          </cell>
          <cell r="G314" t="str">
            <v>Serbia/Montenegro</v>
          </cell>
          <cell r="H314"/>
          <cell r="I314"/>
          <cell r="J314"/>
          <cell r="K314">
            <v>8</v>
          </cell>
          <cell r="L314">
            <v>9</v>
          </cell>
          <cell r="M314">
            <v>24</v>
          </cell>
          <cell r="N314">
            <v>3.24</v>
          </cell>
          <cell r="O314">
            <v>77.760000000000005</v>
          </cell>
          <cell r="P314">
            <v>452</v>
          </cell>
          <cell r="Q314">
            <v>296</v>
          </cell>
          <cell r="R314">
            <v>430</v>
          </cell>
          <cell r="S314">
            <v>6</v>
          </cell>
          <cell r="T314">
            <v>4</v>
          </cell>
          <cell r="U314">
            <v>1720</v>
          </cell>
          <cell r="V314">
            <v>1870</v>
          </cell>
          <cell r="W314">
            <v>2760</v>
          </cell>
          <cell r="X314">
            <v>124.2</v>
          </cell>
          <cell r="Y314">
            <v>93</v>
          </cell>
          <cell r="Z314">
            <v>115.506</v>
          </cell>
          <cell r="AA314">
            <v>1.4854166666666666</v>
          </cell>
          <cell r="AB314" t="str">
            <v>0001</v>
          </cell>
          <cell r="AC314">
            <v>924.048</v>
          </cell>
          <cell r="AD314" t="str">
            <v>per family of Dips</v>
          </cell>
          <cell r="AE314"/>
        </row>
        <row r="315">
          <cell r="A315" t="str">
            <v>42881692W01</v>
          </cell>
          <cell r="B315">
            <v>4288169</v>
          </cell>
          <cell r="C315" t="str">
            <v>FIN 8X45G HZLNT MINI STICK 9CA</v>
          </cell>
          <cell r="D315" t="str">
            <v>2W01</v>
          </cell>
          <cell r="E315" t="str">
            <v>8x45g MS PROMO</v>
          </cell>
          <cell r="F315">
            <v>45</v>
          </cell>
          <cell r="G315" t="str">
            <v>North Macedonia</v>
          </cell>
          <cell r="H315"/>
          <cell r="I315"/>
          <cell r="J315"/>
          <cell r="K315">
            <v>8</v>
          </cell>
          <cell r="L315">
            <v>9</v>
          </cell>
          <cell r="M315">
            <v>24</v>
          </cell>
          <cell r="N315">
            <v>3.24</v>
          </cell>
          <cell r="O315">
            <v>77.760000000000005</v>
          </cell>
          <cell r="P315">
            <v>452</v>
          </cell>
          <cell r="Q315">
            <v>296</v>
          </cell>
          <cell r="R315">
            <v>430</v>
          </cell>
          <cell r="S315">
            <v>6</v>
          </cell>
          <cell r="T315">
            <v>4</v>
          </cell>
          <cell r="U315">
            <v>1720</v>
          </cell>
          <cell r="V315">
            <v>1870</v>
          </cell>
          <cell r="W315">
            <v>1800</v>
          </cell>
          <cell r="X315">
            <v>81</v>
          </cell>
          <cell r="Y315">
            <v>90</v>
          </cell>
          <cell r="Z315">
            <v>72.900000000000006</v>
          </cell>
          <cell r="AA315">
            <v>0.9375</v>
          </cell>
          <cell r="AB315" t="str">
            <v>0001</v>
          </cell>
          <cell r="AC315">
            <v>583.20000000000005</v>
          </cell>
          <cell r="AD315" t="str">
            <v>per family of sticks</v>
          </cell>
          <cell r="AE315"/>
        </row>
        <row r="316">
          <cell r="A316" t="str">
            <v>42881702W01</v>
          </cell>
          <cell r="B316">
            <v>4288170</v>
          </cell>
          <cell r="C316" t="str">
            <v>FIN 8X45G HZLNT MINI STICK 9CA</v>
          </cell>
          <cell r="D316" t="str">
            <v>2W01</v>
          </cell>
          <cell r="E316" t="str">
            <v>8x45g MS PROMO</v>
          </cell>
          <cell r="F316">
            <v>45</v>
          </cell>
          <cell r="G316" t="str">
            <v>Kosovo/Albania</v>
          </cell>
          <cell r="H316"/>
          <cell r="I316"/>
          <cell r="J316"/>
          <cell r="K316">
            <v>8</v>
          </cell>
          <cell r="L316">
            <v>9</v>
          </cell>
          <cell r="M316">
            <v>24</v>
          </cell>
          <cell r="N316">
            <v>3.24</v>
          </cell>
          <cell r="O316">
            <v>77.760000000000005</v>
          </cell>
          <cell r="P316">
            <v>452</v>
          </cell>
          <cell r="Q316">
            <v>296</v>
          </cell>
          <cell r="R316">
            <v>430</v>
          </cell>
          <cell r="S316">
            <v>6</v>
          </cell>
          <cell r="T316">
            <v>4</v>
          </cell>
          <cell r="U316">
            <v>1720</v>
          </cell>
          <cell r="V316">
            <v>1870</v>
          </cell>
          <cell r="W316">
            <v>1800</v>
          </cell>
          <cell r="X316">
            <v>81</v>
          </cell>
          <cell r="Y316">
            <v>90</v>
          </cell>
          <cell r="Z316">
            <v>72.900000000000006</v>
          </cell>
          <cell r="AA316">
            <v>0.9375</v>
          </cell>
          <cell r="AB316" t="str">
            <v>0001</v>
          </cell>
          <cell r="AC316">
            <v>583.20000000000005</v>
          </cell>
          <cell r="AD316" t="str">
            <v>per family of sticks</v>
          </cell>
          <cell r="AE316"/>
        </row>
        <row r="317">
          <cell r="A317" t="str">
            <v>42881712j01</v>
          </cell>
          <cell r="B317">
            <v>4288171</v>
          </cell>
          <cell r="C317" t="str">
            <v>FIN 200G HZLNT SPRD POT 12CA</v>
          </cell>
          <cell r="D317" t="str">
            <v>2j01</v>
          </cell>
          <cell r="E317" t="str">
            <v>12x200M</v>
          </cell>
          <cell r="F317">
            <v>200</v>
          </cell>
          <cell r="G317" t="str">
            <v>Serbia/Montenegro</v>
          </cell>
          <cell r="H317"/>
          <cell r="I317"/>
          <cell r="J317"/>
          <cell r="K317">
            <v>1</v>
          </cell>
          <cell r="L317">
            <v>12</v>
          </cell>
          <cell r="M317">
            <v>144</v>
          </cell>
          <cell r="N317">
            <v>2.4</v>
          </cell>
          <cell r="O317">
            <v>345.59999999999997</v>
          </cell>
          <cell r="P317">
            <v>302</v>
          </cell>
          <cell r="Q317">
            <v>205</v>
          </cell>
          <cell r="R317">
            <v>170</v>
          </cell>
          <cell r="S317">
            <v>16</v>
          </cell>
          <cell r="T317">
            <v>9</v>
          </cell>
          <cell r="U317">
            <v>1530</v>
          </cell>
          <cell r="V317">
            <v>1680</v>
          </cell>
          <cell r="W317">
            <v>1500</v>
          </cell>
          <cell r="X317">
            <v>300</v>
          </cell>
          <cell r="Y317">
            <v>90</v>
          </cell>
          <cell r="Z317">
            <v>270</v>
          </cell>
          <cell r="AA317">
            <v>0.78125</v>
          </cell>
          <cell r="AB317" t="str">
            <v>0001</v>
          </cell>
          <cell r="AC317">
            <v>4320</v>
          </cell>
          <cell r="AD317"/>
          <cell r="AE317"/>
        </row>
        <row r="318">
          <cell r="A318" t="str">
            <v>42881722j01</v>
          </cell>
          <cell r="B318">
            <v>4288172</v>
          </cell>
          <cell r="C318" t="str">
            <v>FIN 400G HZLNT SPRD POT 8CA</v>
          </cell>
          <cell r="D318" t="str">
            <v>2j01</v>
          </cell>
          <cell r="E318" t="str">
            <v>8x400M</v>
          </cell>
          <cell r="F318">
            <v>400</v>
          </cell>
          <cell r="G318" t="str">
            <v>Kosovo/Albania</v>
          </cell>
          <cell r="H318"/>
          <cell r="I318"/>
          <cell r="J318"/>
          <cell r="K318">
            <v>1</v>
          </cell>
          <cell r="L318">
            <v>8</v>
          </cell>
          <cell r="M318">
            <v>144</v>
          </cell>
          <cell r="N318">
            <v>3.2</v>
          </cell>
          <cell r="O318">
            <v>460.8</v>
          </cell>
          <cell r="P318">
            <v>390</v>
          </cell>
          <cell r="Q318">
            <v>199</v>
          </cell>
          <cell r="R318">
            <v>124</v>
          </cell>
          <cell r="S318">
            <v>12</v>
          </cell>
          <cell r="T318">
            <v>12</v>
          </cell>
          <cell r="U318">
            <v>1488</v>
          </cell>
          <cell r="V318">
            <v>1638</v>
          </cell>
          <cell r="W318">
            <v>1500</v>
          </cell>
          <cell r="X318">
            <v>600</v>
          </cell>
          <cell r="Y318">
            <v>90</v>
          </cell>
          <cell r="Z318">
            <v>540</v>
          </cell>
          <cell r="AA318">
            <v>1.171875</v>
          </cell>
          <cell r="AB318" t="str">
            <v>0001</v>
          </cell>
          <cell r="AC318">
            <v>8640</v>
          </cell>
          <cell r="AD318"/>
          <cell r="AE318"/>
        </row>
        <row r="319">
          <cell r="A319" t="str">
            <v>42881732j03</v>
          </cell>
          <cell r="B319">
            <v>4288173</v>
          </cell>
          <cell r="C319" t="str">
            <v>FIN 1KG HZLNT SPRD POT 6CA</v>
          </cell>
          <cell r="D319" t="str">
            <v>2j03</v>
          </cell>
          <cell r="E319" t="str">
            <v>1M</v>
          </cell>
          <cell r="F319">
            <v>1000</v>
          </cell>
          <cell r="G319" t="str">
            <v>Kosovo/Albania</v>
          </cell>
          <cell r="H319"/>
          <cell r="I319"/>
          <cell r="J319"/>
          <cell r="K319">
            <v>1</v>
          </cell>
          <cell r="L319">
            <v>6</v>
          </cell>
          <cell r="M319">
            <v>90</v>
          </cell>
          <cell r="N319">
            <v>6</v>
          </cell>
          <cell r="O319">
            <v>540</v>
          </cell>
          <cell r="P319">
            <v>400</v>
          </cell>
          <cell r="Q319">
            <v>270</v>
          </cell>
          <cell r="R319">
            <v>148</v>
          </cell>
          <cell r="S319">
            <v>9</v>
          </cell>
          <cell r="T319">
            <v>10</v>
          </cell>
          <cell r="U319">
            <v>1480</v>
          </cell>
          <cell r="V319">
            <v>1630</v>
          </cell>
          <cell r="W319">
            <v>720</v>
          </cell>
          <cell r="X319">
            <v>720</v>
          </cell>
          <cell r="Y319">
            <v>90</v>
          </cell>
          <cell r="Z319">
            <v>648</v>
          </cell>
          <cell r="AA319">
            <v>1.2</v>
          </cell>
          <cell r="AB319" t="str">
            <v>0001</v>
          </cell>
          <cell r="AC319">
            <v>5184</v>
          </cell>
          <cell r="AD319" t="str">
            <v>per family of Fineti</v>
          </cell>
          <cell r="AE319"/>
        </row>
        <row r="320">
          <cell r="A320" t="str">
            <v>42881742j03</v>
          </cell>
          <cell r="B320">
            <v>4288174</v>
          </cell>
          <cell r="C320" t="str">
            <v>FIN 1KG HZLNT SPRD POT 6CA</v>
          </cell>
          <cell r="D320" t="str">
            <v>2j03</v>
          </cell>
          <cell r="E320" t="str">
            <v>1M</v>
          </cell>
          <cell r="F320">
            <v>1000</v>
          </cell>
          <cell r="G320" t="str">
            <v>North Macedonia</v>
          </cell>
          <cell r="H320"/>
          <cell r="I320"/>
          <cell r="J320"/>
          <cell r="K320">
            <v>1</v>
          </cell>
          <cell r="L320">
            <v>6</v>
          </cell>
          <cell r="M320">
            <v>90</v>
          </cell>
          <cell r="N320">
            <v>6</v>
          </cell>
          <cell r="O320">
            <v>540</v>
          </cell>
          <cell r="P320">
            <v>400</v>
          </cell>
          <cell r="Q320">
            <v>270</v>
          </cell>
          <cell r="R320">
            <v>148</v>
          </cell>
          <cell r="S320">
            <v>9</v>
          </cell>
          <cell r="T320">
            <v>10</v>
          </cell>
          <cell r="U320">
            <v>1480</v>
          </cell>
          <cell r="V320">
            <v>1630</v>
          </cell>
          <cell r="W320">
            <v>720</v>
          </cell>
          <cell r="X320">
            <v>720</v>
          </cell>
          <cell r="Y320">
            <v>90</v>
          </cell>
          <cell r="Z320">
            <v>648</v>
          </cell>
          <cell r="AA320">
            <v>1.2</v>
          </cell>
          <cell r="AB320" t="str">
            <v>0001</v>
          </cell>
          <cell r="AC320">
            <v>5184</v>
          </cell>
          <cell r="AD320" t="str">
            <v>per family of Fineti</v>
          </cell>
          <cell r="AE320"/>
        </row>
        <row r="321">
          <cell r="A321" t="str">
            <v>42881752j01</v>
          </cell>
          <cell r="B321">
            <v>4288175</v>
          </cell>
          <cell r="C321" t="str">
            <v>FIN 400G HZLNT SPRD POT 8CA</v>
          </cell>
          <cell r="D321" t="str">
            <v>2j01</v>
          </cell>
          <cell r="E321" t="str">
            <v>8x400M</v>
          </cell>
          <cell r="F321">
            <v>400</v>
          </cell>
          <cell r="G321" t="str">
            <v>Serbia/Montenegro</v>
          </cell>
          <cell r="H321"/>
          <cell r="I321"/>
          <cell r="J321"/>
          <cell r="K321">
            <v>1</v>
          </cell>
          <cell r="L321">
            <v>8</v>
          </cell>
          <cell r="M321">
            <v>144</v>
          </cell>
          <cell r="N321">
            <v>3.2</v>
          </cell>
          <cell r="O321">
            <v>460.8</v>
          </cell>
          <cell r="P321">
            <v>390</v>
          </cell>
          <cell r="Q321">
            <v>199</v>
          </cell>
          <cell r="R321">
            <v>124</v>
          </cell>
          <cell r="S321">
            <v>12</v>
          </cell>
          <cell r="T321">
            <v>12</v>
          </cell>
          <cell r="U321">
            <v>1488</v>
          </cell>
          <cell r="V321">
            <v>1638</v>
          </cell>
          <cell r="W321">
            <v>1500</v>
          </cell>
          <cell r="X321">
            <v>600</v>
          </cell>
          <cell r="Y321">
            <v>90</v>
          </cell>
          <cell r="Z321">
            <v>540</v>
          </cell>
          <cell r="AA321">
            <v>1.171875</v>
          </cell>
          <cell r="AB321" t="str">
            <v>0002</v>
          </cell>
          <cell r="AC321">
            <v>8640</v>
          </cell>
          <cell r="AD321"/>
          <cell r="AE321"/>
        </row>
        <row r="322">
          <cell r="A322" t="str">
            <v>42881762j01</v>
          </cell>
          <cell r="B322">
            <v>4288176</v>
          </cell>
          <cell r="C322" t="str">
            <v>FIN 200G HZLNT SPRD POT 12CA</v>
          </cell>
          <cell r="D322" t="str">
            <v>2j01</v>
          </cell>
          <cell r="E322" t="str">
            <v>12x200M</v>
          </cell>
          <cell r="F322">
            <v>200</v>
          </cell>
          <cell r="G322" t="str">
            <v>North Macedonia</v>
          </cell>
          <cell r="H322"/>
          <cell r="I322"/>
          <cell r="J322"/>
          <cell r="K322">
            <v>1</v>
          </cell>
          <cell r="L322">
            <v>12</v>
          </cell>
          <cell r="M322">
            <v>144</v>
          </cell>
          <cell r="N322">
            <v>2.4</v>
          </cell>
          <cell r="O322">
            <v>345.59999999999997</v>
          </cell>
          <cell r="P322">
            <v>302</v>
          </cell>
          <cell r="Q322">
            <v>205</v>
          </cell>
          <cell r="R322">
            <v>170</v>
          </cell>
          <cell r="S322">
            <v>16</v>
          </cell>
          <cell r="T322">
            <v>9</v>
          </cell>
          <cell r="U322">
            <v>1530</v>
          </cell>
          <cell r="V322">
            <v>1680</v>
          </cell>
          <cell r="W322">
            <v>1500</v>
          </cell>
          <cell r="X322">
            <v>300</v>
          </cell>
          <cell r="Y322">
            <v>90</v>
          </cell>
          <cell r="Z322">
            <v>270</v>
          </cell>
          <cell r="AA322">
            <v>0.78125</v>
          </cell>
          <cell r="AB322" t="str">
            <v>0001</v>
          </cell>
          <cell r="AC322">
            <v>4320</v>
          </cell>
          <cell r="AD322"/>
          <cell r="AE322"/>
        </row>
        <row r="323">
          <cell r="A323" t="str">
            <v>42881772D01</v>
          </cell>
          <cell r="B323">
            <v>4288177</v>
          </cell>
          <cell r="C323" t="str">
            <v>FIN 8X45G HZLNT DIPS 9CA</v>
          </cell>
          <cell r="D323" t="str">
            <v>2D01</v>
          </cell>
          <cell r="E323" t="str">
            <v>8x45g Dips PROMO</v>
          </cell>
          <cell r="F323">
            <v>45</v>
          </cell>
          <cell r="G323" t="str">
            <v>North Macedonia</v>
          </cell>
          <cell r="H323"/>
          <cell r="I323"/>
          <cell r="J323"/>
          <cell r="K323">
            <v>8</v>
          </cell>
          <cell r="L323">
            <v>9</v>
          </cell>
          <cell r="M323">
            <v>24</v>
          </cell>
          <cell r="N323">
            <v>3.24</v>
          </cell>
          <cell r="O323">
            <v>77.760000000000005</v>
          </cell>
          <cell r="P323">
            <v>452</v>
          </cell>
          <cell r="Q323">
            <v>296</v>
          </cell>
          <cell r="R323">
            <v>430</v>
          </cell>
          <cell r="S323">
            <v>6</v>
          </cell>
          <cell r="T323">
            <v>4</v>
          </cell>
          <cell r="U323">
            <v>1720</v>
          </cell>
          <cell r="V323">
            <v>1870</v>
          </cell>
          <cell r="W323">
            <v>2760</v>
          </cell>
          <cell r="X323">
            <v>124.2</v>
          </cell>
          <cell r="Y323">
            <v>93</v>
          </cell>
          <cell r="Z323">
            <v>115.506</v>
          </cell>
          <cell r="AA323">
            <v>1.4854166666666666</v>
          </cell>
          <cell r="AB323" t="str">
            <v>0001</v>
          </cell>
          <cell r="AC323">
            <v>924.048</v>
          </cell>
          <cell r="AD323" t="str">
            <v>per family of Dips</v>
          </cell>
          <cell r="AE323"/>
        </row>
        <row r="324">
          <cell r="A324" t="str">
            <v>42881782D01</v>
          </cell>
          <cell r="B324">
            <v>4288178</v>
          </cell>
          <cell r="C324" t="str">
            <v>FIN 8X45G HZLNT DIPS 9CA</v>
          </cell>
          <cell r="D324" t="str">
            <v>2D01</v>
          </cell>
          <cell r="E324" t="str">
            <v>8x45g Dips PROMO</v>
          </cell>
          <cell r="F324">
            <v>45</v>
          </cell>
          <cell r="G324" t="str">
            <v>Kosovo/Albania</v>
          </cell>
          <cell r="H324"/>
          <cell r="I324"/>
          <cell r="J324"/>
          <cell r="K324">
            <v>8</v>
          </cell>
          <cell r="L324">
            <v>9</v>
          </cell>
          <cell r="M324">
            <v>24</v>
          </cell>
          <cell r="N324">
            <v>3.24</v>
          </cell>
          <cell r="O324">
            <v>77.760000000000005</v>
          </cell>
          <cell r="P324">
            <v>452</v>
          </cell>
          <cell r="Q324">
            <v>296</v>
          </cell>
          <cell r="R324">
            <v>430</v>
          </cell>
          <cell r="S324">
            <v>6</v>
          </cell>
          <cell r="T324">
            <v>4</v>
          </cell>
          <cell r="U324">
            <v>1720</v>
          </cell>
          <cell r="V324">
            <v>1870</v>
          </cell>
          <cell r="W324">
            <v>2760</v>
          </cell>
          <cell r="X324">
            <v>124.2</v>
          </cell>
          <cell r="Y324">
            <v>93</v>
          </cell>
          <cell r="Z324">
            <v>115.506</v>
          </cell>
          <cell r="AA324">
            <v>1.4854166666666666</v>
          </cell>
          <cell r="AB324" t="str">
            <v>0001</v>
          </cell>
          <cell r="AC324">
            <v>924.048</v>
          </cell>
          <cell r="AD324" t="str">
            <v>per family of Dips</v>
          </cell>
          <cell r="AE324"/>
        </row>
        <row r="325">
          <cell r="A325" t="str">
            <v>-42881792j01</v>
          </cell>
          <cell r="B325">
            <v>-4288179</v>
          </cell>
          <cell r="C325" t="str">
            <v>FIN 200G HZLN&amp;VAN SPRD POT 12CA</v>
          </cell>
          <cell r="D325" t="str">
            <v>2j01</v>
          </cell>
          <cell r="E325" t="str">
            <v>12x200D</v>
          </cell>
          <cell r="F325">
            <v>200</v>
          </cell>
          <cell r="G325"/>
          <cell r="H325"/>
          <cell r="I325"/>
          <cell r="J325"/>
          <cell r="K325">
            <v>1</v>
          </cell>
          <cell r="L325">
            <v>12</v>
          </cell>
          <cell r="M325">
            <v>144</v>
          </cell>
          <cell r="N325">
            <v>2.4</v>
          </cell>
          <cell r="O325">
            <v>345.59999999999997</v>
          </cell>
          <cell r="P325">
            <v>302</v>
          </cell>
          <cell r="Q325">
            <v>205</v>
          </cell>
          <cell r="R325">
            <v>170</v>
          </cell>
          <cell r="S325">
            <v>16</v>
          </cell>
          <cell r="T325">
            <v>9</v>
          </cell>
          <cell r="U325">
            <v>1530</v>
          </cell>
          <cell r="V325">
            <v>1680</v>
          </cell>
          <cell r="W325">
            <v>1500</v>
          </cell>
          <cell r="X325">
            <v>600</v>
          </cell>
          <cell r="Y325">
            <v>90</v>
          </cell>
          <cell r="Z325">
            <v>540</v>
          </cell>
          <cell r="AA325"/>
          <cell r="AB325"/>
          <cell r="AC325">
            <v>8640</v>
          </cell>
          <cell r="AD325"/>
          <cell r="AE325"/>
        </row>
        <row r="326">
          <cell r="A326" t="str">
            <v>42881802j01</v>
          </cell>
          <cell r="B326">
            <v>4288180</v>
          </cell>
          <cell r="C326" t="str">
            <v>FIN 400G HZLN&amp;VAN SPRD POT 8CA</v>
          </cell>
          <cell r="D326" t="str">
            <v>2j01</v>
          </cell>
          <cell r="E326" t="str">
            <v>8x400D</v>
          </cell>
          <cell r="F326">
            <v>400</v>
          </cell>
          <cell r="G326" t="str">
            <v>Kosovo/Albania</v>
          </cell>
          <cell r="H326"/>
          <cell r="I326"/>
          <cell r="J326"/>
          <cell r="K326">
            <v>1</v>
          </cell>
          <cell r="L326">
            <v>8</v>
          </cell>
          <cell r="M326">
            <v>144</v>
          </cell>
          <cell r="N326">
            <v>3.2</v>
          </cell>
          <cell r="O326">
            <v>460.8</v>
          </cell>
          <cell r="P326">
            <v>390</v>
          </cell>
          <cell r="Q326">
            <v>199</v>
          </cell>
          <cell r="R326">
            <v>124</v>
          </cell>
          <cell r="S326">
            <v>12</v>
          </cell>
          <cell r="T326">
            <v>12</v>
          </cell>
          <cell r="U326">
            <v>1488</v>
          </cell>
          <cell r="V326">
            <v>1638</v>
          </cell>
          <cell r="W326">
            <v>1500</v>
          </cell>
          <cell r="X326">
            <v>600</v>
          </cell>
          <cell r="Y326">
            <v>90</v>
          </cell>
          <cell r="Z326">
            <v>540</v>
          </cell>
          <cell r="AA326">
            <v>1.171875</v>
          </cell>
          <cell r="AB326" t="str">
            <v>0001</v>
          </cell>
          <cell r="AC326">
            <v>8640</v>
          </cell>
          <cell r="AD326"/>
          <cell r="AE326"/>
        </row>
        <row r="327">
          <cell r="A327" t="str">
            <v>-42881812j01</v>
          </cell>
          <cell r="B327">
            <v>-4288181</v>
          </cell>
          <cell r="C327" t="str">
            <v>FIN 200G HZLN&amp;VAN SPRD POT 12CA</v>
          </cell>
          <cell r="D327" t="str">
            <v>2j01</v>
          </cell>
          <cell r="E327" t="str">
            <v>12x200D</v>
          </cell>
          <cell r="F327">
            <v>200</v>
          </cell>
          <cell r="G327"/>
          <cell r="H327"/>
          <cell r="I327"/>
          <cell r="J327"/>
          <cell r="K327">
            <v>1</v>
          </cell>
          <cell r="L327">
            <v>12</v>
          </cell>
          <cell r="M327">
            <v>144</v>
          </cell>
          <cell r="N327">
            <v>2.4</v>
          </cell>
          <cell r="O327">
            <v>345.59999999999997</v>
          </cell>
          <cell r="P327">
            <v>302</v>
          </cell>
          <cell r="Q327">
            <v>205</v>
          </cell>
          <cell r="R327">
            <v>170</v>
          </cell>
          <cell r="S327">
            <v>16</v>
          </cell>
          <cell r="T327">
            <v>9</v>
          </cell>
          <cell r="U327">
            <v>1530</v>
          </cell>
          <cell r="V327">
            <v>1680</v>
          </cell>
          <cell r="W327">
            <v>1500</v>
          </cell>
          <cell r="X327">
            <v>600</v>
          </cell>
          <cell r="Y327">
            <v>90</v>
          </cell>
          <cell r="Z327">
            <v>540</v>
          </cell>
          <cell r="AA327"/>
          <cell r="AB327"/>
          <cell r="AC327">
            <v>8640</v>
          </cell>
          <cell r="AD327"/>
          <cell r="AE327"/>
        </row>
        <row r="328">
          <cell r="A328" t="str">
            <v>42881822j01</v>
          </cell>
          <cell r="B328">
            <v>4288182</v>
          </cell>
          <cell r="C328" t="str">
            <v>FIN 400G HZLN&amp;VAN SPRD POT 8CA</v>
          </cell>
          <cell r="D328" t="str">
            <v>2j01</v>
          </cell>
          <cell r="E328" t="str">
            <v>8x400D</v>
          </cell>
          <cell r="F328">
            <v>400</v>
          </cell>
          <cell r="G328" t="str">
            <v>North Macedonia</v>
          </cell>
          <cell r="H328"/>
          <cell r="I328"/>
          <cell r="J328"/>
          <cell r="K328">
            <v>1</v>
          </cell>
          <cell r="L328">
            <v>8</v>
          </cell>
          <cell r="M328">
            <v>144</v>
          </cell>
          <cell r="N328">
            <v>3.2</v>
          </cell>
          <cell r="O328">
            <v>460.8</v>
          </cell>
          <cell r="P328">
            <v>390</v>
          </cell>
          <cell r="Q328">
            <v>199</v>
          </cell>
          <cell r="R328">
            <v>124</v>
          </cell>
          <cell r="S328">
            <v>12</v>
          </cell>
          <cell r="T328">
            <v>12</v>
          </cell>
          <cell r="U328">
            <v>1488</v>
          </cell>
          <cell r="V328">
            <v>1638</v>
          </cell>
          <cell r="W328">
            <v>1500</v>
          </cell>
          <cell r="X328">
            <v>600</v>
          </cell>
          <cell r="Y328">
            <v>90</v>
          </cell>
          <cell r="Z328">
            <v>540</v>
          </cell>
          <cell r="AA328">
            <v>1.171875</v>
          </cell>
          <cell r="AB328" t="str">
            <v>0001</v>
          </cell>
          <cell r="AC328">
            <v>8640</v>
          </cell>
          <cell r="AD328"/>
          <cell r="AE328"/>
        </row>
        <row r="329">
          <cell r="A329" t="str">
            <v>42881832j01</v>
          </cell>
          <cell r="B329">
            <v>4288183</v>
          </cell>
          <cell r="C329" t="str">
            <v>FIN 400G HZLN&amp;VAN SPRD POT 8CA</v>
          </cell>
          <cell r="D329" t="str">
            <v>2j01</v>
          </cell>
          <cell r="E329" t="str">
            <v>8x400D</v>
          </cell>
          <cell r="F329">
            <v>400</v>
          </cell>
          <cell r="G329"/>
          <cell r="H329"/>
          <cell r="I329"/>
          <cell r="J329"/>
          <cell r="K329">
            <v>1</v>
          </cell>
          <cell r="L329">
            <v>8</v>
          </cell>
          <cell r="M329">
            <v>144</v>
          </cell>
          <cell r="N329">
            <v>3.2</v>
          </cell>
          <cell r="O329">
            <v>460.8</v>
          </cell>
          <cell r="P329">
            <v>390</v>
          </cell>
          <cell r="Q329">
            <v>199</v>
          </cell>
          <cell r="R329">
            <v>124</v>
          </cell>
          <cell r="S329">
            <v>12</v>
          </cell>
          <cell r="T329">
            <v>12</v>
          </cell>
          <cell r="U329">
            <v>1488</v>
          </cell>
          <cell r="V329">
            <v>1638</v>
          </cell>
          <cell r="W329">
            <v>1500</v>
          </cell>
          <cell r="X329">
            <v>600</v>
          </cell>
          <cell r="Y329">
            <v>90</v>
          </cell>
          <cell r="Z329">
            <v>540</v>
          </cell>
          <cell r="AA329">
            <v>1.171875</v>
          </cell>
          <cell r="AB329" t="str">
            <v>0001</v>
          </cell>
          <cell r="AC329">
            <v>8640</v>
          </cell>
          <cell r="AD329"/>
          <cell r="AE329"/>
        </row>
        <row r="330">
          <cell r="A330" t="str">
            <v>-42881842j03</v>
          </cell>
          <cell r="B330">
            <v>-4288184</v>
          </cell>
          <cell r="C330" t="str">
            <v>FIN 1KG HZLN&amp;VAN SPRD POT 6CA</v>
          </cell>
          <cell r="D330" t="str">
            <v>2j03</v>
          </cell>
          <cell r="E330" t="str">
            <v>1D</v>
          </cell>
          <cell r="F330">
            <v>1000</v>
          </cell>
          <cell r="G330"/>
          <cell r="H330"/>
          <cell r="I330"/>
          <cell r="J330"/>
          <cell r="K330">
            <v>1</v>
          </cell>
          <cell r="L330">
            <v>6</v>
          </cell>
          <cell r="M330">
            <v>90</v>
          </cell>
          <cell r="N330">
            <v>6</v>
          </cell>
          <cell r="O330">
            <v>540</v>
          </cell>
          <cell r="P330">
            <v>400</v>
          </cell>
          <cell r="Q330">
            <v>270</v>
          </cell>
          <cell r="R330">
            <v>148</v>
          </cell>
          <cell r="S330">
            <v>9</v>
          </cell>
          <cell r="T330">
            <v>10</v>
          </cell>
          <cell r="U330">
            <v>1480</v>
          </cell>
          <cell r="V330">
            <v>1630</v>
          </cell>
          <cell r="W330">
            <v>720</v>
          </cell>
          <cell r="X330">
            <v>720</v>
          </cell>
          <cell r="Y330">
            <v>90</v>
          </cell>
          <cell r="Z330">
            <v>648</v>
          </cell>
          <cell r="AA330"/>
          <cell r="AB330"/>
          <cell r="AC330">
            <v>5184</v>
          </cell>
          <cell r="AD330" t="str">
            <v>per family of Fineti</v>
          </cell>
          <cell r="AE330"/>
        </row>
        <row r="331">
          <cell r="A331" t="str">
            <v>42881912W01</v>
          </cell>
          <cell r="B331">
            <v>4288191</v>
          </cell>
          <cell r="C331" t="str">
            <v>FIN 8X45G HZLNT MINI STICK 9CA</v>
          </cell>
          <cell r="D331" t="str">
            <v>2W01</v>
          </cell>
          <cell r="E331" t="str">
            <v>8x45g MS PROMO</v>
          </cell>
          <cell r="F331">
            <v>45</v>
          </cell>
          <cell r="G331" t="str">
            <v>Bosnia</v>
          </cell>
          <cell r="H331"/>
          <cell r="I331"/>
          <cell r="J331"/>
          <cell r="K331">
            <v>8</v>
          </cell>
          <cell r="L331">
            <v>9</v>
          </cell>
          <cell r="M331">
            <v>24</v>
          </cell>
          <cell r="N331">
            <v>3.24</v>
          </cell>
          <cell r="O331">
            <v>77.760000000000005</v>
          </cell>
          <cell r="P331">
            <v>452</v>
          </cell>
          <cell r="Q331">
            <v>296</v>
          </cell>
          <cell r="R331">
            <v>430</v>
          </cell>
          <cell r="S331">
            <v>6</v>
          </cell>
          <cell r="T331">
            <v>4</v>
          </cell>
          <cell r="U331">
            <v>1720</v>
          </cell>
          <cell r="V331">
            <v>1870</v>
          </cell>
          <cell r="W331">
            <v>1800</v>
          </cell>
          <cell r="X331">
            <v>81</v>
          </cell>
          <cell r="Y331">
            <v>90</v>
          </cell>
          <cell r="Z331">
            <v>72.900000000000006</v>
          </cell>
          <cell r="AA331">
            <v>0.9375</v>
          </cell>
          <cell r="AB331" t="str">
            <v>0001</v>
          </cell>
          <cell r="AC331">
            <v>583.20000000000005</v>
          </cell>
          <cell r="AD331" t="str">
            <v>per family of sticks</v>
          </cell>
          <cell r="AE331"/>
        </row>
        <row r="332">
          <cell r="A332" t="str">
            <v>-42881922j03</v>
          </cell>
          <cell r="B332">
            <v>-4288192</v>
          </cell>
          <cell r="C332" t="str">
            <v>FIN 1KG HZLN&amp;VAN SPRD POT 6CA</v>
          </cell>
          <cell r="D332" t="str">
            <v>2j03</v>
          </cell>
          <cell r="E332" t="str">
            <v>1D</v>
          </cell>
          <cell r="F332">
            <v>1000</v>
          </cell>
          <cell r="G332"/>
          <cell r="H332"/>
          <cell r="I332"/>
          <cell r="J332"/>
          <cell r="K332">
            <v>1</v>
          </cell>
          <cell r="L332">
            <v>6</v>
          </cell>
          <cell r="M332">
            <v>90</v>
          </cell>
          <cell r="N332">
            <v>6</v>
          </cell>
          <cell r="O332">
            <v>540</v>
          </cell>
          <cell r="P332">
            <v>400</v>
          </cell>
          <cell r="Q332">
            <v>270</v>
          </cell>
          <cell r="R332">
            <v>148</v>
          </cell>
          <cell r="S332">
            <v>9</v>
          </cell>
          <cell r="T332">
            <v>10</v>
          </cell>
          <cell r="U332">
            <v>1480</v>
          </cell>
          <cell r="V332">
            <v>1630</v>
          </cell>
          <cell r="W332">
            <v>720</v>
          </cell>
          <cell r="X332">
            <v>720</v>
          </cell>
          <cell r="Y332">
            <v>90</v>
          </cell>
          <cell r="Z332">
            <v>648</v>
          </cell>
          <cell r="AA332"/>
          <cell r="AB332"/>
          <cell r="AC332">
            <v>5184</v>
          </cell>
          <cell r="AD332" t="str">
            <v>per family of Fineti</v>
          </cell>
          <cell r="AE332"/>
        </row>
        <row r="333">
          <cell r="A333" t="str">
            <v>-42881932j01</v>
          </cell>
          <cell r="B333">
            <v>-4288193</v>
          </cell>
          <cell r="C333" t="str">
            <v>FIN 200G HZLN&amp;VAN SPRD POT 12CA</v>
          </cell>
          <cell r="D333" t="str">
            <v>2j01</v>
          </cell>
          <cell r="E333" t="str">
            <v>12x200D</v>
          </cell>
          <cell r="F333">
            <v>200</v>
          </cell>
          <cell r="G333"/>
          <cell r="H333"/>
          <cell r="I333"/>
          <cell r="J333"/>
          <cell r="K333">
            <v>1</v>
          </cell>
          <cell r="L333">
            <v>12</v>
          </cell>
          <cell r="M333">
            <v>144</v>
          </cell>
          <cell r="N333">
            <v>2.4</v>
          </cell>
          <cell r="O333">
            <v>345.59999999999997</v>
          </cell>
          <cell r="P333">
            <v>302</v>
          </cell>
          <cell r="Q333">
            <v>205</v>
          </cell>
          <cell r="R333">
            <v>170</v>
          </cell>
          <cell r="S333">
            <v>16</v>
          </cell>
          <cell r="T333">
            <v>9</v>
          </cell>
          <cell r="U333">
            <v>1530</v>
          </cell>
          <cell r="V333">
            <v>1680</v>
          </cell>
          <cell r="W333">
            <v>1500</v>
          </cell>
          <cell r="X333">
            <v>600</v>
          </cell>
          <cell r="Y333">
            <v>90</v>
          </cell>
          <cell r="Z333">
            <v>540</v>
          </cell>
          <cell r="AA333"/>
          <cell r="AB333"/>
          <cell r="AC333">
            <v>8640</v>
          </cell>
          <cell r="AD333"/>
          <cell r="AE333"/>
        </row>
        <row r="334">
          <cell r="A334" t="str">
            <v>42882342C01</v>
          </cell>
          <cell r="B334">
            <v>4288234</v>
          </cell>
          <cell r="C334" t="str">
            <v>MOLTO 80G HZLNT CROIS 20CA</v>
          </cell>
          <cell r="D334" t="str">
            <v>2C01</v>
          </cell>
          <cell r="E334" t="str">
            <v>Tray 70/80/85g</v>
          </cell>
          <cell r="F334">
            <v>80</v>
          </cell>
          <cell r="G334"/>
          <cell r="H334" t="str">
            <v>Hazelnut</v>
          </cell>
          <cell r="I334"/>
          <cell r="J334"/>
          <cell r="K334">
            <v>1</v>
          </cell>
          <cell r="L334">
            <v>20</v>
          </cell>
          <cell r="M334">
            <v>96</v>
          </cell>
          <cell r="N334">
            <v>1.6</v>
          </cell>
          <cell r="O334">
            <v>153.60000000000002</v>
          </cell>
          <cell r="P334">
            <v>396</v>
          </cell>
          <cell r="Q334">
            <v>296</v>
          </cell>
          <cell r="R334">
            <v>180</v>
          </cell>
          <cell r="S334">
            <v>8</v>
          </cell>
          <cell r="T334">
            <v>12</v>
          </cell>
          <cell r="U334">
            <v>2160</v>
          </cell>
          <cell r="V334">
            <v>2310</v>
          </cell>
          <cell r="W334">
            <v>12042</v>
          </cell>
          <cell r="X334">
            <v>963.36</v>
          </cell>
          <cell r="Y334">
            <v>93.5</v>
          </cell>
          <cell r="Z334">
            <v>900.74160000000006</v>
          </cell>
          <cell r="AA334">
            <v>5.8642031249999995</v>
          </cell>
          <cell r="AB334" t="str">
            <v>0001</v>
          </cell>
          <cell r="AC334">
            <v>7205.9328000000005</v>
          </cell>
          <cell r="AD334" t="str">
            <v>per family Max/Double</v>
          </cell>
          <cell r="AE334"/>
        </row>
        <row r="335">
          <cell r="A335" t="str">
            <v>42882601C01</v>
          </cell>
          <cell r="B335">
            <v>4288260</v>
          </cell>
          <cell r="C335" t="str">
            <v>7D 65G COCOA CROIS 30CA</v>
          </cell>
          <cell r="D335" t="str">
            <v>1C01</v>
          </cell>
          <cell r="E335" t="str">
            <v>Tray 60/65g</v>
          </cell>
          <cell r="F335">
            <v>65</v>
          </cell>
          <cell r="G335"/>
          <cell r="H335" t="str">
            <v>Cocoa</v>
          </cell>
          <cell r="I335"/>
          <cell r="J335"/>
          <cell r="K335">
            <v>1</v>
          </cell>
          <cell r="L335">
            <v>30</v>
          </cell>
          <cell r="M335">
            <v>80</v>
          </cell>
          <cell r="N335">
            <v>1.95</v>
          </cell>
          <cell r="O335">
            <v>156</v>
          </cell>
          <cell r="P335">
            <v>391</v>
          </cell>
          <cell r="Q335">
            <v>291</v>
          </cell>
          <cell r="R335">
            <v>220</v>
          </cell>
          <cell r="S335">
            <v>8</v>
          </cell>
          <cell r="T335">
            <v>10</v>
          </cell>
          <cell r="U335">
            <v>2200</v>
          </cell>
          <cell r="V335">
            <v>2350</v>
          </cell>
          <cell r="W335">
            <v>25410</v>
          </cell>
          <cell r="X335">
            <v>1651.65</v>
          </cell>
          <cell r="Y335">
            <v>93</v>
          </cell>
          <cell r="Z335">
            <v>1536.0345000000002</v>
          </cell>
          <cell r="AA335">
            <v>9.8463750000000019</v>
          </cell>
          <cell r="AB335" t="str">
            <v>0001</v>
          </cell>
          <cell r="AC335">
            <v>110594.48400000003</v>
          </cell>
          <cell r="AD335" t="str">
            <v>per family of midi</v>
          </cell>
          <cell r="AE335"/>
        </row>
        <row r="336">
          <cell r="A336" t="str">
            <v>42882601C03</v>
          </cell>
          <cell r="B336">
            <v>4288260</v>
          </cell>
          <cell r="C336" t="str">
            <v>7D 65G COCOA CROIS 30CA</v>
          </cell>
          <cell r="D336" t="str">
            <v>1C03</v>
          </cell>
          <cell r="E336" t="str">
            <v>Tray 60/65g</v>
          </cell>
          <cell r="F336">
            <v>65</v>
          </cell>
          <cell r="G336"/>
          <cell r="H336" t="str">
            <v>Cocoa</v>
          </cell>
          <cell r="I336"/>
          <cell r="J336"/>
          <cell r="K336">
            <v>1</v>
          </cell>
          <cell r="L336">
            <v>30</v>
          </cell>
          <cell r="M336">
            <v>32</v>
          </cell>
          <cell r="N336">
            <v>1.95</v>
          </cell>
          <cell r="O336">
            <v>62.4</v>
          </cell>
          <cell r="P336">
            <v>391</v>
          </cell>
          <cell r="Q336">
            <v>291</v>
          </cell>
          <cell r="R336">
            <v>220</v>
          </cell>
          <cell r="S336">
            <v>8</v>
          </cell>
          <cell r="T336">
            <v>4</v>
          </cell>
          <cell r="U336">
            <v>880</v>
          </cell>
          <cell r="V336">
            <v>1030</v>
          </cell>
          <cell r="W336">
            <v>13764</v>
          </cell>
          <cell r="X336">
            <v>894.66</v>
          </cell>
          <cell r="Y336">
            <v>92.5</v>
          </cell>
          <cell r="Z336">
            <v>827.56050000000005</v>
          </cell>
          <cell r="AA336">
            <v>13.262187500000001</v>
          </cell>
          <cell r="AB336" t="str">
            <v>0002</v>
          </cell>
          <cell r="AC336">
            <v>19861.452000000001</v>
          </cell>
          <cell r="AD336" t="str">
            <v>per midi family</v>
          </cell>
          <cell r="AE336"/>
        </row>
        <row r="337">
          <cell r="A337" t="str">
            <v>42882611C01</v>
          </cell>
          <cell r="B337">
            <v>4288261</v>
          </cell>
          <cell r="C337" t="str">
            <v>7D 85G COCOA CROIS 20CA</v>
          </cell>
          <cell r="D337" t="str">
            <v>1C01</v>
          </cell>
          <cell r="E337" t="str">
            <v>Tray 70/80/85g</v>
          </cell>
          <cell r="F337">
            <v>85</v>
          </cell>
          <cell r="G337"/>
          <cell r="H337" t="str">
            <v>Cocoa</v>
          </cell>
          <cell r="I337"/>
          <cell r="J337"/>
          <cell r="K337">
            <v>1</v>
          </cell>
          <cell r="L337">
            <v>20</v>
          </cell>
          <cell r="M337">
            <v>40</v>
          </cell>
          <cell r="N337">
            <v>1.7</v>
          </cell>
          <cell r="O337">
            <v>68</v>
          </cell>
          <cell r="P337">
            <v>396</v>
          </cell>
          <cell r="Q337">
            <v>296</v>
          </cell>
          <cell r="R337">
            <v>180</v>
          </cell>
          <cell r="S337">
            <v>8</v>
          </cell>
          <cell r="T337">
            <v>5</v>
          </cell>
          <cell r="U337">
            <v>900</v>
          </cell>
          <cell r="V337">
            <v>1050</v>
          </cell>
          <cell r="W337">
            <v>19200</v>
          </cell>
          <cell r="X337">
            <v>1632</v>
          </cell>
          <cell r="Y337">
            <v>93</v>
          </cell>
          <cell r="Z337">
            <v>1517.76</v>
          </cell>
          <cell r="AA337"/>
          <cell r="AB337"/>
          <cell r="AC337">
            <v>36426.239999999998</v>
          </cell>
          <cell r="AD337" t="str">
            <v>per family of Max/double</v>
          </cell>
          <cell r="AE337"/>
        </row>
        <row r="338">
          <cell r="A338" t="str">
            <v>42882612C01</v>
          </cell>
          <cell r="B338">
            <v>4288261</v>
          </cell>
          <cell r="C338" t="str">
            <v>7D 85G COCOA CROIS 20CA</v>
          </cell>
          <cell r="D338" t="str">
            <v>2C01</v>
          </cell>
          <cell r="E338" t="str">
            <v>Tray 70/80/85g</v>
          </cell>
          <cell r="F338">
            <v>85</v>
          </cell>
          <cell r="G338"/>
          <cell r="H338" t="str">
            <v>Cocoa</v>
          </cell>
          <cell r="I338"/>
          <cell r="J338"/>
          <cell r="K338">
            <v>1</v>
          </cell>
          <cell r="L338">
            <v>20</v>
          </cell>
          <cell r="M338">
            <v>40</v>
          </cell>
          <cell r="N338">
            <v>1.7</v>
          </cell>
          <cell r="O338">
            <v>68</v>
          </cell>
          <cell r="P338">
            <v>396</v>
          </cell>
          <cell r="Q338">
            <v>296</v>
          </cell>
          <cell r="R338">
            <v>180</v>
          </cell>
          <cell r="S338">
            <v>8</v>
          </cell>
          <cell r="T338">
            <v>5</v>
          </cell>
          <cell r="U338">
            <v>900</v>
          </cell>
          <cell r="V338">
            <v>1050</v>
          </cell>
          <cell r="W338">
            <v>12042</v>
          </cell>
          <cell r="X338">
            <v>1023.57</v>
          </cell>
          <cell r="Y338">
            <v>93.5</v>
          </cell>
          <cell r="Z338">
            <v>957.03795000000002</v>
          </cell>
          <cell r="AA338">
            <v>14.074087500000001</v>
          </cell>
          <cell r="AB338" t="str">
            <v>0002</v>
          </cell>
          <cell r="AC338">
            <v>7656.3036000000002</v>
          </cell>
          <cell r="AD338" t="str">
            <v>per family of Max/double</v>
          </cell>
          <cell r="AE338"/>
        </row>
        <row r="339">
          <cell r="A339" t="str">
            <v>42882622C01</v>
          </cell>
          <cell r="B339">
            <v>4288262</v>
          </cell>
          <cell r="C339" t="str">
            <v>7D 110G COCOA CROIS 18CA</v>
          </cell>
          <cell r="D339" t="str">
            <v>2C01</v>
          </cell>
          <cell r="E339" t="str">
            <v>Tray 110g</v>
          </cell>
          <cell r="F339">
            <v>110</v>
          </cell>
          <cell r="G339"/>
          <cell r="H339" t="str">
            <v>Cocoa</v>
          </cell>
          <cell r="I339"/>
          <cell r="J339"/>
          <cell r="K339">
            <v>1</v>
          </cell>
          <cell r="L339">
            <v>18</v>
          </cell>
          <cell r="M339">
            <v>27</v>
          </cell>
          <cell r="N339">
            <v>1.98</v>
          </cell>
          <cell r="O339">
            <v>53.46</v>
          </cell>
          <cell r="P339">
            <v>396</v>
          </cell>
          <cell r="Q339">
            <v>261</v>
          </cell>
          <cell r="R339">
            <v>275</v>
          </cell>
          <cell r="S339">
            <v>9</v>
          </cell>
          <cell r="T339">
            <v>3</v>
          </cell>
          <cell r="U339">
            <v>825</v>
          </cell>
          <cell r="V339">
            <v>975</v>
          </cell>
          <cell r="W339">
            <v>7704</v>
          </cell>
          <cell r="X339">
            <v>847.44</v>
          </cell>
          <cell r="Y339">
            <v>93.5</v>
          </cell>
          <cell r="Z339">
            <v>792.35640000000001</v>
          </cell>
          <cell r="AA339">
            <v>14.821481481481483</v>
          </cell>
          <cell r="AB339" t="str">
            <v>0001</v>
          </cell>
          <cell r="AC339">
            <v>6338.8512000000001</v>
          </cell>
          <cell r="AD339" t="str">
            <v>per family Tray 110g</v>
          </cell>
          <cell r="AE339" t="str">
            <v>to be delist</v>
          </cell>
        </row>
        <row r="340">
          <cell r="A340" t="str">
            <v>42882661C03</v>
          </cell>
          <cell r="B340">
            <v>4288266</v>
          </cell>
          <cell r="C340" t="str">
            <v>7D 60G VANIL CROIS CHOC 20CA</v>
          </cell>
          <cell r="D340" t="str">
            <v>1C03</v>
          </cell>
          <cell r="E340" t="str">
            <v>Choco</v>
          </cell>
          <cell r="F340">
            <v>60</v>
          </cell>
          <cell r="G340" t="str">
            <v>Albania</v>
          </cell>
          <cell r="H340" t="str">
            <v>Vanilla</v>
          </cell>
          <cell r="I340"/>
          <cell r="J340"/>
          <cell r="K340">
            <v>1</v>
          </cell>
          <cell r="L340">
            <v>20</v>
          </cell>
          <cell r="M340">
            <v>108</v>
          </cell>
          <cell r="N340">
            <v>1.2</v>
          </cell>
          <cell r="O340">
            <v>129.6</v>
          </cell>
          <cell r="P340">
            <v>398</v>
          </cell>
          <cell r="Q340">
            <v>264</v>
          </cell>
          <cell r="R340">
            <v>180</v>
          </cell>
          <cell r="S340">
            <v>9</v>
          </cell>
          <cell r="T340">
            <v>12</v>
          </cell>
          <cell r="U340">
            <v>2160</v>
          </cell>
          <cell r="V340">
            <v>2310</v>
          </cell>
          <cell r="W340">
            <v>14628</v>
          </cell>
          <cell r="X340">
            <v>877.68</v>
          </cell>
          <cell r="Y340">
            <v>92.5</v>
          </cell>
          <cell r="Z340">
            <v>811.85399999999993</v>
          </cell>
          <cell r="AA340">
            <v>6.2643055555555556</v>
          </cell>
          <cell r="AB340" t="str">
            <v>0001</v>
          </cell>
          <cell r="AC340">
            <v>6494.8319999999994</v>
          </cell>
          <cell r="AD340" t="str">
            <v>per family if is combined with midi else 18.747,24 per choco family</v>
          </cell>
          <cell r="AE340"/>
        </row>
        <row r="341">
          <cell r="A341" t="str">
            <v>42882682C01</v>
          </cell>
          <cell r="B341">
            <v>4288268</v>
          </cell>
          <cell r="C341" t="str">
            <v>MAITRE J.P. CR.HAZEL. (85G)30P/C-RSPO SG</v>
          </cell>
          <cell r="D341" t="str">
            <v>2C01</v>
          </cell>
          <cell r="E341" t="str">
            <v>Tray 70/80/85g</v>
          </cell>
          <cell r="F341">
            <v>85</v>
          </cell>
          <cell r="G341" t="str">
            <v>GRECIA</v>
          </cell>
          <cell r="H341" t="str">
            <v>Hazelnut SG</v>
          </cell>
          <cell r="I341"/>
          <cell r="J341"/>
          <cell r="K341">
            <v>1</v>
          </cell>
          <cell r="L341">
            <v>30</v>
          </cell>
          <cell r="M341">
            <v>64</v>
          </cell>
          <cell r="N341">
            <v>2.5499999999999998</v>
          </cell>
          <cell r="O341">
            <v>163.19999999999999</v>
          </cell>
          <cell r="P341">
            <v>398</v>
          </cell>
          <cell r="Q341">
            <v>298</v>
          </cell>
          <cell r="R341">
            <v>245</v>
          </cell>
          <cell r="S341">
            <v>8</v>
          </cell>
          <cell r="T341">
            <v>8</v>
          </cell>
          <cell r="U341">
            <v>1960</v>
          </cell>
          <cell r="V341">
            <v>2110</v>
          </cell>
          <cell r="W341">
            <v>12042</v>
          </cell>
          <cell r="X341">
            <v>1023.57</v>
          </cell>
          <cell r="Y341">
            <v>93.5</v>
          </cell>
          <cell r="Z341">
            <v>957.03795000000002</v>
          </cell>
          <cell r="AA341">
            <v>5.8642031250000004</v>
          </cell>
          <cell r="AB341" t="str">
            <v>0001</v>
          </cell>
          <cell r="AC341">
            <v>7656.3036000000002</v>
          </cell>
          <cell r="AD341" t="str">
            <v>per family of MJP</v>
          </cell>
          <cell r="AE341"/>
        </row>
        <row r="342">
          <cell r="A342" t="str">
            <v>42882681C01</v>
          </cell>
          <cell r="B342">
            <v>4288268</v>
          </cell>
          <cell r="C342" t="str">
            <v>MAITRE J.P. CR.HAZEL. (85G)30P/C-RSPO SG</v>
          </cell>
          <cell r="D342" t="str">
            <v>1C01</v>
          </cell>
          <cell r="E342" t="str">
            <v>Tray 70/80/85g</v>
          </cell>
          <cell r="F342">
            <v>85</v>
          </cell>
          <cell r="G342" t="str">
            <v>GRECIA</v>
          </cell>
          <cell r="H342" t="str">
            <v>Hazelnut SG</v>
          </cell>
          <cell r="I342"/>
          <cell r="J342"/>
          <cell r="K342">
            <v>1</v>
          </cell>
          <cell r="L342">
            <v>30</v>
          </cell>
          <cell r="M342">
            <v>64</v>
          </cell>
          <cell r="N342">
            <v>2.5499999999999998</v>
          </cell>
          <cell r="O342">
            <v>163.19999999999999</v>
          </cell>
          <cell r="P342">
            <v>398</v>
          </cell>
          <cell r="Q342">
            <v>298</v>
          </cell>
          <cell r="R342">
            <v>245</v>
          </cell>
          <cell r="S342">
            <v>8</v>
          </cell>
          <cell r="T342">
            <v>8</v>
          </cell>
          <cell r="U342">
            <v>1960</v>
          </cell>
          <cell r="V342">
            <v>2110</v>
          </cell>
          <cell r="W342">
            <v>19200</v>
          </cell>
          <cell r="X342">
            <v>1632</v>
          </cell>
          <cell r="Y342">
            <v>93</v>
          </cell>
          <cell r="Z342">
            <v>1517.76</v>
          </cell>
          <cell r="AA342">
            <v>9.3000000000000007</v>
          </cell>
          <cell r="AB342" t="str">
            <v>0002</v>
          </cell>
          <cell r="AC342">
            <v>36426.239999999998</v>
          </cell>
          <cell r="AD342" t="str">
            <v>per family of MJP</v>
          </cell>
          <cell r="AE342"/>
        </row>
        <row r="343">
          <cell r="A343" t="str">
            <v>42882762C01</v>
          </cell>
          <cell r="B343">
            <v>4288276</v>
          </cell>
          <cell r="C343" t="str">
            <v>7D 80G HZLNT CROIS 20CA</v>
          </cell>
          <cell r="D343" t="str">
            <v>2C01</v>
          </cell>
          <cell r="E343" t="str">
            <v>Tray 70/80/85g</v>
          </cell>
          <cell r="F343">
            <v>80</v>
          </cell>
          <cell r="G343"/>
          <cell r="H343" t="str">
            <v>Hazelnut</v>
          </cell>
          <cell r="I343"/>
          <cell r="J343"/>
          <cell r="K343">
            <v>1</v>
          </cell>
          <cell r="L343">
            <v>20</v>
          </cell>
          <cell r="M343">
            <v>40</v>
          </cell>
          <cell r="N343">
            <v>1.6</v>
          </cell>
          <cell r="O343">
            <v>64</v>
          </cell>
          <cell r="P343">
            <v>396</v>
          </cell>
          <cell r="Q343">
            <v>296</v>
          </cell>
          <cell r="R343">
            <v>180</v>
          </cell>
          <cell r="S343">
            <v>8</v>
          </cell>
          <cell r="T343">
            <v>5</v>
          </cell>
          <cell r="U343">
            <v>900</v>
          </cell>
          <cell r="V343">
            <v>1050</v>
          </cell>
          <cell r="W343">
            <v>12042</v>
          </cell>
          <cell r="X343">
            <v>963.36</v>
          </cell>
          <cell r="Y343">
            <v>93.5</v>
          </cell>
          <cell r="Z343">
            <v>900.74160000000006</v>
          </cell>
          <cell r="AA343">
            <v>14.074087499999999</v>
          </cell>
          <cell r="AB343" t="str">
            <v>0001</v>
          </cell>
          <cell r="AC343">
            <v>7205.9328000000005</v>
          </cell>
          <cell r="AD343" t="str">
            <v>per family Max/Double</v>
          </cell>
          <cell r="AE343"/>
        </row>
        <row r="344">
          <cell r="A344" t="str">
            <v>42882791C01</v>
          </cell>
          <cell r="B344">
            <v>4288279</v>
          </cell>
          <cell r="C344" t="str">
            <v>7D 80G COCOA&amp;CONUT CROIS 20CA</v>
          </cell>
          <cell r="D344" t="str">
            <v>1C01</v>
          </cell>
          <cell r="E344" t="str">
            <v>Tray 70/80/85g</v>
          </cell>
          <cell r="F344">
            <v>80</v>
          </cell>
          <cell r="G344" t="str">
            <v>MD</v>
          </cell>
          <cell r="H344" t="str">
            <v>Cocoa-Coconut</v>
          </cell>
          <cell r="I344"/>
          <cell r="J344"/>
          <cell r="K344">
            <v>1</v>
          </cell>
          <cell r="L344">
            <v>20</v>
          </cell>
          <cell r="M344">
            <v>40</v>
          </cell>
          <cell r="N344">
            <v>1.6</v>
          </cell>
          <cell r="O344">
            <v>64</v>
          </cell>
          <cell r="P344">
            <v>393</v>
          </cell>
          <cell r="Q344">
            <v>295</v>
          </cell>
          <cell r="R344">
            <v>180</v>
          </cell>
          <cell r="S344">
            <v>8</v>
          </cell>
          <cell r="T344">
            <v>5</v>
          </cell>
          <cell r="U344">
            <v>900</v>
          </cell>
          <cell r="V344">
            <v>1050</v>
          </cell>
          <cell r="W344">
            <v>19200</v>
          </cell>
          <cell r="X344">
            <v>1536</v>
          </cell>
          <cell r="Y344">
            <v>93</v>
          </cell>
          <cell r="Z344">
            <v>1428.48</v>
          </cell>
          <cell r="AA344">
            <v>22.32</v>
          </cell>
          <cell r="AB344" t="str">
            <v>0001</v>
          </cell>
          <cell r="AC344">
            <v>8570</v>
          </cell>
          <cell r="AD344" t="str">
            <v>per family of Coconut</v>
          </cell>
          <cell r="AE344" t="str">
            <v>to be delist</v>
          </cell>
        </row>
        <row r="345">
          <cell r="A345" t="str">
            <v>42882802C01</v>
          </cell>
          <cell r="B345">
            <v>4288280</v>
          </cell>
          <cell r="C345" t="str">
            <v>7D 110G COCOA&amp;VAN CROIS 18CA</v>
          </cell>
          <cell r="D345" t="str">
            <v>2C01</v>
          </cell>
          <cell r="E345" t="str">
            <v>Tray 110g</v>
          </cell>
          <cell r="F345">
            <v>110</v>
          </cell>
          <cell r="G345"/>
          <cell r="H345" t="str">
            <v>Cocoa-Vanilla</v>
          </cell>
          <cell r="I345"/>
          <cell r="J345"/>
          <cell r="K345">
            <v>1</v>
          </cell>
          <cell r="L345">
            <v>18</v>
          </cell>
          <cell r="M345">
            <v>27</v>
          </cell>
          <cell r="N345">
            <v>1.98</v>
          </cell>
          <cell r="O345">
            <v>53.46</v>
          </cell>
          <cell r="P345">
            <v>396</v>
          </cell>
          <cell r="Q345">
            <v>261</v>
          </cell>
          <cell r="R345">
            <v>275</v>
          </cell>
          <cell r="S345">
            <v>9</v>
          </cell>
          <cell r="T345">
            <v>3</v>
          </cell>
          <cell r="U345">
            <v>825</v>
          </cell>
          <cell r="V345">
            <v>975</v>
          </cell>
          <cell r="W345">
            <v>7704</v>
          </cell>
          <cell r="X345">
            <v>847.44</v>
          </cell>
          <cell r="Y345">
            <v>93.5</v>
          </cell>
          <cell r="Z345">
            <v>792.35640000000001</v>
          </cell>
          <cell r="AA345">
            <v>14.821481481481483</v>
          </cell>
          <cell r="AB345" t="str">
            <v>0001</v>
          </cell>
          <cell r="AC345">
            <v>6338.8512000000001</v>
          </cell>
          <cell r="AD345" t="str">
            <v>per family Tray 110g</v>
          </cell>
          <cell r="AE345" t="str">
            <v>to be delist</v>
          </cell>
        </row>
        <row r="346">
          <cell r="A346" t="str">
            <v>42882812C01</v>
          </cell>
          <cell r="B346">
            <v>4288281</v>
          </cell>
          <cell r="C346" t="str">
            <v>7D 70G CHOC DROPS CROIS 20CA</v>
          </cell>
          <cell r="D346" t="str">
            <v>2C01</v>
          </cell>
          <cell r="E346" t="str">
            <v>Tray 70/80/85g</v>
          </cell>
          <cell r="F346">
            <v>70</v>
          </cell>
          <cell r="G346"/>
          <cell r="H346" t="str">
            <v>Drops</v>
          </cell>
          <cell r="I346"/>
          <cell r="J346"/>
          <cell r="K346">
            <v>1</v>
          </cell>
          <cell r="L346">
            <v>20</v>
          </cell>
          <cell r="M346">
            <v>96</v>
          </cell>
          <cell r="N346">
            <v>1.4</v>
          </cell>
          <cell r="O346">
            <v>134.39999999999998</v>
          </cell>
          <cell r="P346">
            <v>396</v>
          </cell>
          <cell r="Q346">
            <v>296</v>
          </cell>
          <cell r="R346">
            <v>180</v>
          </cell>
          <cell r="S346">
            <v>8</v>
          </cell>
          <cell r="T346">
            <v>12</v>
          </cell>
          <cell r="U346">
            <v>2160</v>
          </cell>
          <cell r="V346">
            <v>2310</v>
          </cell>
          <cell r="W346">
            <v>12042</v>
          </cell>
          <cell r="X346">
            <v>842.94</v>
          </cell>
          <cell r="Y346">
            <v>93.5</v>
          </cell>
          <cell r="Z346">
            <v>788.14890000000003</v>
          </cell>
          <cell r="AA346">
            <v>5.8642031250000004</v>
          </cell>
          <cell r="AB346" t="str">
            <v>0001</v>
          </cell>
          <cell r="AC346">
            <v>6305.1912000000002</v>
          </cell>
          <cell r="AD346" t="str">
            <v>per family Choco Drops</v>
          </cell>
          <cell r="AE346"/>
        </row>
        <row r="347">
          <cell r="A347" t="str">
            <v>42882821C03</v>
          </cell>
          <cell r="B347">
            <v>4288282</v>
          </cell>
          <cell r="C347" t="str">
            <v>7D 60G COCOA CROIS CHOC 20CA</v>
          </cell>
          <cell r="D347" t="str">
            <v>1C03</v>
          </cell>
          <cell r="E347" t="str">
            <v>Choco</v>
          </cell>
          <cell r="F347">
            <v>60</v>
          </cell>
          <cell r="G347" t="str">
            <v>Cipru</v>
          </cell>
          <cell r="H347" t="str">
            <v>Cocoa</v>
          </cell>
          <cell r="I347"/>
          <cell r="J347"/>
          <cell r="K347">
            <v>1</v>
          </cell>
          <cell r="L347">
            <v>20</v>
          </cell>
          <cell r="M347">
            <v>108</v>
          </cell>
          <cell r="N347">
            <v>1.2</v>
          </cell>
          <cell r="O347">
            <v>129.6</v>
          </cell>
          <cell r="P347">
            <v>398</v>
          </cell>
          <cell r="Q347">
            <v>264</v>
          </cell>
          <cell r="R347">
            <v>180</v>
          </cell>
          <cell r="S347">
            <v>9</v>
          </cell>
          <cell r="T347">
            <v>12</v>
          </cell>
          <cell r="U347">
            <v>2160</v>
          </cell>
          <cell r="V347">
            <v>2310</v>
          </cell>
          <cell r="W347">
            <v>14628</v>
          </cell>
          <cell r="X347">
            <v>877.68</v>
          </cell>
          <cell r="Y347">
            <v>92.5</v>
          </cell>
          <cell r="Z347">
            <v>811.85399999999993</v>
          </cell>
          <cell r="AA347">
            <v>6.2643055555555556</v>
          </cell>
          <cell r="AB347" t="str">
            <v>0001</v>
          </cell>
          <cell r="AC347">
            <v>6494.8319999999994</v>
          </cell>
          <cell r="AD347" t="str">
            <v>per family if is combined with midi else 18.747,24 per choco family</v>
          </cell>
          <cell r="AE347"/>
        </row>
        <row r="348">
          <cell r="A348" t="str">
            <v>42882841C03</v>
          </cell>
          <cell r="B348">
            <v>4288284</v>
          </cell>
          <cell r="C348" t="str">
            <v>7D 60G VANIL CROIS CHOC 20CA</v>
          </cell>
          <cell r="D348" t="str">
            <v>1C03</v>
          </cell>
          <cell r="E348" t="str">
            <v>Choco</v>
          </cell>
          <cell r="F348">
            <v>60</v>
          </cell>
          <cell r="G348" t="str">
            <v>Cipru</v>
          </cell>
          <cell r="H348" t="str">
            <v>Vanilla</v>
          </cell>
          <cell r="I348"/>
          <cell r="J348"/>
          <cell r="K348">
            <v>1</v>
          </cell>
          <cell r="L348">
            <v>20</v>
          </cell>
          <cell r="M348">
            <v>108</v>
          </cell>
          <cell r="N348">
            <v>1.2</v>
          </cell>
          <cell r="O348">
            <v>129.6</v>
          </cell>
          <cell r="P348">
            <v>398</v>
          </cell>
          <cell r="Q348">
            <v>264</v>
          </cell>
          <cell r="R348">
            <v>180</v>
          </cell>
          <cell r="S348">
            <v>9</v>
          </cell>
          <cell r="T348">
            <v>12</v>
          </cell>
          <cell r="U348">
            <v>2160</v>
          </cell>
          <cell r="V348">
            <v>2310</v>
          </cell>
          <cell r="W348">
            <v>14628</v>
          </cell>
          <cell r="X348">
            <v>877.68</v>
          </cell>
          <cell r="Y348">
            <v>92.5</v>
          </cell>
          <cell r="Z348">
            <v>811.85399999999993</v>
          </cell>
          <cell r="AA348">
            <v>6.2643055555555556</v>
          </cell>
          <cell r="AB348" t="str">
            <v>0001</v>
          </cell>
          <cell r="AC348">
            <v>6494.8319999999994</v>
          </cell>
          <cell r="AD348" t="str">
            <v>per family if is combined with midi else 18.747,24 per choco family</v>
          </cell>
          <cell r="AE348"/>
        </row>
        <row r="349">
          <cell r="A349" t="str">
            <v>42883041C01</v>
          </cell>
          <cell r="B349">
            <v>4288304</v>
          </cell>
          <cell r="C349" t="str">
            <v>7D 80G VAN&amp;SR CHRY CROIS 20CA</v>
          </cell>
          <cell r="D349" t="str">
            <v>1C01</v>
          </cell>
          <cell r="E349" t="str">
            <v>Tray 70/80/85g</v>
          </cell>
          <cell r="F349">
            <v>80</v>
          </cell>
          <cell r="G349"/>
          <cell r="H349" t="str">
            <v>Vanilla-Cherry</v>
          </cell>
          <cell r="I349"/>
          <cell r="J349"/>
          <cell r="K349">
            <v>1</v>
          </cell>
          <cell r="L349">
            <v>20</v>
          </cell>
          <cell r="M349">
            <v>96</v>
          </cell>
          <cell r="N349">
            <v>1.6</v>
          </cell>
          <cell r="O349">
            <v>153.60000000000002</v>
          </cell>
          <cell r="P349">
            <v>393</v>
          </cell>
          <cell r="Q349">
            <v>295</v>
          </cell>
          <cell r="R349">
            <v>180</v>
          </cell>
          <cell r="S349">
            <v>8</v>
          </cell>
          <cell r="T349">
            <v>12</v>
          </cell>
          <cell r="U349">
            <v>2160</v>
          </cell>
          <cell r="V349">
            <v>2310</v>
          </cell>
          <cell r="W349">
            <v>19200</v>
          </cell>
          <cell r="X349">
            <v>1536</v>
          </cell>
          <cell r="Y349">
            <v>93</v>
          </cell>
          <cell r="Z349">
            <v>1428.48</v>
          </cell>
          <cell r="AA349">
            <v>9.2999999999999989</v>
          </cell>
          <cell r="AB349" t="str">
            <v>0001</v>
          </cell>
          <cell r="AC349">
            <v>34283.520000000004</v>
          </cell>
          <cell r="AD349" t="str">
            <v>per family of Max/double</v>
          </cell>
          <cell r="AE349" t="str">
            <v>to be delist</v>
          </cell>
        </row>
        <row r="350">
          <cell r="A350" t="str">
            <v>42883051C01</v>
          </cell>
          <cell r="B350">
            <v>4288305</v>
          </cell>
          <cell r="C350" t="str">
            <v>7D 80G VAN&amp;SR CHRY CROIS 20CA</v>
          </cell>
          <cell r="D350" t="str">
            <v>1C01</v>
          </cell>
          <cell r="E350" t="str">
            <v>Tray 70/80/85g</v>
          </cell>
          <cell r="F350">
            <v>80</v>
          </cell>
          <cell r="G350" t="str">
            <v>MD</v>
          </cell>
          <cell r="H350" t="str">
            <v>Vanilla-Cherry</v>
          </cell>
          <cell r="I350"/>
          <cell r="J350"/>
          <cell r="K350">
            <v>1</v>
          </cell>
          <cell r="L350">
            <v>20</v>
          </cell>
          <cell r="M350">
            <v>40</v>
          </cell>
          <cell r="N350">
            <v>1.6</v>
          </cell>
          <cell r="O350">
            <v>64</v>
          </cell>
          <cell r="P350">
            <v>393</v>
          </cell>
          <cell r="Q350">
            <v>295</v>
          </cell>
          <cell r="R350">
            <v>180</v>
          </cell>
          <cell r="S350">
            <v>8</v>
          </cell>
          <cell r="T350">
            <v>5</v>
          </cell>
          <cell r="U350">
            <v>900</v>
          </cell>
          <cell r="V350">
            <v>1050</v>
          </cell>
          <cell r="W350">
            <v>19200</v>
          </cell>
          <cell r="X350">
            <v>1536</v>
          </cell>
          <cell r="Y350">
            <v>93</v>
          </cell>
          <cell r="Z350">
            <v>1428.48</v>
          </cell>
          <cell r="AA350">
            <v>22.32</v>
          </cell>
          <cell r="AB350" t="str">
            <v>0001</v>
          </cell>
          <cell r="AC350">
            <v>34283.520000000004</v>
          </cell>
          <cell r="AD350" t="str">
            <v>per family of Max/double</v>
          </cell>
          <cell r="AE350" t="str">
            <v>to be delist</v>
          </cell>
        </row>
        <row r="351">
          <cell r="A351" t="str">
            <v>42883061C01</v>
          </cell>
          <cell r="B351">
            <v>4288306</v>
          </cell>
          <cell r="C351" t="str">
            <v>7D 80G VAN&amp;STRAWB CROIS 20CA</v>
          </cell>
          <cell r="D351" t="str">
            <v>1C01</v>
          </cell>
          <cell r="E351" t="str">
            <v>Tray 70/80/85g</v>
          </cell>
          <cell r="F351">
            <v>80</v>
          </cell>
          <cell r="G351" t="str">
            <v>MD</v>
          </cell>
          <cell r="H351" t="str">
            <v>Vanilla-Strawberry</v>
          </cell>
          <cell r="I351"/>
          <cell r="J351"/>
          <cell r="K351">
            <v>1</v>
          </cell>
          <cell r="L351">
            <v>20</v>
          </cell>
          <cell r="M351">
            <v>40</v>
          </cell>
          <cell r="N351">
            <v>1.6</v>
          </cell>
          <cell r="O351">
            <v>64</v>
          </cell>
          <cell r="P351">
            <v>393</v>
          </cell>
          <cell r="Q351">
            <v>295</v>
          </cell>
          <cell r="R351">
            <v>180</v>
          </cell>
          <cell r="S351">
            <v>8</v>
          </cell>
          <cell r="T351">
            <v>5</v>
          </cell>
          <cell r="U351">
            <v>900</v>
          </cell>
          <cell r="V351">
            <v>1050</v>
          </cell>
          <cell r="W351">
            <v>19200</v>
          </cell>
          <cell r="X351">
            <v>1536</v>
          </cell>
          <cell r="Y351">
            <v>93</v>
          </cell>
          <cell r="Z351">
            <v>1428.48</v>
          </cell>
          <cell r="AA351">
            <v>22.32</v>
          </cell>
          <cell r="AB351" t="str">
            <v>0001</v>
          </cell>
          <cell r="AC351">
            <v>34283.520000000004</v>
          </cell>
          <cell r="AD351" t="str">
            <v>per family of Max/double</v>
          </cell>
          <cell r="AE351" t="str">
            <v>to be delist</v>
          </cell>
        </row>
        <row r="352">
          <cell r="A352" t="str">
            <v>42883071C01</v>
          </cell>
          <cell r="B352">
            <v>4288307</v>
          </cell>
          <cell r="C352" t="str">
            <v>7D 80G COCOA&amp;VAN CROIS 20CA</v>
          </cell>
          <cell r="D352" t="str">
            <v>1C01</v>
          </cell>
          <cell r="E352" t="str">
            <v>Tray 70/80/85g</v>
          </cell>
          <cell r="F352">
            <v>80</v>
          </cell>
          <cell r="G352" t="str">
            <v>MD</v>
          </cell>
          <cell r="H352" t="str">
            <v>Cocoa-Vanilla</v>
          </cell>
          <cell r="I352"/>
          <cell r="J352"/>
          <cell r="K352">
            <v>1</v>
          </cell>
          <cell r="L352">
            <v>20</v>
          </cell>
          <cell r="M352">
            <v>40</v>
          </cell>
          <cell r="N352">
            <v>1.6</v>
          </cell>
          <cell r="O352">
            <v>64</v>
          </cell>
          <cell r="P352">
            <v>393</v>
          </cell>
          <cell r="Q352">
            <v>295</v>
          </cell>
          <cell r="R352">
            <v>180</v>
          </cell>
          <cell r="S352">
            <v>8</v>
          </cell>
          <cell r="T352">
            <v>5</v>
          </cell>
          <cell r="U352">
            <v>900</v>
          </cell>
          <cell r="V352">
            <v>1050</v>
          </cell>
          <cell r="W352">
            <v>19200</v>
          </cell>
          <cell r="X352">
            <v>1536</v>
          </cell>
          <cell r="Y352">
            <v>93</v>
          </cell>
          <cell r="Z352">
            <v>1428.48</v>
          </cell>
          <cell r="AA352">
            <v>22.32</v>
          </cell>
          <cell r="AB352" t="str">
            <v>0001</v>
          </cell>
          <cell r="AC352">
            <v>34283.520000000004</v>
          </cell>
          <cell r="AD352" t="str">
            <v>per family of Max/double</v>
          </cell>
          <cell r="AE352" t="str">
            <v>to be delist</v>
          </cell>
        </row>
        <row r="353">
          <cell r="A353" t="str">
            <v>42883101C03</v>
          </cell>
          <cell r="B353">
            <v>4288310</v>
          </cell>
          <cell r="C353" t="str">
            <v>7D 80G APPL&amp;CIN STRDL 20CA</v>
          </cell>
          <cell r="D353" t="str">
            <v>1C03</v>
          </cell>
          <cell r="E353" t="str">
            <v>Borseto</v>
          </cell>
          <cell r="F353">
            <v>80</v>
          </cell>
          <cell r="G353" t="str">
            <v>Albania</v>
          </cell>
          <cell r="H353" t="str">
            <v>Apple-Cin</v>
          </cell>
          <cell r="I353"/>
          <cell r="J353"/>
          <cell r="K353">
            <v>1</v>
          </cell>
          <cell r="L353">
            <v>20</v>
          </cell>
          <cell r="M353">
            <v>112</v>
          </cell>
          <cell r="N353">
            <v>1.6</v>
          </cell>
          <cell r="O353">
            <v>179.20000000000002</v>
          </cell>
          <cell r="P353">
            <v>391</v>
          </cell>
          <cell r="Q353">
            <v>296</v>
          </cell>
          <cell r="R353">
            <v>157</v>
          </cell>
          <cell r="S353">
            <v>8</v>
          </cell>
          <cell r="T353">
            <v>14</v>
          </cell>
          <cell r="U353">
            <v>2198</v>
          </cell>
          <cell r="V353">
            <v>2348</v>
          </cell>
          <cell r="W353">
            <v>12132</v>
          </cell>
          <cell r="X353">
            <v>970.56</v>
          </cell>
          <cell r="Y353">
            <v>92.5</v>
          </cell>
          <cell r="Z353">
            <v>897.76799999999992</v>
          </cell>
          <cell r="AA353">
            <v>5.0098660714285703</v>
          </cell>
          <cell r="AB353" t="str">
            <v>0001</v>
          </cell>
          <cell r="AC353">
            <v>14364.287999999999</v>
          </cell>
          <cell r="AD353" t="str">
            <v>per family of Borseto</v>
          </cell>
          <cell r="AE353"/>
        </row>
        <row r="354">
          <cell r="A354" t="str">
            <v>42883401C03</v>
          </cell>
          <cell r="B354">
            <v>4288340</v>
          </cell>
          <cell r="C354" t="str">
            <v>7D 80G FR FRUIT STRDL 20CA</v>
          </cell>
          <cell r="D354" t="str">
            <v>1C03</v>
          </cell>
          <cell r="E354" t="str">
            <v>Borseto</v>
          </cell>
          <cell r="F354">
            <v>80</v>
          </cell>
          <cell r="G354" t="str">
            <v>Albania</v>
          </cell>
          <cell r="H354" t="str">
            <v>Forest fruits</v>
          </cell>
          <cell r="I354"/>
          <cell r="J354"/>
          <cell r="K354">
            <v>1</v>
          </cell>
          <cell r="L354">
            <v>20</v>
          </cell>
          <cell r="M354">
            <v>112</v>
          </cell>
          <cell r="N354">
            <v>1.6</v>
          </cell>
          <cell r="O354">
            <v>179.20000000000002</v>
          </cell>
          <cell r="P354">
            <v>391</v>
          </cell>
          <cell r="Q354">
            <v>296</v>
          </cell>
          <cell r="R354">
            <v>157</v>
          </cell>
          <cell r="S354">
            <v>8</v>
          </cell>
          <cell r="T354">
            <v>14</v>
          </cell>
          <cell r="U354">
            <v>2198</v>
          </cell>
          <cell r="V354">
            <v>2348</v>
          </cell>
          <cell r="W354">
            <v>12132</v>
          </cell>
          <cell r="X354">
            <v>970.56</v>
          </cell>
          <cell r="Y354">
            <v>92.5</v>
          </cell>
          <cell r="Z354">
            <v>897.76799999999992</v>
          </cell>
          <cell r="AA354">
            <v>5.0098660714285703</v>
          </cell>
          <cell r="AB354" t="str">
            <v>0001</v>
          </cell>
          <cell r="AC354">
            <v>14364.287999999999</v>
          </cell>
          <cell r="AD354" t="str">
            <v>per family of Borseto</v>
          </cell>
          <cell r="AE354"/>
        </row>
        <row r="355">
          <cell r="A355" t="str">
            <v>42883491C01</v>
          </cell>
          <cell r="B355">
            <v>4288349</v>
          </cell>
          <cell r="C355" t="str">
            <v>MAITRE J.P 85G COCOA&amp;VAN CROIS 30CA</v>
          </cell>
          <cell r="D355" t="str">
            <v>1C01</v>
          </cell>
          <cell r="E355" t="str">
            <v>Tray 70/80/85g</v>
          </cell>
          <cell r="F355">
            <v>85</v>
          </cell>
          <cell r="G355" t="str">
            <v>Romania</v>
          </cell>
          <cell r="H355" t="str">
            <v>Cocoa-Vanilla SG</v>
          </cell>
          <cell r="I355"/>
          <cell r="J355"/>
          <cell r="K355">
            <v>1</v>
          </cell>
          <cell r="L355">
            <v>30</v>
          </cell>
          <cell r="M355">
            <v>64</v>
          </cell>
          <cell r="N355">
            <v>2.5499999999999998</v>
          </cell>
          <cell r="O355">
            <v>163.19999999999999</v>
          </cell>
          <cell r="P355">
            <v>398</v>
          </cell>
          <cell r="Q355">
            <v>298</v>
          </cell>
          <cell r="R355">
            <v>245</v>
          </cell>
          <cell r="S355">
            <v>8</v>
          </cell>
          <cell r="T355">
            <v>8</v>
          </cell>
          <cell r="U355">
            <v>1960</v>
          </cell>
          <cell r="V355">
            <v>2110</v>
          </cell>
          <cell r="W355">
            <v>19200</v>
          </cell>
          <cell r="X355">
            <v>1632</v>
          </cell>
          <cell r="Y355">
            <v>93</v>
          </cell>
          <cell r="Z355">
            <v>1517.76</v>
          </cell>
          <cell r="AA355">
            <v>9.3000000000000007</v>
          </cell>
          <cell r="AB355" t="str">
            <v>0002</v>
          </cell>
          <cell r="AC355">
            <v>36426.239999999998</v>
          </cell>
          <cell r="AD355" t="str">
            <v>per family of Max/double</v>
          </cell>
          <cell r="AE355"/>
        </row>
        <row r="356">
          <cell r="A356" t="str">
            <v>42883492C01</v>
          </cell>
          <cell r="B356">
            <v>4288349</v>
          </cell>
          <cell r="C356" t="str">
            <v>MAITRE J.P 85G COCOA&amp;VAN CROIS 30CA</v>
          </cell>
          <cell r="D356" t="str">
            <v>2C01</v>
          </cell>
          <cell r="E356" t="str">
            <v>Tray 70/80/85g</v>
          </cell>
          <cell r="F356">
            <v>85</v>
          </cell>
          <cell r="G356" t="str">
            <v>Romania</v>
          </cell>
          <cell r="H356" t="str">
            <v>Cocoa-Vanilla SG</v>
          </cell>
          <cell r="I356"/>
          <cell r="J356"/>
          <cell r="K356">
            <v>1</v>
          </cell>
          <cell r="L356">
            <v>30</v>
          </cell>
          <cell r="M356">
            <v>64</v>
          </cell>
          <cell r="N356">
            <v>2.5499999999999998</v>
          </cell>
          <cell r="O356">
            <v>163.19999999999999</v>
          </cell>
          <cell r="P356">
            <v>398</v>
          </cell>
          <cell r="Q356">
            <v>298</v>
          </cell>
          <cell r="R356">
            <v>245</v>
          </cell>
          <cell r="S356">
            <v>8</v>
          </cell>
          <cell r="T356">
            <v>8</v>
          </cell>
          <cell r="U356">
            <v>1960</v>
          </cell>
          <cell r="V356">
            <v>2110</v>
          </cell>
          <cell r="W356">
            <v>12042</v>
          </cell>
          <cell r="X356">
            <v>1023.57</v>
          </cell>
          <cell r="Y356">
            <v>93.5</v>
          </cell>
          <cell r="Z356">
            <v>957.03795000000002</v>
          </cell>
          <cell r="AA356">
            <v>5.8642031250000004</v>
          </cell>
          <cell r="AB356" t="str">
            <v>0001</v>
          </cell>
          <cell r="AC356">
            <v>7656.3036000000002</v>
          </cell>
          <cell r="AD356" t="str">
            <v>per family of MJP</v>
          </cell>
          <cell r="AE356"/>
        </row>
        <row r="357">
          <cell r="A357" t="str">
            <v>42883502C01</v>
          </cell>
          <cell r="B357">
            <v>4288350</v>
          </cell>
          <cell r="C357" t="str">
            <v>MAIT. J.P. 110G COCOA CROIS 20CA</v>
          </cell>
          <cell r="D357" t="str">
            <v>2C01</v>
          </cell>
          <cell r="E357" t="str">
            <v>Tray 110g</v>
          </cell>
          <cell r="F357">
            <v>110</v>
          </cell>
          <cell r="G357" t="str">
            <v>Lidl Romania</v>
          </cell>
          <cell r="H357" t="str">
            <v>Cocoa</v>
          </cell>
          <cell r="I357"/>
          <cell r="J357"/>
          <cell r="K357">
            <v>1</v>
          </cell>
          <cell r="L357">
            <v>20</v>
          </cell>
          <cell r="M357">
            <v>66</v>
          </cell>
          <cell r="N357">
            <v>2.2000000000000002</v>
          </cell>
          <cell r="O357">
            <v>145.20000000000002</v>
          </cell>
          <cell r="P357">
            <v>475</v>
          </cell>
          <cell r="Q357">
            <v>295</v>
          </cell>
          <cell r="R357">
            <v>200</v>
          </cell>
          <cell r="S357">
            <v>6</v>
          </cell>
          <cell r="T357">
            <v>11</v>
          </cell>
          <cell r="U357">
            <v>2200</v>
          </cell>
          <cell r="V357">
            <v>2350</v>
          </cell>
          <cell r="W357">
            <v>7704</v>
          </cell>
          <cell r="X357">
            <v>847.44</v>
          </cell>
          <cell r="Y357">
            <v>93.5</v>
          </cell>
          <cell r="Z357">
            <v>792.35640000000001</v>
          </cell>
          <cell r="AA357">
            <v>5.4569999999999999</v>
          </cell>
          <cell r="AB357" t="str">
            <v>0001</v>
          </cell>
          <cell r="AC357">
            <v>6338.8512000000001</v>
          </cell>
          <cell r="AD357" t="str">
            <v>per family Tray 110g</v>
          </cell>
          <cell r="AE357"/>
        </row>
        <row r="358">
          <cell r="A358" t="str">
            <v>42883851C03</v>
          </cell>
          <cell r="B358">
            <v>4288385</v>
          </cell>
          <cell r="C358" t="str">
            <v>7D 60G COCOA MINI CR 15CA</v>
          </cell>
          <cell r="D358" t="str">
            <v>1C03</v>
          </cell>
          <cell r="E358" t="str">
            <v>Mini</v>
          </cell>
          <cell r="F358">
            <v>60</v>
          </cell>
          <cell r="G358"/>
          <cell r="H358" t="str">
            <v>Cocoa</v>
          </cell>
          <cell r="I358"/>
          <cell r="J358"/>
          <cell r="K358">
            <v>5</v>
          </cell>
          <cell r="L358">
            <v>15</v>
          </cell>
          <cell r="M358">
            <v>120</v>
          </cell>
          <cell r="N358">
            <v>0.9</v>
          </cell>
          <cell r="O358">
            <v>108</v>
          </cell>
          <cell r="P358">
            <v>391</v>
          </cell>
          <cell r="Q358">
            <v>291</v>
          </cell>
          <cell r="R358">
            <v>147</v>
          </cell>
          <cell r="S358">
            <v>8</v>
          </cell>
          <cell r="T358">
            <v>15</v>
          </cell>
          <cell r="U358">
            <v>2205</v>
          </cell>
          <cell r="V358">
            <v>2355</v>
          </cell>
          <cell r="W358">
            <v>57180</v>
          </cell>
          <cell r="X358">
            <v>720.46799999999996</v>
          </cell>
          <cell r="Y358">
            <v>94</v>
          </cell>
          <cell r="Z358">
            <v>677.23991999999998</v>
          </cell>
          <cell r="AA358">
            <v>6.27074</v>
          </cell>
          <cell r="AB358" t="str">
            <v>0001</v>
          </cell>
          <cell r="AC358">
            <v>16253.75808</v>
          </cell>
          <cell r="AD358" t="str">
            <v>per mini Family/ cannot be done without big bag mini (185/200g)</v>
          </cell>
          <cell r="AE358"/>
        </row>
        <row r="359">
          <cell r="A359" t="str">
            <v>42883861C03</v>
          </cell>
          <cell r="B359">
            <v>4288386</v>
          </cell>
          <cell r="C359" t="str">
            <v>7D 185G COCOA MINI CR 8CA</v>
          </cell>
          <cell r="D359" t="str">
            <v>1C03</v>
          </cell>
          <cell r="E359" t="str">
            <v>Mini</v>
          </cell>
          <cell r="F359">
            <v>185</v>
          </cell>
          <cell r="G359" t="str">
            <v>Moldova</v>
          </cell>
          <cell r="H359" t="str">
            <v>Cocoa</v>
          </cell>
          <cell r="I359"/>
          <cell r="J359"/>
          <cell r="K359">
            <v>14.6</v>
          </cell>
          <cell r="L359">
            <v>8</v>
          </cell>
          <cell r="M359">
            <v>40</v>
          </cell>
          <cell r="N359">
            <v>1.48</v>
          </cell>
          <cell r="O359">
            <v>59.2</v>
          </cell>
          <cell r="P359">
            <v>391</v>
          </cell>
          <cell r="Q359">
            <v>291</v>
          </cell>
          <cell r="R359">
            <v>200</v>
          </cell>
          <cell r="S359">
            <v>8</v>
          </cell>
          <cell r="T359">
            <v>5</v>
          </cell>
          <cell r="U359">
            <v>1000</v>
          </cell>
          <cell r="V359">
            <v>1150</v>
          </cell>
          <cell r="W359">
            <v>57180</v>
          </cell>
          <cell r="X359">
            <v>720.46799999999996</v>
          </cell>
          <cell r="Y359">
            <v>94</v>
          </cell>
          <cell r="Z359">
            <v>677.23991999999998</v>
          </cell>
          <cell r="AA359">
            <v>11.439863513513513</v>
          </cell>
          <cell r="AB359" t="str">
            <v>0001</v>
          </cell>
          <cell r="AC359">
            <v>16253.75808</v>
          </cell>
          <cell r="AD359" t="str">
            <v>per mini Family</v>
          </cell>
          <cell r="AE359"/>
        </row>
        <row r="360">
          <cell r="A360" t="str">
            <v>42883871C03</v>
          </cell>
          <cell r="B360">
            <v>4288387</v>
          </cell>
          <cell r="C360" t="str">
            <v>7D 185G COCOA&amp;VAN MINI CR 8CA</v>
          </cell>
          <cell r="D360" t="str">
            <v>1C03</v>
          </cell>
          <cell r="E360" t="str">
            <v>Mini</v>
          </cell>
          <cell r="F360">
            <v>185</v>
          </cell>
          <cell r="G360" t="str">
            <v>Moldova</v>
          </cell>
          <cell r="H360" t="str">
            <v>Cocoa-Vanilla</v>
          </cell>
          <cell r="I360"/>
          <cell r="J360"/>
          <cell r="K360">
            <v>14.6</v>
          </cell>
          <cell r="L360">
            <v>8</v>
          </cell>
          <cell r="M360">
            <v>40</v>
          </cell>
          <cell r="N360">
            <v>1.48</v>
          </cell>
          <cell r="O360">
            <v>59.2</v>
          </cell>
          <cell r="P360">
            <v>391</v>
          </cell>
          <cell r="Q360">
            <v>291</v>
          </cell>
          <cell r="R360">
            <v>200</v>
          </cell>
          <cell r="S360">
            <v>8</v>
          </cell>
          <cell r="T360">
            <v>5</v>
          </cell>
          <cell r="U360">
            <v>1000</v>
          </cell>
          <cell r="V360">
            <v>1150</v>
          </cell>
          <cell r="W360">
            <v>57180</v>
          </cell>
          <cell r="X360">
            <v>720.46799999999996</v>
          </cell>
          <cell r="Y360">
            <v>94</v>
          </cell>
          <cell r="Z360">
            <v>677.23991999999998</v>
          </cell>
          <cell r="AA360">
            <v>11.439863513513513</v>
          </cell>
          <cell r="AB360" t="str">
            <v>0001</v>
          </cell>
          <cell r="AC360">
            <v>16253.75808</v>
          </cell>
          <cell r="AD360" t="str">
            <v>per mini Family</v>
          </cell>
          <cell r="AE360"/>
        </row>
        <row r="361">
          <cell r="A361" t="str">
            <v>42883881C03</v>
          </cell>
          <cell r="B361">
            <v>4288388</v>
          </cell>
          <cell r="C361" t="str">
            <v>7D 300G COCOA MINI CR 6CA</v>
          </cell>
          <cell r="D361" t="str">
            <v>1C03</v>
          </cell>
          <cell r="E361" t="str">
            <v>Mini</v>
          </cell>
          <cell r="F361">
            <v>300</v>
          </cell>
          <cell r="G361"/>
          <cell r="H361" t="str">
            <v>Cocoa</v>
          </cell>
          <cell r="I361"/>
          <cell r="J361"/>
          <cell r="K361">
            <v>23.6</v>
          </cell>
          <cell r="L361">
            <v>6</v>
          </cell>
          <cell r="M361">
            <v>32</v>
          </cell>
          <cell r="N361">
            <v>1.8</v>
          </cell>
          <cell r="O361">
            <v>57.6</v>
          </cell>
          <cell r="P361">
            <v>400</v>
          </cell>
          <cell r="Q361">
            <v>286</v>
          </cell>
          <cell r="R361">
            <v>222</v>
          </cell>
          <cell r="S361">
            <v>8</v>
          </cell>
          <cell r="T361">
            <v>4</v>
          </cell>
          <cell r="U361">
            <v>888</v>
          </cell>
          <cell r="V361">
            <v>1038</v>
          </cell>
          <cell r="W361">
            <v>57180</v>
          </cell>
          <cell r="X361">
            <v>720.46799999999996</v>
          </cell>
          <cell r="Y361">
            <v>94</v>
          </cell>
          <cell r="Z361">
            <v>677.23991999999998</v>
          </cell>
          <cell r="AA361">
            <v>11.7576375</v>
          </cell>
          <cell r="AB361" t="str">
            <v>0001</v>
          </cell>
          <cell r="AC361">
            <v>16253.75808</v>
          </cell>
          <cell r="AD361" t="str">
            <v>per mini Family</v>
          </cell>
          <cell r="AE361"/>
        </row>
        <row r="362">
          <cell r="A362" t="str">
            <v>42883891C03</v>
          </cell>
          <cell r="B362">
            <v>4288389</v>
          </cell>
          <cell r="C362" t="str">
            <v>7D 300G COCOA&amp;VAN MINI CR 6CA</v>
          </cell>
          <cell r="D362" t="str">
            <v>1C03</v>
          </cell>
          <cell r="E362" t="str">
            <v>Mini</v>
          </cell>
          <cell r="F362">
            <v>300</v>
          </cell>
          <cell r="G362"/>
          <cell r="H362" t="str">
            <v>Cocoa-Vanilla</v>
          </cell>
          <cell r="I362"/>
          <cell r="J362"/>
          <cell r="K362">
            <v>23.6</v>
          </cell>
          <cell r="L362">
            <v>6</v>
          </cell>
          <cell r="M362">
            <v>32</v>
          </cell>
          <cell r="N362">
            <v>1.8</v>
          </cell>
          <cell r="O362">
            <v>57.6</v>
          </cell>
          <cell r="P362">
            <v>400</v>
          </cell>
          <cell r="Q362">
            <v>286</v>
          </cell>
          <cell r="R362">
            <v>215</v>
          </cell>
          <cell r="S362">
            <v>8</v>
          </cell>
          <cell r="T362">
            <v>4</v>
          </cell>
          <cell r="U362">
            <v>860</v>
          </cell>
          <cell r="V362">
            <v>1010</v>
          </cell>
          <cell r="W362">
            <v>57180</v>
          </cell>
          <cell r="X362">
            <v>720.46799999999996</v>
          </cell>
          <cell r="Y362">
            <v>94</v>
          </cell>
          <cell r="Z362">
            <v>677.23991999999998</v>
          </cell>
          <cell r="AA362">
            <v>11.7576375</v>
          </cell>
          <cell r="AB362" t="str">
            <v>0001</v>
          </cell>
          <cell r="AC362">
            <v>16253.75808</v>
          </cell>
          <cell r="AD362" t="str">
            <v>per mini Family</v>
          </cell>
          <cell r="AE362"/>
        </row>
        <row r="363">
          <cell r="A363" t="str">
            <v>42883951C03</v>
          </cell>
          <cell r="B363">
            <v>4288395</v>
          </cell>
          <cell r="C363" t="str">
            <v>7D 185G VAN&amp;SR CHRY MINI CR 8CA</v>
          </cell>
          <cell r="D363" t="str">
            <v>1C03</v>
          </cell>
          <cell r="E363" t="str">
            <v>Mini</v>
          </cell>
          <cell r="F363">
            <v>185</v>
          </cell>
          <cell r="G363" t="str">
            <v>Moldova</v>
          </cell>
          <cell r="H363" t="str">
            <v>Vanilla-Cherry</v>
          </cell>
          <cell r="I363"/>
          <cell r="J363"/>
          <cell r="K363">
            <v>14.6</v>
          </cell>
          <cell r="L363">
            <v>8</v>
          </cell>
          <cell r="M363">
            <v>40</v>
          </cell>
          <cell r="N363">
            <v>1.48</v>
          </cell>
          <cell r="O363">
            <v>59.2</v>
          </cell>
          <cell r="P363">
            <v>391</v>
          </cell>
          <cell r="Q363">
            <v>291</v>
          </cell>
          <cell r="R363">
            <v>200</v>
          </cell>
          <cell r="S363">
            <v>8</v>
          </cell>
          <cell r="T363">
            <v>5</v>
          </cell>
          <cell r="U363">
            <v>1000</v>
          </cell>
          <cell r="V363">
            <v>1150</v>
          </cell>
          <cell r="W363">
            <v>57180</v>
          </cell>
          <cell r="X363">
            <v>720.46799999999996</v>
          </cell>
          <cell r="Y363">
            <v>94</v>
          </cell>
          <cell r="Z363">
            <v>677.23991999999998</v>
          </cell>
          <cell r="AA363">
            <v>11.439863513513513</v>
          </cell>
          <cell r="AB363" t="str">
            <v>0001</v>
          </cell>
          <cell r="AC363">
            <v>16253.75808</v>
          </cell>
          <cell r="AD363" t="str">
            <v>per mini Family</v>
          </cell>
          <cell r="AE363"/>
        </row>
        <row r="364">
          <cell r="A364" t="str">
            <v>42883961C03</v>
          </cell>
          <cell r="B364">
            <v>4288396</v>
          </cell>
          <cell r="C364" t="str">
            <v>7D 185G SPUM MINI CR 8CA</v>
          </cell>
          <cell r="D364" t="str">
            <v>1C03</v>
          </cell>
          <cell r="E364" t="str">
            <v>Mini</v>
          </cell>
          <cell r="F364">
            <v>185</v>
          </cell>
          <cell r="G364"/>
          <cell r="H364" t="str">
            <v>Spumant</v>
          </cell>
          <cell r="I364"/>
          <cell r="J364"/>
          <cell r="K364">
            <v>14.6</v>
          </cell>
          <cell r="L364">
            <v>8</v>
          </cell>
          <cell r="M364">
            <v>40</v>
          </cell>
          <cell r="N364">
            <v>1.48</v>
          </cell>
          <cell r="O364">
            <v>59.2</v>
          </cell>
          <cell r="P364">
            <v>391</v>
          </cell>
          <cell r="Q364">
            <v>291</v>
          </cell>
          <cell r="R364">
            <v>200</v>
          </cell>
          <cell r="S364">
            <v>8</v>
          </cell>
          <cell r="T364">
            <v>5</v>
          </cell>
          <cell r="U364">
            <v>1000</v>
          </cell>
          <cell r="V364">
            <v>1150</v>
          </cell>
          <cell r="W364">
            <v>57180</v>
          </cell>
          <cell r="X364">
            <v>720.46799999999996</v>
          </cell>
          <cell r="Y364">
            <v>94</v>
          </cell>
          <cell r="Z364">
            <v>677.23991999999998</v>
          </cell>
          <cell r="AA364">
            <v>11.439863513513513</v>
          </cell>
          <cell r="AB364" t="str">
            <v>0001</v>
          </cell>
          <cell r="AC364">
            <v>16253.75808</v>
          </cell>
          <cell r="AD364" t="str">
            <v>per mini Family</v>
          </cell>
          <cell r="AE364"/>
        </row>
        <row r="365">
          <cell r="A365" t="str">
            <v>43128511C03</v>
          </cell>
          <cell r="B365">
            <v>4312851</v>
          </cell>
          <cell r="C365" t="str">
            <v>7D 185G SPUM MINI CR 8CA AC</v>
          </cell>
          <cell r="D365" t="str">
            <v>1C03</v>
          </cell>
          <cell r="E365" t="str">
            <v>Mini</v>
          </cell>
          <cell r="F365">
            <v>185</v>
          </cell>
          <cell r="G365"/>
          <cell r="H365" t="str">
            <v>Spumant</v>
          </cell>
          <cell r="I365"/>
          <cell r="J365"/>
          <cell r="K365">
            <v>14.6</v>
          </cell>
          <cell r="L365">
            <v>8</v>
          </cell>
          <cell r="M365">
            <v>64</v>
          </cell>
          <cell r="N365">
            <v>1.48</v>
          </cell>
          <cell r="O365">
            <v>94.72</v>
          </cell>
          <cell r="P365">
            <v>391</v>
          </cell>
          <cell r="Q365">
            <v>291</v>
          </cell>
          <cell r="R365">
            <v>200</v>
          </cell>
          <cell r="S365">
            <v>8</v>
          </cell>
          <cell r="T365">
            <v>5</v>
          </cell>
          <cell r="U365">
            <v>1000</v>
          </cell>
          <cell r="V365">
            <v>1150</v>
          </cell>
          <cell r="W365">
            <v>57180</v>
          </cell>
          <cell r="X365">
            <v>720.46799999999996</v>
          </cell>
          <cell r="Y365">
            <v>94</v>
          </cell>
          <cell r="Z365">
            <v>677.23991999999998</v>
          </cell>
          <cell r="AA365">
            <v>7.1499146959459461</v>
          </cell>
          <cell r="AB365" t="str">
            <v>0001</v>
          </cell>
          <cell r="AC365">
            <v>16253.75808</v>
          </cell>
          <cell r="AD365" t="str">
            <v>per mini Family</v>
          </cell>
          <cell r="AE365"/>
        </row>
        <row r="366">
          <cell r="A366" t="str">
            <v>42884821C03</v>
          </cell>
          <cell r="B366">
            <v>4288482</v>
          </cell>
          <cell r="C366" t="str">
            <v>7D 185G COCOA&amp;VAN MINI CR 10CA</v>
          </cell>
          <cell r="D366" t="str">
            <v>1C03</v>
          </cell>
          <cell r="E366" t="str">
            <v>Mini</v>
          </cell>
          <cell r="F366">
            <v>185</v>
          </cell>
          <cell r="G366"/>
          <cell r="H366" t="str">
            <v>Cocoa-Vanilla</v>
          </cell>
          <cell r="I366"/>
          <cell r="J366"/>
          <cell r="K366">
            <v>14.6</v>
          </cell>
          <cell r="L366">
            <v>10</v>
          </cell>
          <cell r="M366">
            <v>30</v>
          </cell>
          <cell r="N366">
            <v>1.85</v>
          </cell>
          <cell r="O366">
            <v>55.5</v>
          </cell>
          <cell r="P366">
            <v>393</v>
          </cell>
          <cell r="Q366">
            <v>395</v>
          </cell>
          <cell r="R366">
            <v>195</v>
          </cell>
          <cell r="S366">
            <v>6</v>
          </cell>
          <cell r="T366">
            <v>5</v>
          </cell>
          <cell r="U366">
            <v>975</v>
          </cell>
          <cell r="V366">
            <v>1125</v>
          </cell>
          <cell r="W366">
            <v>57180</v>
          </cell>
          <cell r="X366">
            <v>720.46799999999996</v>
          </cell>
          <cell r="Y366">
            <v>94</v>
          </cell>
          <cell r="Z366">
            <v>677.23991999999998</v>
          </cell>
          <cell r="AA366">
            <v>12.20252108108108</v>
          </cell>
          <cell r="AB366" t="str">
            <v>0001</v>
          </cell>
          <cell r="AC366">
            <v>16253.75808</v>
          </cell>
          <cell r="AD366" t="str">
            <v>per mini Family</v>
          </cell>
          <cell r="AE366"/>
        </row>
        <row r="367">
          <cell r="A367" t="str">
            <v>42885331C01</v>
          </cell>
          <cell r="B367">
            <v>4288533</v>
          </cell>
          <cell r="C367" t="str">
            <v>MAIT. J.P. 85G COCOA CROIS 30CA</v>
          </cell>
          <cell r="D367" t="str">
            <v>1C01</v>
          </cell>
          <cell r="E367" t="str">
            <v>Tray 70/80/85g</v>
          </cell>
          <cell r="F367">
            <v>85</v>
          </cell>
          <cell r="G367" t="str">
            <v>Romania</v>
          </cell>
          <cell r="H367" t="str">
            <v>Cocoa SG</v>
          </cell>
          <cell r="I367"/>
          <cell r="J367"/>
          <cell r="K367">
            <v>1</v>
          </cell>
          <cell r="L367">
            <v>30</v>
          </cell>
          <cell r="M367">
            <v>64</v>
          </cell>
          <cell r="N367">
            <v>2.5499999999999998</v>
          </cell>
          <cell r="O367">
            <v>163.19999999999999</v>
          </cell>
          <cell r="P367">
            <v>398</v>
          </cell>
          <cell r="Q367">
            <v>298</v>
          </cell>
          <cell r="R367">
            <v>245</v>
          </cell>
          <cell r="S367">
            <v>8</v>
          </cell>
          <cell r="T367">
            <v>8</v>
          </cell>
          <cell r="U367">
            <v>1960</v>
          </cell>
          <cell r="V367">
            <v>2110</v>
          </cell>
          <cell r="W367">
            <v>19200</v>
          </cell>
          <cell r="X367">
            <v>1632</v>
          </cell>
          <cell r="Y367">
            <v>93</v>
          </cell>
          <cell r="Z367">
            <v>1517.76</v>
          </cell>
          <cell r="AA367">
            <v>9.3000000000000007</v>
          </cell>
          <cell r="AB367" t="str">
            <v>0002</v>
          </cell>
          <cell r="AC367">
            <v>36426.239999999998</v>
          </cell>
          <cell r="AD367" t="str">
            <v>per family of Max/double</v>
          </cell>
          <cell r="AE367"/>
        </row>
        <row r="368">
          <cell r="A368" t="str">
            <v>42885332C01</v>
          </cell>
          <cell r="B368">
            <v>4288533</v>
          </cell>
          <cell r="C368" t="str">
            <v>MAIT. J.P. 85G COCOA CROIS 30CA</v>
          </cell>
          <cell r="D368" t="str">
            <v>2C01</v>
          </cell>
          <cell r="E368" t="str">
            <v>Tray 70/80/85g</v>
          </cell>
          <cell r="F368">
            <v>85</v>
          </cell>
          <cell r="G368" t="str">
            <v>Romania</v>
          </cell>
          <cell r="H368" t="str">
            <v>Cocoa SG</v>
          </cell>
          <cell r="I368"/>
          <cell r="J368"/>
          <cell r="K368">
            <v>1</v>
          </cell>
          <cell r="L368">
            <v>30</v>
          </cell>
          <cell r="M368">
            <v>64</v>
          </cell>
          <cell r="N368">
            <v>2.5499999999999998</v>
          </cell>
          <cell r="O368">
            <v>163.19999999999999</v>
          </cell>
          <cell r="P368">
            <v>398</v>
          </cell>
          <cell r="Q368">
            <v>298</v>
          </cell>
          <cell r="R368">
            <v>245</v>
          </cell>
          <cell r="S368">
            <v>8</v>
          </cell>
          <cell r="T368">
            <v>8</v>
          </cell>
          <cell r="U368">
            <v>1960</v>
          </cell>
          <cell r="V368">
            <v>2110</v>
          </cell>
          <cell r="W368">
            <v>12042</v>
          </cell>
          <cell r="X368">
            <v>1023.57</v>
          </cell>
          <cell r="Y368">
            <v>93.5</v>
          </cell>
          <cell r="Z368">
            <v>957.03795000000002</v>
          </cell>
          <cell r="AA368">
            <v>5.8642031250000004</v>
          </cell>
          <cell r="AB368" t="str">
            <v>0001</v>
          </cell>
          <cell r="AC368">
            <v>7656.3036000000002</v>
          </cell>
          <cell r="AD368" t="str">
            <v>per family of MJP</v>
          </cell>
          <cell r="AE368"/>
        </row>
        <row r="369">
          <cell r="A369" t="str">
            <v>42885562S01</v>
          </cell>
          <cell r="B369">
            <v>4288556</v>
          </cell>
          <cell r="C369" t="str">
            <v>MR CHOC 4X85G HZLNT CROIS 6CA</v>
          </cell>
          <cell r="D369" t="str">
            <v>2S01</v>
          </cell>
          <cell r="E369"/>
          <cell r="F369">
            <v>85</v>
          </cell>
          <cell r="G369" t="str">
            <v>Grecia</v>
          </cell>
          <cell r="H369" t="str">
            <v>Hazelnut SG</v>
          </cell>
          <cell r="I369"/>
          <cell r="J369"/>
          <cell r="K369">
            <v>4</v>
          </cell>
          <cell r="L369">
            <v>6</v>
          </cell>
          <cell r="M369">
            <v>66</v>
          </cell>
          <cell r="N369">
            <v>2.04</v>
          </cell>
          <cell r="O369">
            <v>134.64000000000001</v>
          </cell>
          <cell r="P369">
            <v>376</v>
          </cell>
          <cell r="Q369">
            <v>356</v>
          </cell>
          <cell r="R369">
            <v>165</v>
          </cell>
          <cell r="S369">
            <v>6</v>
          </cell>
          <cell r="T369">
            <v>13</v>
          </cell>
          <cell r="U369">
            <v>2145</v>
          </cell>
          <cell r="V369">
            <v>2295</v>
          </cell>
          <cell r="W369">
            <v>5280</v>
          </cell>
          <cell r="X369">
            <v>448.8</v>
          </cell>
          <cell r="Y369">
            <v>90</v>
          </cell>
          <cell r="Z369">
            <v>403.92</v>
          </cell>
          <cell r="AA369">
            <v>3</v>
          </cell>
          <cell r="AB369" t="str">
            <v>0003</v>
          </cell>
          <cell r="AC369"/>
          <cell r="AD369"/>
          <cell r="AE369"/>
        </row>
        <row r="370">
          <cell r="A370" t="str">
            <v>42885671C01</v>
          </cell>
          <cell r="B370">
            <v>4288567</v>
          </cell>
          <cell r="C370" t="str">
            <v>CHIPIC 60G COCOA CROIS 20CA</v>
          </cell>
          <cell r="D370" t="str">
            <v>1C01</v>
          </cell>
          <cell r="E370" t="str">
            <v>Tray 60/65g</v>
          </cell>
          <cell r="F370">
            <v>60</v>
          </cell>
          <cell r="G370" t="str">
            <v>UNGARIA</v>
          </cell>
          <cell r="H370" t="str">
            <v>Cocoa</v>
          </cell>
          <cell r="I370"/>
          <cell r="J370"/>
          <cell r="K370">
            <v>1</v>
          </cell>
          <cell r="L370">
            <v>20</v>
          </cell>
          <cell r="M370">
            <v>56</v>
          </cell>
          <cell r="N370">
            <v>1.2</v>
          </cell>
          <cell r="O370">
            <v>67.2</v>
          </cell>
          <cell r="P370">
            <v>396</v>
          </cell>
          <cell r="Q370">
            <v>295</v>
          </cell>
          <cell r="R370">
            <v>150</v>
          </cell>
          <cell r="S370">
            <v>8</v>
          </cell>
          <cell r="T370">
            <v>7</v>
          </cell>
          <cell r="U370">
            <v>1050</v>
          </cell>
          <cell r="V370">
            <v>1200</v>
          </cell>
          <cell r="W370">
            <v>25410</v>
          </cell>
          <cell r="X370">
            <v>1524.6</v>
          </cell>
          <cell r="Y370">
            <v>93</v>
          </cell>
          <cell r="Z370">
            <v>1417.8779999999999</v>
          </cell>
          <cell r="AA370">
            <v>21.099375000000002</v>
          </cell>
          <cell r="AB370" t="str">
            <v>0001</v>
          </cell>
          <cell r="AC370">
            <v>1417.88</v>
          </cell>
          <cell r="AD370" t="str">
            <v>per SKU</v>
          </cell>
          <cell r="AE370"/>
        </row>
        <row r="371">
          <cell r="A371" t="str">
            <v>42885841C01</v>
          </cell>
          <cell r="B371">
            <v>4288584</v>
          </cell>
          <cell r="C371" t="str">
            <v>7D 60G VAN&amp;SR CHRY CROIS 20CA</v>
          </cell>
          <cell r="D371" t="str">
            <v>1C01</v>
          </cell>
          <cell r="E371" t="str">
            <v>Tray 60/65g</v>
          </cell>
          <cell r="F371">
            <v>60</v>
          </cell>
          <cell r="G371"/>
          <cell r="H371" t="str">
            <v>Cocoa-Vanilla</v>
          </cell>
          <cell r="I371"/>
          <cell r="J371"/>
          <cell r="K371">
            <v>1</v>
          </cell>
          <cell r="L371">
            <v>20</v>
          </cell>
          <cell r="M371">
            <v>112</v>
          </cell>
          <cell r="N371">
            <v>1.2</v>
          </cell>
          <cell r="O371">
            <v>134.4</v>
          </cell>
          <cell r="P371">
            <v>391</v>
          </cell>
          <cell r="Q371">
            <v>291</v>
          </cell>
          <cell r="R371">
            <v>153</v>
          </cell>
          <cell r="S371">
            <v>8</v>
          </cell>
          <cell r="T371">
            <v>14</v>
          </cell>
          <cell r="U371">
            <v>2142</v>
          </cell>
          <cell r="V371">
            <v>2292</v>
          </cell>
          <cell r="W371">
            <v>25410</v>
          </cell>
          <cell r="X371">
            <v>1524.6</v>
          </cell>
          <cell r="Y371">
            <v>93</v>
          </cell>
          <cell r="Z371">
            <v>1417.8779999999999</v>
          </cell>
          <cell r="AA371">
            <v>10.549687500000001</v>
          </cell>
          <cell r="AB371" t="str">
            <v>0001</v>
          </cell>
          <cell r="AC371">
            <v>102087.216</v>
          </cell>
          <cell r="AD371" t="str">
            <v>per family of midi</v>
          </cell>
          <cell r="AE371" t="str">
            <v>to be delist</v>
          </cell>
        </row>
        <row r="372">
          <cell r="A372" t="str">
            <v>42886101C01</v>
          </cell>
          <cell r="B372">
            <v>4288610</v>
          </cell>
          <cell r="C372" t="str">
            <v>7D 60G COCOA CROIS 30CA</v>
          </cell>
          <cell r="D372" t="str">
            <v>1C01</v>
          </cell>
          <cell r="E372" t="str">
            <v>Tray 60/65g</v>
          </cell>
          <cell r="F372">
            <v>60</v>
          </cell>
          <cell r="G372"/>
          <cell r="H372" t="str">
            <v>Cocoa</v>
          </cell>
          <cell r="I372"/>
          <cell r="J372"/>
          <cell r="K372">
            <v>1</v>
          </cell>
          <cell r="L372">
            <v>30</v>
          </cell>
          <cell r="M372">
            <v>80</v>
          </cell>
          <cell r="N372">
            <v>1.8</v>
          </cell>
          <cell r="O372">
            <v>144</v>
          </cell>
          <cell r="P372">
            <v>391</v>
          </cell>
          <cell r="Q372">
            <v>291</v>
          </cell>
          <cell r="R372">
            <v>220</v>
          </cell>
          <cell r="S372">
            <v>8</v>
          </cell>
          <cell r="T372">
            <v>10</v>
          </cell>
          <cell r="U372">
            <v>2200</v>
          </cell>
          <cell r="V372">
            <v>2350</v>
          </cell>
          <cell r="W372">
            <v>25410</v>
          </cell>
          <cell r="X372">
            <v>1524.6</v>
          </cell>
          <cell r="Y372">
            <v>93</v>
          </cell>
          <cell r="Z372">
            <v>1417.8779999999999</v>
          </cell>
          <cell r="AA372">
            <v>9.8463749999999983</v>
          </cell>
          <cell r="AB372" t="str">
            <v>0002</v>
          </cell>
          <cell r="AC372">
            <v>102087.216</v>
          </cell>
          <cell r="AD372" t="str">
            <v>per family of midi</v>
          </cell>
          <cell r="AE372" t="str">
            <v>to be delist</v>
          </cell>
        </row>
        <row r="373">
          <cell r="A373" t="str">
            <v>-42886111K2A</v>
          </cell>
          <cell r="B373">
            <v>-4288611</v>
          </cell>
          <cell r="C373" t="str">
            <v>7DAYS CAKE BAR COCOA  (5X30G)10M/C</v>
          </cell>
          <cell r="D373" t="str">
            <v>1K2A</v>
          </cell>
          <cell r="E373" t="str">
            <v>CB - old recipe décor</v>
          </cell>
          <cell r="F373">
            <v>30</v>
          </cell>
          <cell r="G373"/>
          <cell r="H373" t="str">
            <v>Cocoa</v>
          </cell>
          <cell r="I373"/>
          <cell r="J373"/>
          <cell r="K373">
            <v>5</v>
          </cell>
          <cell r="L373">
            <v>10</v>
          </cell>
          <cell r="M373">
            <v>144</v>
          </cell>
          <cell r="N373">
            <v>1.5</v>
          </cell>
          <cell r="O373">
            <v>216</v>
          </cell>
          <cell r="P373">
            <v>300</v>
          </cell>
          <cell r="Q373">
            <v>260</v>
          </cell>
          <cell r="R373">
            <v>180</v>
          </cell>
          <cell r="S373">
            <v>12</v>
          </cell>
          <cell r="T373">
            <v>12</v>
          </cell>
          <cell r="U373">
            <v>2160</v>
          </cell>
          <cell r="V373">
            <v>2310</v>
          </cell>
          <cell r="W373">
            <v>33750</v>
          </cell>
          <cell r="X373">
            <v>1012.5</v>
          </cell>
          <cell r="Y373">
            <v>85</v>
          </cell>
          <cell r="Z373">
            <v>860.625</v>
          </cell>
          <cell r="AA373"/>
          <cell r="AB373"/>
          <cell r="AC373">
            <v>1721.25</v>
          </cell>
          <cell r="AD373"/>
          <cell r="AE373" t="str">
            <v>on delist file 90264</v>
          </cell>
        </row>
        <row r="374">
          <cell r="A374" t="str">
            <v>43066421C01</v>
          </cell>
          <cell r="B374">
            <v>4306642</v>
          </cell>
          <cell r="C374" t="str">
            <v>7D 60G COCOA CROIS 30CA AC</v>
          </cell>
          <cell r="D374" t="str">
            <v>1C01</v>
          </cell>
          <cell r="E374" t="str">
            <v>Tray 60/65g</v>
          </cell>
          <cell r="F374">
            <v>60</v>
          </cell>
          <cell r="G374"/>
          <cell r="H374" t="str">
            <v>Cocoa</v>
          </cell>
          <cell r="I374"/>
          <cell r="J374"/>
          <cell r="K374">
            <v>1</v>
          </cell>
          <cell r="L374">
            <v>30</v>
          </cell>
          <cell r="M374">
            <v>80</v>
          </cell>
          <cell r="N374">
            <v>1.8</v>
          </cell>
          <cell r="O374">
            <v>144</v>
          </cell>
          <cell r="P374">
            <v>391</v>
          </cell>
          <cell r="Q374">
            <v>291</v>
          </cell>
          <cell r="R374">
            <v>220</v>
          </cell>
          <cell r="S374">
            <v>8</v>
          </cell>
          <cell r="T374">
            <v>10</v>
          </cell>
          <cell r="U374">
            <v>2200</v>
          </cell>
          <cell r="V374">
            <v>2350</v>
          </cell>
          <cell r="W374">
            <v>25410</v>
          </cell>
          <cell r="X374">
            <v>1524.6</v>
          </cell>
          <cell r="Y374">
            <v>93</v>
          </cell>
          <cell r="Z374">
            <v>1417.8779999999999</v>
          </cell>
          <cell r="AA374">
            <v>9.8463749999999983</v>
          </cell>
          <cell r="AB374" t="str">
            <v>0002</v>
          </cell>
          <cell r="AC374">
            <v>102087.216</v>
          </cell>
          <cell r="AD374" t="str">
            <v>per family of midi</v>
          </cell>
          <cell r="AE374" t="str">
            <v>to be delist</v>
          </cell>
        </row>
        <row r="375">
          <cell r="A375" t="str">
            <v>43070871C01</v>
          </cell>
          <cell r="B375">
            <v>4307087</v>
          </cell>
          <cell r="C375" t="str">
            <v>7D 60G COCOA CROIS 30CA AC</v>
          </cell>
          <cell r="D375" t="str">
            <v>1C01</v>
          </cell>
          <cell r="E375" t="str">
            <v>Tray 60/65g</v>
          </cell>
          <cell r="F375">
            <v>60</v>
          </cell>
          <cell r="G375"/>
          <cell r="H375" t="str">
            <v>Cocoa</v>
          </cell>
          <cell r="I375"/>
          <cell r="J375"/>
          <cell r="K375">
            <v>1</v>
          </cell>
          <cell r="L375">
            <v>30</v>
          </cell>
          <cell r="M375">
            <v>80</v>
          </cell>
          <cell r="N375">
            <v>1.8</v>
          </cell>
          <cell r="O375">
            <v>144</v>
          </cell>
          <cell r="P375">
            <v>391</v>
          </cell>
          <cell r="Q375">
            <v>291</v>
          </cell>
          <cell r="R375">
            <v>220</v>
          </cell>
          <cell r="S375">
            <v>8</v>
          </cell>
          <cell r="T375">
            <v>10</v>
          </cell>
          <cell r="U375">
            <v>2200</v>
          </cell>
          <cell r="V375">
            <v>2350</v>
          </cell>
          <cell r="W375">
            <v>25410</v>
          </cell>
          <cell r="X375">
            <v>1524.6</v>
          </cell>
          <cell r="Y375">
            <v>93</v>
          </cell>
          <cell r="Z375">
            <v>1417.8779999999999</v>
          </cell>
          <cell r="AA375">
            <v>9.8463749999999983</v>
          </cell>
          <cell r="AB375" t="str">
            <v>0002</v>
          </cell>
          <cell r="AC375">
            <v>102087.216</v>
          </cell>
          <cell r="AD375" t="str">
            <v>per family of midi</v>
          </cell>
          <cell r="AE375" t="str">
            <v>to be delist</v>
          </cell>
        </row>
        <row r="376">
          <cell r="A376" t="str">
            <v>42886141C03</v>
          </cell>
          <cell r="B376">
            <v>4288614</v>
          </cell>
          <cell r="C376" t="str">
            <v>7D 60G COCOA CROIS CHOC 20CA</v>
          </cell>
          <cell r="D376" t="str">
            <v>1C03</v>
          </cell>
          <cell r="E376" t="str">
            <v>Choco</v>
          </cell>
          <cell r="F376">
            <v>60</v>
          </cell>
          <cell r="G376" t="str">
            <v>Albania</v>
          </cell>
          <cell r="H376" t="str">
            <v>Cocoa</v>
          </cell>
          <cell r="I376"/>
          <cell r="J376"/>
          <cell r="K376">
            <v>1</v>
          </cell>
          <cell r="L376">
            <v>20</v>
          </cell>
          <cell r="M376">
            <v>108</v>
          </cell>
          <cell r="N376">
            <v>1.2</v>
          </cell>
          <cell r="O376">
            <v>129.6</v>
          </cell>
          <cell r="P376">
            <v>398</v>
          </cell>
          <cell r="Q376">
            <v>264</v>
          </cell>
          <cell r="R376">
            <v>180</v>
          </cell>
          <cell r="S376">
            <v>9</v>
          </cell>
          <cell r="T376">
            <v>12</v>
          </cell>
          <cell r="U376">
            <v>2160</v>
          </cell>
          <cell r="V376">
            <v>2310</v>
          </cell>
          <cell r="W376">
            <v>14628</v>
          </cell>
          <cell r="X376">
            <v>877.68</v>
          </cell>
          <cell r="Y376">
            <v>92.5</v>
          </cell>
          <cell r="Z376">
            <v>811.85399999999993</v>
          </cell>
          <cell r="AA376">
            <v>6.2643055555555556</v>
          </cell>
          <cell r="AB376" t="str">
            <v>0001</v>
          </cell>
          <cell r="AC376">
            <v>6494.8319999999994</v>
          </cell>
          <cell r="AD376" t="str">
            <v>per family if is combined with midi else 18.747,24 per choco family</v>
          </cell>
          <cell r="AE376"/>
        </row>
        <row r="377">
          <cell r="A377" t="str">
            <v>42886152C01</v>
          </cell>
          <cell r="B377">
            <v>4288615</v>
          </cell>
          <cell r="C377" t="str">
            <v>7D 80G HZLNT CROIS 20CA</v>
          </cell>
          <cell r="D377" t="str">
            <v>2C01</v>
          </cell>
          <cell r="E377" t="str">
            <v>Tray 70/80/85g</v>
          </cell>
          <cell r="F377">
            <v>80</v>
          </cell>
          <cell r="G377"/>
          <cell r="H377" t="str">
            <v>Hazelnut</v>
          </cell>
          <cell r="I377"/>
          <cell r="J377"/>
          <cell r="K377">
            <v>1</v>
          </cell>
          <cell r="L377">
            <v>20</v>
          </cell>
          <cell r="M377">
            <v>96</v>
          </cell>
          <cell r="N377">
            <v>1.6</v>
          </cell>
          <cell r="O377">
            <v>153.60000000000002</v>
          </cell>
          <cell r="P377">
            <v>396</v>
          </cell>
          <cell r="Q377">
            <v>296</v>
          </cell>
          <cell r="R377">
            <v>180</v>
          </cell>
          <cell r="S377">
            <v>8</v>
          </cell>
          <cell r="T377">
            <v>12</v>
          </cell>
          <cell r="U377">
            <v>2160</v>
          </cell>
          <cell r="V377">
            <v>2310</v>
          </cell>
          <cell r="W377">
            <v>12042</v>
          </cell>
          <cell r="X377">
            <v>963.36</v>
          </cell>
          <cell r="Y377">
            <v>93.5</v>
          </cell>
          <cell r="Z377">
            <v>900.74160000000006</v>
          </cell>
          <cell r="AA377">
            <v>5.8642031249999995</v>
          </cell>
          <cell r="AB377" t="str">
            <v>0001</v>
          </cell>
          <cell r="AC377">
            <v>7205.9328000000005</v>
          </cell>
          <cell r="AD377" t="str">
            <v>per family Max/Double</v>
          </cell>
          <cell r="AE377" t="str">
            <v>to be delist</v>
          </cell>
        </row>
        <row r="378">
          <cell r="A378" t="str">
            <v>42888032B01</v>
          </cell>
          <cell r="B378">
            <v>4288803</v>
          </cell>
          <cell r="C378" t="str">
            <v>7D 80G GARLIC BR 12CA</v>
          </cell>
          <cell r="D378" t="str">
            <v>2B01</v>
          </cell>
          <cell r="E378" t="str">
            <v>BIG</v>
          </cell>
          <cell r="F378">
            <v>80</v>
          </cell>
          <cell r="G378"/>
          <cell r="H378" t="str">
            <v>Garlic</v>
          </cell>
          <cell r="I378"/>
          <cell r="J378"/>
          <cell r="K378">
            <v>1</v>
          </cell>
          <cell r="L378">
            <v>12</v>
          </cell>
          <cell r="M378">
            <v>60</v>
          </cell>
          <cell r="N378">
            <v>0.96</v>
          </cell>
          <cell r="O378">
            <v>57.599999999999994</v>
          </cell>
          <cell r="P378">
            <v>266</v>
          </cell>
          <cell r="Q378">
            <v>236</v>
          </cell>
          <cell r="R378">
            <v>220</v>
          </cell>
          <cell r="S378">
            <v>15</v>
          </cell>
          <cell r="T378">
            <v>4</v>
          </cell>
          <cell r="U378">
            <v>880</v>
          </cell>
          <cell r="V378">
            <v>1030</v>
          </cell>
          <cell r="W378">
            <v>11218.5</v>
          </cell>
          <cell r="X378">
            <v>897.48</v>
          </cell>
          <cell r="Y378">
            <v>91</v>
          </cell>
          <cell r="Z378">
            <v>816.70680000000004</v>
          </cell>
          <cell r="AA378">
            <v>14.1789375</v>
          </cell>
          <cell r="AB378" t="str">
            <v>0001</v>
          </cell>
          <cell r="AC378">
            <v>13067.308800000001</v>
          </cell>
          <cell r="AD378" t="str">
            <v>per family of Bake Rolls</v>
          </cell>
          <cell r="AE378"/>
        </row>
        <row r="379">
          <cell r="A379" t="str">
            <v>42888042B01</v>
          </cell>
          <cell r="B379">
            <v>4288804</v>
          </cell>
          <cell r="C379" t="str">
            <v>7D 80G PIZZA BR 12CA</v>
          </cell>
          <cell r="D379" t="str">
            <v>2B01</v>
          </cell>
          <cell r="E379" t="str">
            <v>BIG</v>
          </cell>
          <cell r="F379">
            <v>80</v>
          </cell>
          <cell r="G379"/>
          <cell r="H379" t="str">
            <v>Pizza</v>
          </cell>
          <cell r="I379"/>
          <cell r="J379"/>
          <cell r="K379">
            <v>1</v>
          </cell>
          <cell r="L379">
            <v>12</v>
          </cell>
          <cell r="M379">
            <v>60</v>
          </cell>
          <cell r="N379">
            <v>0.96</v>
          </cell>
          <cell r="O379">
            <v>57.599999999999994</v>
          </cell>
          <cell r="P379">
            <v>266</v>
          </cell>
          <cell r="Q379">
            <v>236</v>
          </cell>
          <cell r="R379">
            <v>220</v>
          </cell>
          <cell r="S379">
            <v>15</v>
          </cell>
          <cell r="T379">
            <v>4</v>
          </cell>
          <cell r="U379">
            <v>880</v>
          </cell>
          <cell r="V379">
            <v>1030</v>
          </cell>
          <cell r="W379">
            <v>11218.5</v>
          </cell>
          <cell r="X379">
            <v>897.48</v>
          </cell>
          <cell r="Y379">
            <v>91</v>
          </cell>
          <cell r="Z379">
            <v>816.70680000000004</v>
          </cell>
          <cell r="AA379">
            <v>14.1789375</v>
          </cell>
          <cell r="AB379" t="str">
            <v>0001</v>
          </cell>
          <cell r="AC379">
            <v>13067.308800000001</v>
          </cell>
          <cell r="AD379" t="str">
            <v>per family of Bake Rolls</v>
          </cell>
          <cell r="AE379"/>
        </row>
        <row r="380">
          <cell r="A380" t="str">
            <v>42888082B01</v>
          </cell>
          <cell r="B380">
            <v>4288808</v>
          </cell>
          <cell r="C380" t="str">
            <v>7D 80G TOM&amp;OLIV BR 12CA</v>
          </cell>
          <cell r="D380" t="str">
            <v>2B01</v>
          </cell>
          <cell r="E380" t="str">
            <v>BIG</v>
          </cell>
          <cell r="F380">
            <v>80</v>
          </cell>
          <cell r="G380"/>
          <cell r="H380" t="str">
            <v>Tomato-Olive</v>
          </cell>
          <cell r="I380"/>
          <cell r="J380"/>
          <cell r="K380">
            <v>1</v>
          </cell>
          <cell r="L380">
            <v>12</v>
          </cell>
          <cell r="M380">
            <v>60</v>
          </cell>
          <cell r="N380">
            <v>0.96</v>
          </cell>
          <cell r="O380">
            <v>57.599999999999994</v>
          </cell>
          <cell r="P380">
            <v>266</v>
          </cell>
          <cell r="Q380">
            <v>236</v>
          </cell>
          <cell r="R380">
            <v>220</v>
          </cell>
          <cell r="S380">
            <v>15</v>
          </cell>
          <cell r="T380">
            <v>4</v>
          </cell>
          <cell r="U380">
            <v>880</v>
          </cell>
          <cell r="V380">
            <v>1030</v>
          </cell>
          <cell r="W380">
            <v>11218.5</v>
          </cell>
          <cell r="X380">
            <v>897.48</v>
          </cell>
          <cell r="Y380">
            <v>91</v>
          </cell>
          <cell r="Z380">
            <v>816.70680000000004</v>
          </cell>
          <cell r="AA380">
            <v>14.1789375</v>
          </cell>
          <cell r="AB380" t="str">
            <v>0001</v>
          </cell>
          <cell r="AC380">
            <v>13067.308800000001</v>
          </cell>
          <cell r="AD380" t="str">
            <v>per family of Bake Rolls</v>
          </cell>
          <cell r="AE380"/>
        </row>
        <row r="381">
          <cell r="A381" t="str">
            <v>42888092B01</v>
          </cell>
          <cell r="B381">
            <v>4288809</v>
          </cell>
          <cell r="C381" t="str">
            <v>7D 80G SR CREAM&amp;ON BR 12CA</v>
          </cell>
          <cell r="D381" t="str">
            <v>2B01</v>
          </cell>
          <cell r="E381" t="str">
            <v>BIG</v>
          </cell>
          <cell r="F381">
            <v>80</v>
          </cell>
          <cell r="G381"/>
          <cell r="H381" t="str">
            <v>Onion</v>
          </cell>
          <cell r="I381"/>
          <cell r="J381"/>
          <cell r="K381">
            <v>1</v>
          </cell>
          <cell r="L381">
            <v>12</v>
          </cell>
          <cell r="M381">
            <v>60</v>
          </cell>
          <cell r="N381">
            <v>0.96</v>
          </cell>
          <cell r="O381">
            <v>57.599999999999994</v>
          </cell>
          <cell r="P381">
            <v>266</v>
          </cell>
          <cell r="Q381">
            <v>236</v>
          </cell>
          <cell r="R381">
            <v>220</v>
          </cell>
          <cell r="S381">
            <v>15</v>
          </cell>
          <cell r="T381">
            <v>4</v>
          </cell>
          <cell r="U381">
            <v>880</v>
          </cell>
          <cell r="V381">
            <v>1030</v>
          </cell>
          <cell r="W381">
            <v>11218.5</v>
          </cell>
          <cell r="X381">
            <v>897.48</v>
          </cell>
          <cell r="Y381">
            <v>91</v>
          </cell>
          <cell r="Z381">
            <v>816.70680000000004</v>
          </cell>
          <cell r="AA381">
            <v>14.1789375</v>
          </cell>
          <cell r="AB381" t="str">
            <v>0001</v>
          </cell>
          <cell r="AC381">
            <v>13067.308800000001</v>
          </cell>
          <cell r="AD381" t="str">
            <v>per family of Bake Rolls</v>
          </cell>
          <cell r="AE381"/>
        </row>
        <row r="382">
          <cell r="A382" t="str">
            <v>42888811K2A</v>
          </cell>
          <cell r="B382">
            <v>4288881</v>
          </cell>
          <cell r="C382" t="str">
            <v>CHIPICAO COV. CAKE MINION2 (64G) 12P/D</v>
          </cell>
          <cell r="D382" t="str">
            <v>1K2A</v>
          </cell>
          <cell r="E382" t="str">
            <v xml:space="preserve">CB - Pasteurized </v>
          </cell>
          <cell r="F382">
            <v>64</v>
          </cell>
          <cell r="G382" t="str">
            <v>Serbia</v>
          </cell>
          <cell r="H382"/>
          <cell r="I382" t="str">
            <v>Covered</v>
          </cell>
          <cell r="J382" t="str">
            <v>Display</v>
          </cell>
          <cell r="K382">
            <v>12</v>
          </cell>
          <cell r="L382">
            <v>6</v>
          </cell>
          <cell r="M382">
            <v>72</v>
          </cell>
          <cell r="N382">
            <v>4.6079999999999997</v>
          </cell>
          <cell r="O382">
            <v>331.77599999999995</v>
          </cell>
          <cell r="P382">
            <v>300</v>
          </cell>
          <cell r="Q382">
            <v>261</v>
          </cell>
          <cell r="R382">
            <v>375</v>
          </cell>
          <cell r="S382">
            <v>12</v>
          </cell>
          <cell r="T382">
            <v>6</v>
          </cell>
          <cell r="U382">
            <v>2250</v>
          </cell>
          <cell r="V382">
            <v>2400</v>
          </cell>
          <cell r="W382">
            <v>12840</v>
          </cell>
          <cell r="X382">
            <v>821.76</v>
          </cell>
          <cell r="Y382">
            <v>85</v>
          </cell>
          <cell r="Z382">
            <v>698.49600000000009</v>
          </cell>
          <cell r="AA382">
            <v>2.1053240740740744</v>
          </cell>
          <cell r="AB382" t="str">
            <v>0001</v>
          </cell>
          <cell r="AC382">
            <v>1396.9920000000002</v>
          </cell>
          <cell r="AD382"/>
          <cell r="AE382"/>
        </row>
        <row r="383">
          <cell r="A383" t="str">
            <v>42888881K2A</v>
          </cell>
          <cell r="B383">
            <v>4288888</v>
          </cell>
          <cell r="C383" t="str">
            <v>CHIPICAO COV.CAKE MINION2 (64G)12P/D</v>
          </cell>
          <cell r="D383" t="str">
            <v>1K2A</v>
          </cell>
          <cell r="E383" t="str">
            <v xml:space="preserve">CB - Pasteurized </v>
          </cell>
          <cell r="F383">
            <v>64</v>
          </cell>
          <cell r="G383" t="str">
            <v>Grecia</v>
          </cell>
          <cell r="H383"/>
          <cell r="I383" t="str">
            <v>Covered</v>
          </cell>
          <cell r="J383" t="str">
            <v>Display</v>
          </cell>
          <cell r="K383">
            <v>12</v>
          </cell>
          <cell r="L383">
            <v>6</v>
          </cell>
          <cell r="M383">
            <v>60</v>
          </cell>
          <cell r="N383">
            <v>4.6079999999999997</v>
          </cell>
          <cell r="O383">
            <v>276.47999999999996</v>
          </cell>
          <cell r="P383">
            <v>300</v>
          </cell>
          <cell r="Q383">
            <v>261</v>
          </cell>
          <cell r="R383">
            <v>375</v>
          </cell>
          <cell r="S383">
            <v>12</v>
          </cell>
          <cell r="T383">
            <v>5</v>
          </cell>
          <cell r="U383">
            <v>1875</v>
          </cell>
          <cell r="V383">
            <v>2025</v>
          </cell>
          <cell r="W383">
            <v>12840</v>
          </cell>
          <cell r="X383">
            <v>821.76</v>
          </cell>
          <cell r="Y383">
            <v>85</v>
          </cell>
          <cell r="Z383">
            <v>698.49600000000009</v>
          </cell>
          <cell r="AA383">
            <v>2.5263888888888895</v>
          </cell>
          <cell r="AB383" t="str">
            <v>0001</v>
          </cell>
          <cell r="AC383">
            <v>1396.9920000000002</v>
          </cell>
          <cell r="AD383"/>
          <cell r="AE383"/>
        </row>
        <row r="384">
          <cell r="A384" t="str">
            <v>42888891K2B</v>
          </cell>
          <cell r="B384">
            <v>4288889</v>
          </cell>
          <cell r="C384" t="str">
            <v>BISSIMO LE MOEL.CAKE(5x42G)12M/C-RSPO SG</v>
          </cell>
          <cell r="D384" t="str">
            <v>1K2B</v>
          </cell>
          <cell r="E384" t="str">
            <v>CB - Pasteurized - Bissimo</v>
          </cell>
          <cell r="F384">
            <v>42</v>
          </cell>
          <cell r="G384" t="str">
            <v>LIDL Franta</v>
          </cell>
          <cell r="H384"/>
          <cell r="I384" t="str">
            <v>Covered</v>
          </cell>
          <cell r="J384" t="str">
            <v>Multipack</v>
          </cell>
          <cell r="K384">
            <v>5</v>
          </cell>
          <cell r="L384">
            <v>12</v>
          </cell>
          <cell r="M384">
            <v>96</v>
          </cell>
          <cell r="N384">
            <v>2.52</v>
          </cell>
          <cell r="O384">
            <v>241.92000000000002</v>
          </cell>
          <cell r="P384">
            <v>400</v>
          </cell>
          <cell r="Q384">
            <v>300</v>
          </cell>
          <cell r="R384">
            <v>150</v>
          </cell>
          <cell r="S384">
            <v>8</v>
          </cell>
          <cell r="T384">
            <v>12</v>
          </cell>
          <cell r="U384">
            <v>1800</v>
          </cell>
          <cell r="V384">
            <v>1950</v>
          </cell>
          <cell r="W384">
            <v>30420</v>
          </cell>
          <cell r="X384">
            <v>1277.6400000000001</v>
          </cell>
          <cell r="Y384">
            <v>85</v>
          </cell>
          <cell r="Z384">
            <v>1085.9940000000001</v>
          </cell>
          <cell r="AA384">
            <v>4.4890625000000002</v>
          </cell>
          <cell r="AB384" t="str">
            <v>0001</v>
          </cell>
          <cell r="AC384">
            <v>2171.9880000000003</v>
          </cell>
          <cell r="AD384" t="str">
            <v>7595kg per family</v>
          </cell>
          <cell r="AE384"/>
        </row>
        <row r="385">
          <cell r="A385" t="str">
            <v>42888901K2B</v>
          </cell>
          <cell r="B385">
            <v>4288890</v>
          </cell>
          <cell r="C385" t="str">
            <v>CON.F.M.ROL 5X42G COCOA&amp;MLK BR 12CA</v>
          </cell>
          <cell r="D385" t="str">
            <v>1K2B</v>
          </cell>
          <cell r="E385" t="str">
            <v>CB - Pasteurized - Bissimo</v>
          </cell>
          <cell r="F385">
            <v>42</v>
          </cell>
          <cell r="G385" t="str">
            <v>Olanda</v>
          </cell>
          <cell r="H385"/>
          <cell r="I385" t="str">
            <v>Covered</v>
          </cell>
          <cell r="J385" t="str">
            <v>Multipack</v>
          </cell>
          <cell r="K385">
            <v>5</v>
          </cell>
          <cell r="L385">
            <v>12</v>
          </cell>
          <cell r="M385">
            <v>112</v>
          </cell>
          <cell r="N385">
            <v>2.52</v>
          </cell>
          <cell r="O385">
            <v>282.24</v>
          </cell>
          <cell r="P385">
            <v>400</v>
          </cell>
          <cell r="Q385">
            <v>300</v>
          </cell>
          <cell r="R385">
            <v>150</v>
          </cell>
          <cell r="S385">
            <v>8</v>
          </cell>
          <cell r="T385">
            <v>14</v>
          </cell>
          <cell r="U385">
            <v>2100</v>
          </cell>
          <cell r="V385">
            <v>2250</v>
          </cell>
          <cell r="W385">
            <v>30420</v>
          </cell>
          <cell r="X385">
            <v>1277.6400000000001</v>
          </cell>
          <cell r="Y385">
            <v>85</v>
          </cell>
          <cell r="Z385">
            <v>1085.9940000000001</v>
          </cell>
          <cell r="AA385">
            <v>3.8477678571428577</v>
          </cell>
          <cell r="AB385" t="str">
            <v>0001</v>
          </cell>
          <cell r="AC385">
            <v>2171.9880000000003</v>
          </cell>
          <cell r="AD385" t="str">
            <v>7595kg per family</v>
          </cell>
          <cell r="AE385"/>
        </row>
        <row r="386">
          <cell r="A386" t="str">
            <v>42888901K2B</v>
          </cell>
          <cell r="B386">
            <v>4288890</v>
          </cell>
          <cell r="C386" t="str">
            <v>CONF.FIREN.BISS.CAKE(5x42G)12M/C-RSPO SG</v>
          </cell>
          <cell r="D386" t="str">
            <v>1K2B</v>
          </cell>
          <cell r="E386" t="str">
            <v>CB - Pasteurized - Bissimo</v>
          </cell>
          <cell r="F386">
            <v>42</v>
          </cell>
          <cell r="G386" t="str">
            <v>Olanda</v>
          </cell>
          <cell r="H386"/>
          <cell r="I386" t="str">
            <v>Covered</v>
          </cell>
          <cell r="J386" t="str">
            <v>Multipack</v>
          </cell>
          <cell r="K386">
            <v>5</v>
          </cell>
          <cell r="L386">
            <v>12</v>
          </cell>
          <cell r="M386">
            <v>112</v>
          </cell>
          <cell r="N386">
            <v>2.52</v>
          </cell>
          <cell r="O386">
            <v>282.24</v>
          </cell>
          <cell r="P386">
            <v>400</v>
          </cell>
          <cell r="Q386">
            <v>300</v>
          </cell>
          <cell r="R386">
            <v>150</v>
          </cell>
          <cell r="S386">
            <v>8</v>
          </cell>
          <cell r="T386">
            <v>14</v>
          </cell>
          <cell r="U386">
            <v>2100</v>
          </cell>
          <cell r="V386">
            <v>2250</v>
          </cell>
          <cell r="W386">
            <v>30420</v>
          </cell>
          <cell r="X386">
            <v>1277.6400000000001</v>
          </cell>
          <cell r="Y386">
            <v>85</v>
          </cell>
          <cell r="Z386">
            <v>1085.9940000000001</v>
          </cell>
          <cell r="AA386">
            <v>3.8477678571428577</v>
          </cell>
          <cell r="AB386" t="str">
            <v>0001</v>
          </cell>
          <cell r="AC386">
            <v>2171.9880000000003</v>
          </cell>
          <cell r="AD386" t="str">
            <v>7595kg per family</v>
          </cell>
          <cell r="AE386"/>
        </row>
        <row r="387">
          <cell r="A387" t="str">
            <v>42888911K2B</v>
          </cell>
          <cell r="B387">
            <v>4288891</v>
          </cell>
          <cell r="C387" t="str">
            <v>CONF.FIREN.BISS.CAKE(5x42G)12M/C-RSPO SG</v>
          </cell>
          <cell r="D387" t="str">
            <v>1K2B</v>
          </cell>
          <cell r="E387" t="str">
            <v>CB - Pasteurized - Bissimo</v>
          </cell>
          <cell r="F387">
            <v>42</v>
          </cell>
          <cell r="G387" t="str">
            <v>LIDL Romania</v>
          </cell>
          <cell r="H387"/>
          <cell r="I387" t="str">
            <v>Covered</v>
          </cell>
          <cell r="J387" t="str">
            <v>Multipack</v>
          </cell>
          <cell r="K387">
            <v>5</v>
          </cell>
          <cell r="L387">
            <v>12</v>
          </cell>
          <cell r="M387">
            <v>112</v>
          </cell>
          <cell r="N387">
            <v>2.52</v>
          </cell>
          <cell r="O387">
            <v>282.24</v>
          </cell>
          <cell r="P387">
            <v>400</v>
          </cell>
          <cell r="Q387">
            <v>300</v>
          </cell>
          <cell r="R387">
            <v>150</v>
          </cell>
          <cell r="S387">
            <v>8</v>
          </cell>
          <cell r="T387">
            <v>14</v>
          </cell>
          <cell r="U387">
            <v>2100</v>
          </cell>
          <cell r="V387">
            <v>2250</v>
          </cell>
          <cell r="W387">
            <v>30420</v>
          </cell>
          <cell r="X387">
            <v>1277.6400000000001</v>
          </cell>
          <cell r="Y387">
            <v>85</v>
          </cell>
          <cell r="Z387">
            <v>1085.9940000000001</v>
          </cell>
          <cell r="AA387">
            <v>3.8477678571428577</v>
          </cell>
          <cell r="AB387" t="str">
            <v>0001</v>
          </cell>
          <cell r="AC387">
            <v>2171.9880000000003</v>
          </cell>
          <cell r="AD387" t="str">
            <v>7595kg per family</v>
          </cell>
          <cell r="AE387"/>
        </row>
        <row r="388">
          <cell r="A388" t="str">
            <v>42888961K2A</v>
          </cell>
          <cell r="B388">
            <v>4288896</v>
          </cell>
          <cell r="C388" t="str">
            <v>7D 16X30G STRAWB CAKE BR 9CA</v>
          </cell>
          <cell r="D388" t="str">
            <v>1K2A</v>
          </cell>
          <cell r="E388" t="str">
            <v>CB - old recipe NA Décor</v>
          </cell>
          <cell r="F388">
            <v>30</v>
          </cell>
          <cell r="G388"/>
          <cell r="H388" t="str">
            <v>Strawberry</v>
          </cell>
          <cell r="I388" t="str">
            <v>Decor</v>
          </cell>
          <cell r="J388" t="str">
            <v>Display</v>
          </cell>
          <cell r="K388">
            <v>16</v>
          </cell>
          <cell r="L388">
            <v>9</v>
          </cell>
          <cell r="M388">
            <v>54</v>
          </cell>
          <cell r="N388">
            <v>4.32</v>
          </cell>
          <cell r="O388">
            <v>233.28000000000003</v>
          </cell>
          <cell r="P388">
            <v>396</v>
          </cell>
          <cell r="Q388">
            <v>261</v>
          </cell>
          <cell r="R388">
            <v>380</v>
          </cell>
          <cell r="S388">
            <v>9</v>
          </cell>
          <cell r="T388">
            <v>6</v>
          </cell>
          <cell r="U388">
            <v>2280</v>
          </cell>
          <cell r="V388">
            <v>2430</v>
          </cell>
          <cell r="W388">
            <v>33750</v>
          </cell>
          <cell r="X388">
            <v>1012.5</v>
          </cell>
          <cell r="Y388">
            <v>85</v>
          </cell>
          <cell r="Z388">
            <v>860.625</v>
          </cell>
          <cell r="AA388">
            <v>3.6892361111111112</v>
          </cell>
          <cell r="AB388" t="str">
            <v>0001</v>
          </cell>
          <cell r="AC388">
            <v>1721.25</v>
          </cell>
          <cell r="AD388"/>
          <cell r="AE388"/>
        </row>
        <row r="389">
          <cell r="A389" t="str">
            <v>42888991K2A</v>
          </cell>
          <cell r="B389">
            <v>4288899</v>
          </cell>
          <cell r="C389" t="str">
            <v>7D 16X30G COCOA CAKE BR 9CA</v>
          </cell>
          <cell r="D389" t="str">
            <v>1K2A</v>
          </cell>
          <cell r="E389" t="str">
            <v>CB - old recipe NA Décor</v>
          </cell>
          <cell r="F389">
            <v>30</v>
          </cell>
          <cell r="G389"/>
          <cell r="H389" t="str">
            <v>Cocoa</v>
          </cell>
          <cell r="I389" t="str">
            <v>Decor</v>
          </cell>
          <cell r="J389" t="str">
            <v>Display</v>
          </cell>
          <cell r="K389">
            <v>16</v>
          </cell>
          <cell r="L389">
            <v>9</v>
          </cell>
          <cell r="M389">
            <v>54</v>
          </cell>
          <cell r="N389">
            <v>4.32</v>
          </cell>
          <cell r="O389">
            <v>233.28000000000003</v>
          </cell>
          <cell r="P389">
            <v>396</v>
          </cell>
          <cell r="Q389">
            <v>261</v>
          </cell>
          <cell r="R389">
            <v>380</v>
          </cell>
          <cell r="S389">
            <v>9</v>
          </cell>
          <cell r="T389">
            <v>6</v>
          </cell>
          <cell r="U389">
            <v>2280</v>
          </cell>
          <cell r="V389">
            <v>2430</v>
          </cell>
          <cell r="W389">
            <v>33750</v>
          </cell>
          <cell r="X389">
            <v>1012.5</v>
          </cell>
          <cell r="Y389">
            <v>85</v>
          </cell>
          <cell r="Z389">
            <v>860.625</v>
          </cell>
          <cell r="AA389">
            <v>3.6892361111111112</v>
          </cell>
          <cell r="AB389" t="str">
            <v>0001</v>
          </cell>
          <cell r="AC389">
            <v>1721.25</v>
          </cell>
          <cell r="AD389"/>
          <cell r="AE389"/>
        </row>
        <row r="390">
          <cell r="A390" t="str">
            <v>42889001K2A</v>
          </cell>
          <cell r="B390">
            <v>4288900</v>
          </cell>
          <cell r="C390" t="str">
            <v>7D COV.CAKE BARS COCOA (32G) 16P/D</v>
          </cell>
          <cell r="D390" t="str">
            <v>1K2A</v>
          </cell>
          <cell r="E390" t="str">
            <v>CB - old recipe NA Covered</v>
          </cell>
          <cell r="F390">
            <v>32</v>
          </cell>
          <cell r="G390"/>
          <cell r="H390" t="str">
            <v>Cocoa</v>
          </cell>
          <cell r="I390" t="str">
            <v>Covered</v>
          </cell>
          <cell r="J390" t="str">
            <v>Display</v>
          </cell>
          <cell r="K390">
            <v>16</v>
          </cell>
          <cell r="L390">
            <v>9</v>
          </cell>
          <cell r="M390">
            <v>54</v>
          </cell>
          <cell r="N390">
            <v>4.6079999999999997</v>
          </cell>
          <cell r="O390">
            <v>248.83199999999999</v>
          </cell>
          <cell r="P390">
            <v>396</v>
          </cell>
          <cell r="Q390">
            <v>261</v>
          </cell>
          <cell r="R390">
            <v>380</v>
          </cell>
          <cell r="S390">
            <v>9</v>
          </cell>
          <cell r="T390">
            <v>6</v>
          </cell>
          <cell r="U390">
            <v>2280</v>
          </cell>
          <cell r="V390">
            <v>2430</v>
          </cell>
          <cell r="W390">
            <v>36984</v>
          </cell>
          <cell r="X390">
            <v>1183.4880000000001</v>
          </cell>
          <cell r="Y390">
            <v>85</v>
          </cell>
          <cell r="Z390">
            <v>1005.9648000000001</v>
          </cell>
          <cell r="AA390">
            <v>4.0427469135802472</v>
          </cell>
          <cell r="AB390" t="str">
            <v>0001</v>
          </cell>
          <cell r="AC390">
            <v>2011.9296000000002</v>
          </cell>
          <cell r="AD390"/>
          <cell r="AE390"/>
        </row>
        <row r="391">
          <cell r="A391" t="str">
            <v>42889011K2A</v>
          </cell>
          <cell r="B391">
            <v>4288901</v>
          </cell>
          <cell r="C391" t="str">
            <v>7D COV.MINI ROLLS COCOA(8X32G)9M/C -PS</v>
          </cell>
          <cell r="D391" t="str">
            <v>1K2A</v>
          </cell>
          <cell r="E391" t="str">
            <v>7D MINI ROLL old recipe NA Covered</v>
          </cell>
          <cell r="F391">
            <v>32</v>
          </cell>
          <cell r="G391"/>
          <cell r="H391" t="str">
            <v>Cocoa</v>
          </cell>
          <cell r="I391" t="str">
            <v>Covered</v>
          </cell>
          <cell r="J391" t="str">
            <v>Multipack</v>
          </cell>
          <cell r="K391">
            <v>8</v>
          </cell>
          <cell r="L391">
            <v>9</v>
          </cell>
          <cell r="M391">
            <v>99</v>
          </cell>
          <cell r="N391">
            <v>2.3039999999999998</v>
          </cell>
          <cell r="O391">
            <v>228.09599999999998</v>
          </cell>
          <cell r="P391">
            <v>391</v>
          </cell>
          <cell r="Q391">
            <v>261</v>
          </cell>
          <cell r="R391">
            <v>200</v>
          </cell>
          <cell r="S391">
            <v>9</v>
          </cell>
          <cell r="T391">
            <v>11</v>
          </cell>
          <cell r="U391">
            <v>2200</v>
          </cell>
          <cell r="V391">
            <v>2350</v>
          </cell>
          <cell r="W391">
            <v>32874</v>
          </cell>
          <cell r="X391">
            <v>1051.9680000000001</v>
          </cell>
          <cell r="Y391">
            <v>85</v>
          </cell>
          <cell r="Z391">
            <v>894.17280000000017</v>
          </cell>
          <cell r="AA391">
            <v>3.9201599326599337</v>
          </cell>
          <cell r="AB391" t="str">
            <v>0001</v>
          </cell>
          <cell r="AC391">
            <v>1788.3456000000003</v>
          </cell>
          <cell r="AD391"/>
          <cell r="AE391"/>
        </row>
        <row r="392">
          <cell r="A392" t="str">
            <v>-42889031K2A</v>
          </cell>
          <cell r="B392">
            <v>-4288903</v>
          </cell>
          <cell r="C392" t="str">
            <v>7DAYS CAKE BAR COCOA (30G)16P/D</v>
          </cell>
          <cell r="D392" t="str">
            <v>1K2A</v>
          </cell>
          <cell r="E392" t="str">
            <v>CB - old recipe décor</v>
          </cell>
          <cell r="F392">
            <v>30</v>
          </cell>
          <cell r="G392"/>
          <cell r="H392" t="str">
            <v>Cocoa</v>
          </cell>
          <cell r="I392"/>
          <cell r="J392"/>
          <cell r="K392">
            <v>16</v>
          </cell>
          <cell r="L392">
            <v>9</v>
          </cell>
          <cell r="M392">
            <v>54</v>
          </cell>
          <cell r="N392">
            <v>4.32</v>
          </cell>
          <cell r="O392">
            <v>233.28000000000003</v>
          </cell>
          <cell r="P392">
            <v>396</v>
          </cell>
          <cell r="Q392">
            <v>261</v>
          </cell>
          <cell r="R392">
            <v>380</v>
          </cell>
          <cell r="S392">
            <v>9</v>
          </cell>
          <cell r="T392">
            <v>6</v>
          </cell>
          <cell r="U392">
            <v>2280</v>
          </cell>
          <cell r="V392">
            <v>2430</v>
          </cell>
          <cell r="W392">
            <v>33750</v>
          </cell>
          <cell r="X392">
            <v>1012.5</v>
          </cell>
          <cell r="Y392">
            <v>85</v>
          </cell>
          <cell r="Z392">
            <v>860.625</v>
          </cell>
          <cell r="AA392"/>
          <cell r="AB392"/>
          <cell r="AC392">
            <v>1721.25</v>
          </cell>
          <cell r="AD392"/>
          <cell r="AE392" t="str">
            <v>on delist file 90264</v>
          </cell>
        </row>
        <row r="393">
          <cell r="A393" t="str">
            <v>-42889041K2A</v>
          </cell>
          <cell r="B393">
            <v>-4288904</v>
          </cell>
          <cell r="C393" t="str">
            <v>7DAYS CAKE BAR COCOA (30G)16P/D</v>
          </cell>
          <cell r="D393" t="str">
            <v>1K2A</v>
          </cell>
          <cell r="E393" t="str">
            <v>CB - old recipe décor</v>
          </cell>
          <cell r="F393">
            <v>30</v>
          </cell>
          <cell r="G393"/>
          <cell r="H393" t="str">
            <v>Cocoa</v>
          </cell>
          <cell r="I393"/>
          <cell r="J393"/>
          <cell r="K393">
            <v>16</v>
          </cell>
          <cell r="L393">
            <v>9</v>
          </cell>
          <cell r="M393">
            <v>54</v>
          </cell>
          <cell r="N393">
            <v>4.32</v>
          </cell>
          <cell r="O393">
            <v>233.28000000000003</v>
          </cell>
          <cell r="P393">
            <v>396</v>
          </cell>
          <cell r="Q393">
            <v>261</v>
          </cell>
          <cell r="R393">
            <v>380</v>
          </cell>
          <cell r="S393">
            <v>9</v>
          </cell>
          <cell r="T393">
            <v>6</v>
          </cell>
          <cell r="U393">
            <v>2280</v>
          </cell>
          <cell r="V393">
            <v>2430</v>
          </cell>
          <cell r="W393">
            <v>33750</v>
          </cell>
          <cell r="X393">
            <v>1012.5</v>
          </cell>
          <cell r="Y393">
            <v>85</v>
          </cell>
          <cell r="Z393">
            <v>860.625</v>
          </cell>
          <cell r="AA393"/>
          <cell r="AB393"/>
          <cell r="AC393">
            <v>1721.25</v>
          </cell>
          <cell r="AD393"/>
          <cell r="AE393" t="str">
            <v>on delist file 90264</v>
          </cell>
        </row>
        <row r="394">
          <cell r="A394" t="str">
            <v>42889061K2A</v>
          </cell>
          <cell r="B394">
            <v>4288906</v>
          </cell>
          <cell r="C394" t="str">
            <v>7D COV.CAKE BARS VANIL (32G) 16P/D</v>
          </cell>
          <cell r="D394" t="str">
            <v>1K2A</v>
          </cell>
          <cell r="E394" t="str">
            <v>CB - old recipe NA Covered</v>
          </cell>
          <cell r="F394">
            <v>32</v>
          </cell>
          <cell r="G394"/>
          <cell r="H394" t="str">
            <v>Vanilla</v>
          </cell>
          <cell r="I394" t="str">
            <v>Covered</v>
          </cell>
          <cell r="J394" t="str">
            <v>Display</v>
          </cell>
          <cell r="K394">
            <v>16</v>
          </cell>
          <cell r="L394">
            <v>9</v>
          </cell>
          <cell r="M394">
            <v>54</v>
          </cell>
          <cell r="N394">
            <v>4.6079999999999997</v>
          </cell>
          <cell r="O394">
            <v>248.83199999999999</v>
          </cell>
          <cell r="P394">
            <v>396</v>
          </cell>
          <cell r="Q394">
            <v>261</v>
          </cell>
          <cell r="R394">
            <v>380</v>
          </cell>
          <cell r="S394">
            <v>9</v>
          </cell>
          <cell r="T394">
            <v>6</v>
          </cell>
          <cell r="U394">
            <v>2280</v>
          </cell>
          <cell r="V394">
            <v>2430</v>
          </cell>
          <cell r="W394">
            <v>36984</v>
          </cell>
          <cell r="X394">
            <v>1183.4880000000001</v>
          </cell>
          <cell r="Y394">
            <v>85</v>
          </cell>
          <cell r="Z394">
            <v>1005.9648000000001</v>
          </cell>
          <cell r="AA394">
            <v>4.0427469135802472</v>
          </cell>
          <cell r="AB394" t="str">
            <v>0001</v>
          </cell>
          <cell r="AC394">
            <v>2011.9296000000002</v>
          </cell>
          <cell r="AD394"/>
          <cell r="AE394"/>
        </row>
        <row r="395">
          <cell r="A395" t="str">
            <v>42889071K2A</v>
          </cell>
          <cell r="B395">
            <v>4288907</v>
          </cell>
          <cell r="C395" t="str">
            <v>7D COV.CAKE BARS STRAW (32G) 16P/D</v>
          </cell>
          <cell r="D395" t="str">
            <v>1K2A</v>
          </cell>
          <cell r="E395" t="str">
            <v>CB - old recipe NA Covered</v>
          </cell>
          <cell r="F395">
            <v>32</v>
          </cell>
          <cell r="G395"/>
          <cell r="H395" t="str">
            <v>Strawberry</v>
          </cell>
          <cell r="I395" t="str">
            <v>Covered</v>
          </cell>
          <cell r="J395" t="str">
            <v>Display</v>
          </cell>
          <cell r="K395">
            <v>16</v>
          </cell>
          <cell r="L395">
            <v>9</v>
          </cell>
          <cell r="M395">
            <v>54</v>
          </cell>
          <cell r="N395">
            <v>4.6079999999999997</v>
          </cell>
          <cell r="O395">
            <v>248.83199999999999</v>
          </cell>
          <cell r="P395">
            <v>396</v>
          </cell>
          <cell r="Q395">
            <v>261</v>
          </cell>
          <cell r="R395">
            <v>380</v>
          </cell>
          <cell r="S395">
            <v>9</v>
          </cell>
          <cell r="T395">
            <v>6</v>
          </cell>
          <cell r="U395">
            <v>2280</v>
          </cell>
          <cell r="V395">
            <v>2430</v>
          </cell>
          <cell r="W395">
            <v>36984</v>
          </cell>
          <cell r="X395">
            <v>1183.4880000000001</v>
          </cell>
          <cell r="Y395">
            <v>85</v>
          </cell>
          <cell r="Z395">
            <v>1005.9648000000001</v>
          </cell>
          <cell r="AA395">
            <v>4.0427469135802472</v>
          </cell>
          <cell r="AB395" t="str">
            <v>0001</v>
          </cell>
          <cell r="AC395">
            <v>2011.9296000000002</v>
          </cell>
          <cell r="AD395"/>
          <cell r="AE395"/>
        </row>
        <row r="396">
          <cell r="A396" t="str">
            <v>42889081K2A</v>
          </cell>
          <cell r="B396">
            <v>4288908</v>
          </cell>
          <cell r="C396" t="str">
            <v>7D COV.MINI ROLLS VANIL(8X32G)9M/C -PS</v>
          </cell>
          <cell r="D396" t="str">
            <v>1K2A</v>
          </cell>
          <cell r="E396" t="str">
            <v>7D MINI ROLL old recipe NA Covered</v>
          </cell>
          <cell r="F396">
            <v>32</v>
          </cell>
          <cell r="G396"/>
          <cell r="H396" t="str">
            <v>Vanilla</v>
          </cell>
          <cell r="I396" t="str">
            <v>Covered</v>
          </cell>
          <cell r="J396" t="str">
            <v>Multipack</v>
          </cell>
          <cell r="K396">
            <v>8</v>
          </cell>
          <cell r="L396">
            <v>9</v>
          </cell>
          <cell r="M396">
            <v>99</v>
          </cell>
          <cell r="N396">
            <v>2.3039999999999998</v>
          </cell>
          <cell r="O396">
            <v>228.09599999999998</v>
          </cell>
          <cell r="P396">
            <v>391</v>
          </cell>
          <cell r="Q396">
            <v>261</v>
          </cell>
          <cell r="R396">
            <v>200</v>
          </cell>
          <cell r="S396">
            <v>9</v>
          </cell>
          <cell r="T396">
            <v>11</v>
          </cell>
          <cell r="U396">
            <v>2200</v>
          </cell>
          <cell r="V396">
            <v>2350</v>
          </cell>
          <cell r="W396">
            <v>32874</v>
          </cell>
          <cell r="X396">
            <v>1051.9680000000001</v>
          </cell>
          <cell r="Y396">
            <v>85</v>
          </cell>
          <cell r="Z396">
            <v>894.17280000000017</v>
          </cell>
          <cell r="AA396">
            <v>3.9201599326599337</v>
          </cell>
          <cell r="AB396" t="str">
            <v>0001</v>
          </cell>
          <cell r="AC396">
            <v>1788.3456000000003</v>
          </cell>
          <cell r="AD396"/>
          <cell r="AE396"/>
        </row>
        <row r="397">
          <cell r="A397" t="str">
            <v>42889091K2A</v>
          </cell>
          <cell r="B397">
            <v>4288909</v>
          </cell>
          <cell r="C397" t="str">
            <v>7DAYS COCOA CAKE BAR VANILLA  (32G)16P/D</v>
          </cell>
          <cell r="D397" t="str">
            <v>1K2A</v>
          </cell>
          <cell r="E397" t="str">
            <v>CB - old recipe Covered</v>
          </cell>
          <cell r="F397">
            <v>32</v>
          </cell>
          <cell r="G397" t="str">
            <v>Georgia</v>
          </cell>
          <cell r="H397" t="str">
            <v>Vanilla</v>
          </cell>
          <cell r="I397" t="str">
            <v>Covered</v>
          </cell>
          <cell r="J397" t="str">
            <v>Display</v>
          </cell>
          <cell r="K397">
            <v>16</v>
          </cell>
          <cell r="L397">
            <v>9</v>
          </cell>
          <cell r="M397">
            <v>54</v>
          </cell>
          <cell r="N397">
            <v>4.6079999999999997</v>
          </cell>
          <cell r="O397">
            <v>248.83199999999999</v>
          </cell>
          <cell r="P397">
            <v>396</v>
          </cell>
          <cell r="Q397">
            <v>261</v>
          </cell>
          <cell r="R397">
            <v>380</v>
          </cell>
          <cell r="S397">
            <v>9</v>
          </cell>
          <cell r="T397">
            <v>6</v>
          </cell>
          <cell r="U397">
            <v>2280</v>
          </cell>
          <cell r="V397">
            <v>2430</v>
          </cell>
          <cell r="W397">
            <v>36984</v>
          </cell>
          <cell r="X397">
            <v>1183.4880000000001</v>
          </cell>
          <cell r="Y397">
            <v>85</v>
          </cell>
          <cell r="Z397">
            <v>1005.9648000000001</v>
          </cell>
          <cell r="AA397">
            <v>4.0427469135802472</v>
          </cell>
          <cell r="AB397" t="str">
            <v>0001</v>
          </cell>
          <cell r="AC397">
            <v>2011.9296000000002</v>
          </cell>
          <cell r="AD397"/>
          <cell r="AE397"/>
        </row>
        <row r="398">
          <cell r="A398" t="str">
            <v>42889091K2A</v>
          </cell>
          <cell r="B398">
            <v>4288909</v>
          </cell>
          <cell r="C398" t="str">
            <v>7DAYS COCOA CAKE BAR VANILLA  (32G)16P/D</v>
          </cell>
          <cell r="D398" t="str">
            <v>1K2A</v>
          </cell>
          <cell r="E398" t="str">
            <v>CB - old recipe Covered</v>
          </cell>
          <cell r="F398">
            <v>32</v>
          </cell>
          <cell r="G398" t="str">
            <v>Georgia</v>
          </cell>
          <cell r="H398" t="str">
            <v>Vanilla</v>
          </cell>
          <cell r="I398" t="str">
            <v>Covered</v>
          </cell>
          <cell r="J398" t="str">
            <v>Display</v>
          </cell>
          <cell r="K398">
            <v>16</v>
          </cell>
          <cell r="L398">
            <v>9</v>
          </cell>
          <cell r="M398">
            <v>54</v>
          </cell>
          <cell r="N398">
            <v>4.6079999999999997</v>
          </cell>
          <cell r="O398">
            <v>248.83199999999999</v>
          </cell>
          <cell r="P398">
            <v>396</v>
          </cell>
          <cell r="Q398">
            <v>261</v>
          </cell>
          <cell r="R398">
            <v>380</v>
          </cell>
          <cell r="S398">
            <v>9</v>
          </cell>
          <cell r="T398">
            <v>6</v>
          </cell>
          <cell r="U398">
            <v>2280</v>
          </cell>
          <cell r="V398">
            <v>2430</v>
          </cell>
          <cell r="W398">
            <v>36984</v>
          </cell>
          <cell r="X398">
            <v>1183.4880000000001</v>
          </cell>
          <cell r="Y398">
            <v>85</v>
          </cell>
          <cell r="Z398">
            <v>1005.9648000000001</v>
          </cell>
          <cell r="AA398">
            <v>4.0427469135802472</v>
          </cell>
          <cell r="AB398" t="str">
            <v>0001</v>
          </cell>
          <cell r="AC398">
            <v>2011.9296000000002</v>
          </cell>
          <cell r="AD398"/>
          <cell r="AE398"/>
        </row>
        <row r="399">
          <cell r="A399" t="str">
            <v>42889101K2A</v>
          </cell>
          <cell r="B399">
            <v>4288910</v>
          </cell>
          <cell r="C399" t="str">
            <v>CHIPICAO COV. CAKE MINION2 (64G) 12P/D</v>
          </cell>
          <cell r="D399" t="str">
            <v>1K2A</v>
          </cell>
          <cell r="E399" t="str">
            <v xml:space="preserve">CB - Pasteurized </v>
          </cell>
          <cell r="F399">
            <v>64</v>
          </cell>
          <cell r="G399" t="str">
            <v>Bosnia</v>
          </cell>
          <cell r="H399"/>
          <cell r="I399" t="str">
            <v>Covered</v>
          </cell>
          <cell r="J399" t="str">
            <v>Display</v>
          </cell>
          <cell r="K399">
            <v>12</v>
          </cell>
          <cell r="L399">
            <v>6</v>
          </cell>
          <cell r="M399">
            <v>72</v>
          </cell>
          <cell r="N399">
            <v>4.6079999999999997</v>
          </cell>
          <cell r="O399">
            <v>331.77599999999995</v>
          </cell>
          <cell r="P399">
            <v>300</v>
          </cell>
          <cell r="Q399">
            <v>261</v>
          </cell>
          <cell r="R399">
            <v>375</v>
          </cell>
          <cell r="S399">
            <v>12</v>
          </cell>
          <cell r="T399">
            <v>6</v>
          </cell>
          <cell r="U399">
            <v>2250</v>
          </cell>
          <cell r="V399">
            <v>2400</v>
          </cell>
          <cell r="W399">
            <v>12840</v>
          </cell>
          <cell r="X399">
            <v>821.76</v>
          </cell>
          <cell r="Y399">
            <v>85</v>
          </cell>
          <cell r="Z399">
            <v>698.49600000000009</v>
          </cell>
          <cell r="AA399">
            <v>2.1053240740740744</v>
          </cell>
          <cell r="AB399" t="str">
            <v>0001</v>
          </cell>
          <cell r="AC399">
            <v>1396.9920000000002</v>
          </cell>
          <cell r="AD399"/>
          <cell r="AE399"/>
        </row>
        <row r="400">
          <cell r="A400" t="str">
            <v>42889111K2A</v>
          </cell>
          <cell r="B400">
            <v>4288911</v>
          </cell>
          <cell r="C400" t="str">
            <v>7DAYS COCOA CAKE BAR VANILLA(5x32G)10M/C</v>
          </cell>
          <cell r="D400" t="str">
            <v>1K2A</v>
          </cell>
          <cell r="E400" t="str">
            <v>CB - old recipe Covered</v>
          </cell>
          <cell r="F400">
            <v>32</v>
          </cell>
          <cell r="G400" t="str">
            <v>Georgia</v>
          </cell>
          <cell r="H400" t="str">
            <v>Vanilla</v>
          </cell>
          <cell r="I400" t="str">
            <v>Covered</v>
          </cell>
          <cell r="J400" t="str">
            <v>Multipack</v>
          </cell>
          <cell r="K400">
            <v>5</v>
          </cell>
          <cell r="L400">
            <v>10</v>
          </cell>
          <cell r="M400">
            <v>144</v>
          </cell>
          <cell r="N400">
            <v>1.6</v>
          </cell>
          <cell r="O400">
            <v>230.4</v>
          </cell>
          <cell r="P400">
            <v>300</v>
          </cell>
          <cell r="Q400">
            <v>260</v>
          </cell>
          <cell r="R400">
            <v>180</v>
          </cell>
          <cell r="S400">
            <v>12</v>
          </cell>
          <cell r="T400">
            <v>12</v>
          </cell>
          <cell r="U400">
            <v>2160</v>
          </cell>
          <cell r="V400">
            <v>2310</v>
          </cell>
          <cell r="W400">
            <v>36984</v>
          </cell>
          <cell r="X400">
            <v>1183.4880000000001</v>
          </cell>
          <cell r="Y400">
            <v>85</v>
          </cell>
          <cell r="Z400">
            <v>1005.9648000000001</v>
          </cell>
          <cell r="AA400">
            <v>4.3661666666666674</v>
          </cell>
          <cell r="AB400" t="str">
            <v>0001</v>
          </cell>
          <cell r="AC400">
            <v>2011.9296000000002</v>
          </cell>
          <cell r="AD400"/>
          <cell r="AE400"/>
        </row>
        <row r="401">
          <cell r="A401" t="str">
            <v>42889111K2A</v>
          </cell>
          <cell r="B401">
            <v>4288911</v>
          </cell>
          <cell r="C401" t="str">
            <v>7DAYS COCOA CAKE BAR VANILLA(5x32G)10M/C</v>
          </cell>
          <cell r="D401" t="str">
            <v>1K2A</v>
          </cell>
          <cell r="E401" t="str">
            <v>CB - old recipe Covered</v>
          </cell>
          <cell r="F401">
            <v>32</v>
          </cell>
          <cell r="G401" t="str">
            <v>Georgia</v>
          </cell>
          <cell r="H401" t="str">
            <v>Vanilla</v>
          </cell>
          <cell r="I401" t="str">
            <v>Covered</v>
          </cell>
          <cell r="J401" t="str">
            <v>Multipack</v>
          </cell>
          <cell r="K401">
            <v>5</v>
          </cell>
          <cell r="L401">
            <v>10</v>
          </cell>
          <cell r="M401">
            <v>144</v>
          </cell>
          <cell r="N401">
            <v>1.6</v>
          </cell>
          <cell r="O401">
            <v>230.4</v>
          </cell>
          <cell r="P401">
            <v>300</v>
          </cell>
          <cell r="Q401">
            <v>260</v>
          </cell>
          <cell r="R401">
            <v>180</v>
          </cell>
          <cell r="S401">
            <v>12</v>
          </cell>
          <cell r="T401">
            <v>12</v>
          </cell>
          <cell r="U401">
            <v>2160</v>
          </cell>
          <cell r="V401">
            <v>2310</v>
          </cell>
          <cell r="W401">
            <v>36984</v>
          </cell>
          <cell r="X401">
            <v>1183.4880000000001</v>
          </cell>
          <cell r="Y401">
            <v>85</v>
          </cell>
          <cell r="Z401">
            <v>1005.9648000000001</v>
          </cell>
          <cell r="AA401">
            <v>4.3661666666666674</v>
          </cell>
          <cell r="AB401" t="str">
            <v>0001</v>
          </cell>
          <cell r="AC401">
            <v>2011.9296000000002</v>
          </cell>
          <cell r="AD401"/>
          <cell r="AE401"/>
        </row>
        <row r="402">
          <cell r="A402" t="str">
            <v>42889121K2A</v>
          </cell>
          <cell r="B402">
            <v>4288912</v>
          </cell>
          <cell r="C402" t="str">
            <v>CHIPICAO COV. CAKE MINION2 (64G) 12P/D</v>
          </cell>
          <cell r="D402" t="str">
            <v>1K2A</v>
          </cell>
          <cell r="E402" t="str">
            <v xml:space="preserve">CB - Pasteurized </v>
          </cell>
          <cell r="F402">
            <v>64</v>
          </cell>
          <cell r="G402"/>
          <cell r="H402"/>
          <cell r="I402" t="str">
            <v>Covered</v>
          </cell>
          <cell r="J402" t="str">
            <v>Display</v>
          </cell>
          <cell r="K402">
            <v>12</v>
          </cell>
          <cell r="L402">
            <v>6</v>
          </cell>
          <cell r="M402">
            <v>72</v>
          </cell>
          <cell r="N402">
            <v>4.6079999999999997</v>
          </cell>
          <cell r="O402">
            <v>331.77599999999995</v>
          </cell>
          <cell r="P402">
            <v>300</v>
          </cell>
          <cell r="Q402">
            <v>261</v>
          </cell>
          <cell r="R402">
            <v>375</v>
          </cell>
          <cell r="S402">
            <v>12</v>
          </cell>
          <cell r="T402">
            <v>6</v>
          </cell>
          <cell r="U402">
            <v>2250</v>
          </cell>
          <cell r="V402">
            <v>2400</v>
          </cell>
          <cell r="W402">
            <v>12840</v>
          </cell>
          <cell r="X402">
            <v>821.76</v>
          </cell>
          <cell r="Y402">
            <v>85</v>
          </cell>
          <cell r="Z402">
            <v>698.49600000000009</v>
          </cell>
          <cell r="AA402">
            <v>2.1053240740740744</v>
          </cell>
          <cell r="AB402" t="str">
            <v>0001</v>
          </cell>
          <cell r="AC402">
            <v>1396.9920000000002</v>
          </cell>
          <cell r="AD402"/>
          <cell r="AE402"/>
        </row>
        <row r="403">
          <cell r="A403" t="str">
            <v>42889131K2A</v>
          </cell>
          <cell r="B403">
            <v>4288913</v>
          </cell>
          <cell r="C403" t="str">
            <v>7D COV CAKE BAR VANILLA (8X32G) 9M/C</v>
          </cell>
          <cell r="D403" t="str">
            <v>1K2A</v>
          </cell>
          <cell r="E403" t="str">
            <v>CB - old recipe NA Covered</v>
          </cell>
          <cell r="F403">
            <v>32</v>
          </cell>
          <cell r="G403" t="str">
            <v>Kosher</v>
          </cell>
          <cell r="H403" t="str">
            <v>Vanilla</v>
          </cell>
          <cell r="I403" t="str">
            <v>Covered</v>
          </cell>
          <cell r="J403" t="str">
            <v>Multipack</v>
          </cell>
          <cell r="K403">
            <v>8</v>
          </cell>
          <cell r="L403">
            <v>9</v>
          </cell>
          <cell r="M403">
            <v>99</v>
          </cell>
          <cell r="N403">
            <v>2.3039999999999998</v>
          </cell>
          <cell r="O403">
            <v>228.09599999999998</v>
          </cell>
          <cell r="P403">
            <v>391</v>
          </cell>
          <cell r="Q403">
            <v>261</v>
          </cell>
          <cell r="R403">
            <v>200</v>
          </cell>
          <cell r="S403">
            <v>9</v>
          </cell>
          <cell r="T403">
            <v>11</v>
          </cell>
          <cell r="U403">
            <v>2200</v>
          </cell>
          <cell r="V403">
            <v>2350</v>
          </cell>
          <cell r="W403">
            <v>36984</v>
          </cell>
          <cell r="X403">
            <v>1183.4880000000001</v>
          </cell>
          <cell r="Y403">
            <v>85</v>
          </cell>
          <cell r="Z403">
            <v>1005.9648000000001</v>
          </cell>
          <cell r="AA403">
            <v>4.4102693602693606</v>
          </cell>
          <cell r="AB403" t="str">
            <v>0001</v>
          </cell>
          <cell r="AC403">
            <v>2011.9296000000002</v>
          </cell>
          <cell r="AD403"/>
          <cell r="AE403"/>
        </row>
        <row r="404">
          <cell r="A404" t="str">
            <v>-42889141K2A</v>
          </cell>
          <cell r="B404">
            <v>-4288914</v>
          </cell>
          <cell r="C404" t="str">
            <v>7D 16X32G VANIL CAKE BR COV 9CA</v>
          </cell>
          <cell r="D404" t="str">
            <v>1K2A</v>
          </cell>
          <cell r="E404" t="str">
            <v>CB - old recipe NA Covered</v>
          </cell>
          <cell r="F404">
            <v>32</v>
          </cell>
          <cell r="G404"/>
          <cell r="H404" t="str">
            <v>Vanilla</v>
          </cell>
          <cell r="I404"/>
          <cell r="J404"/>
          <cell r="K404">
            <v>16</v>
          </cell>
          <cell r="L404">
            <v>9</v>
          </cell>
          <cell r="M404">
            <v>54</v>
          </cell>
          <cell r="N404">
            <v>4.6079999999999997</v>
          </cell>
          <cell r="O404">
            <v>248.83199999999999</v>
          </cell>
          <cell r="P404">
            <v>396</v>
          </cell>
          <cell r="Q404">
            <v>261</v>
          </cell>
          <cell r="R404">
            <v>380</v>
          </cell>
          <cell r="S404">
            <v>9</v>
          </cell>
          <cell r="T404">
            <v>6</v>
          </cell>
          <cell r="U404">
            <v>2280</v>
          </cell>
          <cell r="V404">
            <v>2430</v>
          </cell>
          <cell r="W404">
            <v>33750</v>
          </cell>
          <cell r="X404">
            <v>1080</v>
          </cell>
          <cell r="Y404">
            <v>85</v>
          </cell>
          <cell r="Z404">
            <v>918</v>
          </cell>
          <cell r="AA404"/>
          <cell r="AB404"/>
          <cell r="AC404">
            <v>1836</v>
          </cell>
          <cell r="AD404"/>
          <cell r="AE404"/>
        </row>
        <row r="405">
          <cell r="A405" t="str">
            <v>42889151K2A</v>
          </cell>
          <cell r="B405">
            <v>4288915</v>
          </cell>
          <cell r="C405" t="str">
            <v>7D COV.MINI ROLLS VANIL (32G)16P/D</v>
          </cell>
          <cell r="D405" t="str">
            <v>1K2A</v>
          </cell>
          <cell r="E405" t="str">
            <v>7D MINI ROLL old recipe NA Covered</v>
          </cell>
          <cell r="F405">
            <v>32</v>
          </cell>
          <cell r="G405"/>
          <cell r="H405" t="str">
            <v>Vanilla</v>
          </cell>
          <cell r="I405" t="str">
            <v>Covered</v>
          </cell>
          <cell r="J405" t="str">
            <v>Display</v>
          </cell>
          <cell r="K405">
            <v>16</v>
          </cell>
          <cell r="L405">
            <v>9</v>
          </cell>
          <cell r="M405">
            <v>54</v>
          </cell>
          <cell r="N405">
            <v>4.6079999999999997</v>
          </cell>
          <cell r="O405">
            <v>248.83199999999999</v>
          </cell>
          <cell r="P405">
            <v>396</v>
          </cell>
          <cell r="Q405">
            <v>261</v>
          </cell>
          <cell r="R405">
            <v>380</v>
          </cell>
          <cell r="S405">
            <v>9</v>
          </cell>
          <cell r="T405">
            <v>6</v>
          </cell>
          <cell r="U405">
            <v>2280</v>
          </cell>
          <cell r="V405">
            <v>2430</v>
          </cell>
          <cell r="W405">
            <v>32874</v>
          </cell>
          <cell r="X405">
            <v>1051.9680000000001</v>
          </cell>
          <cell r="Y405">
            <v>85</v>
          </cell>
          <cell r="Z405">
            <v>894.17280000000017</v>
          </cell>
          <cell r="AA405">
            <v>3.5934799382716056</v>
          </cell>
          <cell r="AB405" t="str">
            <v>0001</v>
          </cell>
          <cell r="AC405">
            <v>1788.3456000000003</v>
          </cell>
          <cell r="AD405"/>
          <cell r="AE405"/>
        </row>
        <row r="406">
          <cell r="A406" t="str">
            <v>42889161K2A</v>
          </cell>
          <cell r="B406">
            <v>4288916</v>
          </cell>
          <cell r="C406" t="str">
            <v>7D 8X32G VANIL MINI ROLL COV 9CA</v>
          </cell>
          <cell r="D406" t="str">
            <v>1K2A</v>
          </cell>
          <cell r="E406" t="str">
            <v>7D MINI ROLL old recipe NA Covered</v>
          </cell>
          <cell r="F406">
            <v>32</v>
          </cell>
          <cell r="G406" t="str">
            <v>Kosher</v>
          </cell>
          <cell r="H406" t="str">
            <v>Vanilla</v>
          </cell>
          <cell r="I406" t="str">
            <v>Covered</v>
          </cell>
          <cell r="J406" t="str">
            <v>Multipack</v>
          </cell>
          <cell r="K406">
            <v>8</v>
          </cell>
          <cell r="L406">
            <v>9</v>
          </cell>
          <cell r="M406">
            <v>99</v>
          </cell>
          <cell r="N406">
            <v>2.3039999999999998</v>
          </cell>
          <cell r="O406">
            <v>228.09599999999998</v>
          </cell>
          <cell r="P406">
            <v>391</v>
          </cell>
          <cell r="Q406">
            <v>261</v>
          </cell>
          <cell r="R406">
            <v>200</v>
          </cell>
          <cell r="S406">
            <v>9</v>
          </cell>
          <cell r="T406">
            <v>11</v>
          </cell>
          <cell r="U406">
            <v>2200</v>
          </cell>
          <cell r="V406">
            <v>2350</v>
          </cell>
          <cell r="W406">
            <v>32874</v>
          </cell>
          <cell r="X406">
            <v>1051.9680000000001</v>
          </cell>
          <cell r="Y406">
            <v>85</v>
          </cell>
          <cell r="Z406">
            <v>894.17280000000017</v>
          </cell>
          <cell r="AA406">
            <v>3.9201599326599337</v>
          </cell>
          <cell r="AB406" t="str">
            <v>0001</v>
          </cell>
          <cell r="AC406">
            <v>1788.3456000000003</v>
          </cell>
          <cell r="AD406"/>
          <cell r="AE406"/>
        </row>
        <row r="407">
          <cell r="A407" t="str">
            <v>42889171K2A</v>
          </cell>
          <cell r="B407">
            <v>4288917</v>
          </cell>
          <cell r="C407" t="str">
            <v>7DAYS CAKE BAR COCOA (30G)16P/D</v>
          </cell>
          <cell r="D407" t="str">
            <v>1K2A</v>
          </cell>
          <cell r="E407" t="str">
            <v>CB - old recipe décor</v>
          </cell>
          <cell r="F407">
            <v>30</v>
          </cell>
          <cell r="G407" t="str">
            <v>Serbia</v>
          </cell>
          <cell r="H407" t="str">
            <v>Cocoa</v>
          </cell>
          <cell r="I407" t="str">
            <v>Decor</v>
          </cell>
          <cell r="J407" t="str">
            <v>DISPLAY</v>
          </cell>
          <cell r="K407">
            <v>16</v>
          </cell>
          <cell r="L407">
            <v>9</v>
          </cell>
          <cell r="M407">
            <v>54</v>
          </cell>
          <cell r="N407">
            <v>4.32</v>
          </cell>
          <cell r="O407">
            <v>233.28000000000003</v>
          </cell>
          <cell r="P407">
            <v>396</v>
          </cell>
          <cell r="Q407">
            <v>261</v>
          </cell>
          <cell r="R407">
            <v>380</v>
          </cell>
          <cell r="S407">
            <v>9</v>
          </cell>
          <cell r="T407">
            <v>6</v>
          </cell>
          <cell r="U407">
            <v>2280</v>
          </cell>
          <cell r="V407">
            <v>2430</v>
          </cell>
          <cell r="W407">
            <v>33750</v>
          </cell>
          <cell r="X407">
            <v>1012.5</v>
          </cell>
          <cell r="Y407">
            <v>85</v>
          </cell>
          <cell r="Z407">
            <v>860.625</v>
          </cell>
          <cell r="AA407">
            <v>3.6892361111111112</v>
          </cell>
          <cell r="AB407" t="str">
            <v>0001</v>
          </cell>
          <cell r="AC407">
            <v>1721.25</v>
          </cell>
          <cell r="AD407"/>
          <cell r="AE407"/>
        </row>
        <row r="408">
          <cell r="A408" t="str">
            <v>-42889181K2A</v>
          </cell>
          <cell r="B408">
            <v>-4288918</v>
          </cell>
          <cell r="C408" t="str">
            <v>7DAYS CAKE BAR COCOA (30G)16P/D</v>
          </cell>
          <cell r="D408" t="str">
            <v>1K2A</v>
          </cell>
          <cell r="E408" t="str">
            <v>CB - old recipe décor</v>
          </cell>
          <cell r="F408">
            <v>30</v>
          </cell>
          <cell r="G408"/>
          <cell r="H408" t="str">
            <v>Cocoa</v>
          </cell>
          <cell r="I408"/>
          <cell r="J408"/>
          <cell r="K408">
            <v>16</v>
          </cell>
          <cell r="L408">
            <v>9</v>
          </cell>
          <cell r="M408">
            <v>54</v>
          </cell>
          <cell r="N408">
            <v>4.32</v>
          </cell>
          <cell r="O408">
            <v>233.28000000000003</v>
          </cell>
          <cell r="P408">
            <v>396</v>
          </cell>
          <cell r="Q408">
            <v>261</v>
          </cell>
          <cell r="R408">
            <v>380</v>
          </cell>
          <cell r="S408">
            <v>9</v>
          </cell>
          <cell r="T408">
            <v>6</v>
          </cell>
          <cell r="U408">
            <v>2280</v>
          </cell>
          <cell r="V408">
            <v>2430</v>
          </cell>
          <cell r="W408">
            <v>33750</v>
          </cell>
          <cell r="X408">
            <v>1012.5</v>
          </cell>
          <cell r="Y408">
            <v>85</v>
          </cell>
          <cell r="Z408">
            <v>860.625</v>
          </cell>
          <cell r="AA408"/>
          <cell r="AB408"/>
          <cell r="AC408">
            <v>1721.25</v>
          </cell>
          <cell r="AD408"/>
          <cell r="AE408"/>
        </row>
        <row r="409">
          <cell r="A409" t="str">
            <v>42889191K2A</v>
          </cell>
          <cell r="B409">
            <v>4288919</v>
          </cell>
          <cell r="C409" t="str">
            <v>7DAYS COVERED CAKE BAR COCOA (32G)16P/D</v>
          </cell>
          <cell r="D409" t="str">
            <v>1K2A</v>
          </cell>
          <cell r="E409" t="str">
            <v>CB - old recipe Covered</v>
          </cell>
          <cell r="F409">
            <v>32</v>
          </cell>
          <cell r="G409"/>
          <cell r="H409" t="str">
            <v>Cocoa</v>
          </cell>
          <cell r="I409" t="str">
            <v>Covered</v>
          </cell>
          <cell r="J409" t="str">
            <v>Display</v>
          </cell>
          <cell r="K409">
            <v>16</v>
          </cell>
          <cell r="L409">
            <v>9</v>
          </cell>
          <cell r="M409">
            <v>18</v>
          </cell>
          <cell r="N409">
            <v>4.6079999999999997</v>
          </cell>
          <cell r="O409">
            <v>82.943999999999988</v>
          </cell>
          <cell r="P409">
            <v>396</v>
          </cell>
          <cell r="Q409">
            <v>261</v>
          </cell>
          <cell r="R409">
            <v>380</v>
          </cell>
          <cell r="S409">
            <v>9</v>
          </cell>
          <cell r="T409">
            <v>2</v>
          </cell>
          <cell r="U409">
            <v>760</v>
          </cell>
          <cell r="V409">
            <v>910</v>
          </cell>
          <cell r="W409">
            <v>36984</v>
          </cell>
          <cell r="X409">
            <v>1183.4880000000001</v>
          </cell>
          <cell r="Y409">
            <v>85</v>
          </cell>
          <cell r="Z409">
            <v>1005.9648000000001</v>
          </cell>
          <cell r="AA409">
            <v>12.128240740740743</v>
          </cell>
          <cell r="AB409" t="str">
            <v>0001</v>
          </cell>
          <cell r="AC409">
            <v>2011.9296000000002</v>
          </cell>
          <cell r="AD409"/>
          <cell r="AE409"/>
        </row>
        <row r="410">
          <cell r="A410" t="str">
            <v>42889211K2A</v>
          </cell>
          <cell r="B410">
            <v>4288921</v>
          </cell>
          <cell r="C410" t="str">
            <v>7D COV CAKE BAR COCOA (8X32G) 9M/C</v>
          </cell>
          <cell r="D410" t="str">
            <v>1K2A</v>
          </cell>
          <cell r="E410" t="str">
            <v>CB - old recipe NA Covered</v>
          </cell>
          <cell r="F410">
            <v>32</v>
          </cell>
          <cell r="G410" t="str">
            <v>Kosher</v>
          </cell>
          <cell r="H410" t="str">
            <v>Cocoa</v>
          </cell>
          <cell r="I410" t="str">
            <v>Covered</v>
          </cell>
          <cell r="J410" t="str">
            <v>Multipack</v>
          </cell>
          <cell r="K410">
            <v>8</v>
          </cell>
          <cell r="L410">
            <v>9</v>
          </cell>
          <cell r="M410">
            <v>54</v>
          </cell>
          <cell r="N410">
            <v>2.3039999999999998</v>
          </cell>
          <cell r="O410">
            <v>124.416</v>
          </cell>
          <cell r="P410">
            <v>391</v>
          </cell>
          <cell r="Q410">
            <v>261</v>
          </cell>
          <cell r="R410">
            <v>200</v>
          </cell>
          <cell r="S410">
            <v>9</v>
          </cell>
          <cell r="T410">
            <v>6</v>
          </cell>
          <cell r="U410">
            <v>1200</v>
          </cell>
          <cell r="V410">
            <v>1350</v>
          </cell>
          <cell r="W410">
            <v>36984</v>
          </cell>
          <cell r="X410">
            <v>1183.4880000000001</v>
          </cell>
          <cell r="Y410">
            <v>85</v>
          </cell>
          <cell r="Z410">
            <v>1005.9648000000001</v>
          </cell>
          <cell r="AA410">
            <v>8.0854938271604944</v>
          </cell>
          <cell r="AB410" t="str">
            <v>0001</v>
          </cell>
          <cell r="AC410">
            <v>2011.9296000000002</v>
          </cell>
          <cell r="AD410"/>
          <cell r="AE410"/>
        </row>
        <row r="411">
          <cell r="A411" t="str">
            <v>42889211K2A</v>
          </cell>
          <cell r="B411">
            <v>4288921</v>
          </cell>
          <cell r="C411" t="str">
            <v>7D COV CAKE BAR COCOA (8X32G) 9M/C</v>
          </cell>
          <cell r="D411" t="str">
            <v>1K2A</v>
          </cell>
          <cell r="E411" t="str">
            <v>CB - old recipe NA Covered</v>
          </cell>
          <cell r="F411">
            <v>32</v>
          </cell>
          <cell r="G411" t="str">
            <v>Kosher</v>
          </cell>
          <cell r="H411" t="str">
            <v>Cocoa</v>
          </cell>
          <cell r="I411" t="str">
            <v>Covered</v>
          </cell>
          <cell r="J411" t="str">
            <v>Multipack</v>
          </cell>
          <cell r="K411">
            <v>8</v>
          </cell>
          <cell r="L411">
            <v>9</v>
          </cell>
          <cell r="M411">
            <v>54</v>
          </cell>
          <cell r="N411">
            <v>2.3039999999999998</v>
          </cell>
          <cell r="O411">
            <v>124.416</v>
          </cell>
          <cell r="P411">
            <v>391</v>
          </cell>
          <cell r="Q411">
            <v>261</v>
          </cell>
          <cell r="R411">
            <v>200</v>
          </cell>
          <cell r="S411">
            <v>9</v>
          </cell>
          <cell r="T411">
            <v>6</v>
          </cell>
          <cell r="U411">
            <v>1200</v>
          </cell>
          <cell r="V411">
            <v>1350</v>
          </cell>
          <cell r="W411">
            <v>36984</v>
          </cell>
          <cell r="X411">
            <v>1183.4880000000001</v>
          </cell>
          <cell r="Y411">
            <v>85</v>
          </cell>
          <cell r="Z411">
            <v>1005.9648000000001</v>
          </cell>
          <cell r="AA411">
            <v>8.0854938271604944</v>
          </cell>
          <cell r="AB411" t="str">
            <v>0001</v>
          </cell>
          <cell r="AC411">
            <v>2011.9296000000002</v>
          </cell>
          <cell r="AD411"/>
          <cell r="AE411"/>
        </row>
        <row r="412">
          <cell r="A412" t="str">
            <v>-42889221K2A</v>
          </cell>
          <cell r="B412">
            <v>-4288922</v>
          </cell>
          <cell r="C412" t="str">
            <v>7D COV CAKE BAR COCOA (32G) 16P/D</v>
          </cell>
          <cell r="D412" t="str">
            <v>1K2A</v>
          </cell>
          <cell r="E412" t="str">
            <v>CB - old recipe NA Covered</v>
          </cell>
          <cell r="F412">
            <v>32</v>
          </cell>
          <cell r="G412"/>
          <cell r="H412" t="str">
            <v>Cocoa</v>
          </cell>
          <cell r="I412"/>
          <cell r="J412"/>
          <cell r="K412">
            <v>16</v>
          </cell>
          <cell r="L412">
            <v>9</v>
          </cell>
          <cell r="M412">
            <v>54</v>
          </cell>
          <cell r="N412">
            <v>4.6079999999999997</v>
          </cell>
          <cell r="O412">
            <v>248.83199999999999</v>
          </cell>
          <cell r="P412">
            <v>396</v>
          </cell>
          <cell r="Q412">
            <v>261</v>
          </cell>
          <cell r="R412">
            <v>380</v>
          </cell>
          <cell r="S412">
            <v>9</v>
          </cell>
          <cell r="T412">
            <v>6</v>
          </cell>
          <cell r="U412">
            <v>2280</v>
          </cell>
          <cell r="V412">
            <v>2430</v>
          </cell>
          <cell r="W412">
            <v>36984</v>
          </cell>
          <cell r="X412">
            <v>1183.4880000000001</v>
          </cell>
          <cell r="Y412">
            <v>85</v>
          </cell>
          <cell r="Z412">
            <v>1005.9648000000001</v>
          </cell>
          <cell r="AA412"/>
          <cell r="AB412"/>
          <cell r="AC412">
            <v>2011.9296000000002</v>
          </cell>
          <cell r="AD412"/>
          <cell r="AE412"/>
        </row>
        <row r="413">
          <cell r="A413" t="str">
            <v>42889231K2A</v>
          </cell>
          <cell r="B413">
            <v>4288923</v>
          </cell>
          <cell r="C413" t="str">
            <v>7D 16X32G COCOA MINI ROLL COV 9CA</v>
          </cell>
          <cell r="D413" t="str">
            <v>1K2A</v>
          </cell>
          <cell r="E413" t="str">
            <v>CB - old recipe NA Covered</v>
          </cell>
          <cell r="F413">
            <v>32</v>
          </cell>
          <cell r="G413"/>
          <cell r="H413" t="str">
            <v>Cocoa</v>
          </cell>
          <cell r="I413" t="str">
            <v>Covered</v>
          </cell>
          <cell r="J413" t="str">
            <v>Display</v>
          </cell>
          <cell r="K413">
            <v>16</v>
          </cell>
          <cell r="L413">
            <v>9</v>
          </cell>
          <cell r="M413">
            <v>54</v>
          </cell>
          <cell r="N413">
            <v>4.6079999999999997</v>
          </cell>
          <cell r="O413">
            <v>248.83199999999999</v>
          </cell>
          <cell r="P413">
            <v>396</v>
          </cell>
          <cell r="Q413">
            <v>261</v>
          </cell>
          <cell r="R413">
            <v>380</v>
          </cell>
          <cell r="S413">
            <v>9</v>
          </cell>
          <cell r="T413">
            <v>6</v>
          </cell>
          <cell r="U413">
            <v>2280</v>
          </cell>
          <cell r="V413">
            <v>2430</v>
          </cell>
          <cell r="W413">
            <v>33750</v>
          </cell>
          <cell r="X413">
            <v>1080</v>
          </cell>
          <cell r="Y413">
            <v>85</v>
          </cell>
          <cell r="Z413">
            <v>918</v>
          </cell>
          <cell r="AA413">
            <v>3.6892361111111116</v>
          </cell>
          <cell r="AB413" t="str">
            <v>0001</v>
          </cell>
          <cell r="AC413">
            <v>1836</v>
          </cell>
          <cell r="AD413"/>
          <cell r="AE413"/>
        </row>
        <row r="414">
          <cell r="A414" t="str">
            <v>42889241K2A</v>
          </cell>
          <cell r="B414">
            <v>4288924</v>
          </cell>
          <cell r="C414" t="str">
            <v>7D COV MINI ROLLS COCOA (8X32G) 9M/C</v>
          </cell>
          <cell r="D414" t="str">
            <v>1K2A</v>
          </cell>
          <cell r="E414" t="str">
            <v>7D MINI ROLL old recipe NA Covered</v>
          </cell>
          <cell r="F414">
            <v>32</v>
          </cell>
          <cell r="G414" t="str">
            <v>Kosher</v>
          </cell>
          <cell r="H414" t="str">
            <v>Cocoa</v>
          </cell>
          <cell r="I414" t="str">
            <v>Covered</v>
          </cell>
          <cell r="J414" t="str">
            <v>Multipack</v>
          </cell>
          <cell r="K414">
            <v>8</v>
          </cell>
          <cell r="L414">
            <v>9</v>
          </cell>
          <cell r="M414">
            <v>99</v>
          </cell>
          <cell r="N414">
            <v>2.3039999999999998</v>
          </cell>
          <cell r="O414">
            <v>228.09599999999998</v>
          </cell>
          <cell r="P414">
            <v>391</v>
          </cell>
          <cell r="Q414">
            <v>261</v>
          </cell>
          <cell r="R414">
            <v>200</v>
          </cell>
          <cell r="S414">
            <v>9</v>
          </cell>
          <cell r="T414">
            <v>11</v>
          </cell>
          <cell r="U414">
            <v>2200</v>
          </cell>
          <cell r="V414">
            <v>2350</v>
          </cell>
          <cell r="W414">
            <v>32874</v>
          </cell>
          <cell r="X414">
            <v>1051.9680000000001</v>
          </cell>
          <cell r="Y414">
            <v>85</v>
          </cell>
          <cell r="Z414">
            <v>894.17280000000017</v>
          </cell>
          <cell r="AA414">
            <v>3.9201599326599337</v>
          </cell>
          <cell r="AB414" t="str">
            <v>0001</v>
          </cell>
          <cell r="AC414">
            <v>1788.3456000000003</v>
          </cell>
          <cell r="AD414"/>
          <cell r="AE414"/>
        </row>
        <row r="415">
          <cell r="A415" t="str">
            <v>-42889281K2B</v>
          </cell>
          <cell r="B415">
            <v>-4288928</v>
          </cell>
          <cell r="C415" t="str">
            <v>CONF.FIREN.BISS.CAKE(5x42G)12M/C-RSPO SG</v>
          </cell>
          <cell r="D415" t="str">
            <v>1K2B</v>
          </cell>
          <cell r="E415" t="str">
            <v>CB - Pasteurized - Bissimo</v>
          </cell>
          <cell r="F415">
            <v>42</v>
          </cell>
          <cell r="G415"/>
          <cell r="H415"/>
          <cell r="I415"/>
          <cell r="J415"/>
          <cell r="K415">
            <v>5</v>
          </cell>
          <cell r="L415">
            <v>12</v>
          </cell>
          <cell r="M415">
            <v>112</v>
          </cell>
          <cell r="N415">
            <v>2.52</v>
          </cell>
          <cell r="O415">
            <v>282.24</v>
          </cell>
          <cell r="P415">
            <v>400</v>
          </cell>
          <cell r="Q415">
            <v>300</v>
          </cell>
          <cell r="R415">
            <v>150</v>
          </cell>
          <cell r="S415">
            <v>8</v>
          </cell>
          <cell r="T415">
            <v>14</v>
          </cell>
          <cell r="U415">
            <v>2100</v>
          </cell>
          <cell r="V415">
            <v>2250</v>
          </cell>
          <cell r="W415">
            <v>30420</v>
          </cell>
          <cell r="X415">
            <v>1277.6400000000001</v>
          </cell>
          <cell r="Y415">
            <v>85</v>
          </cell>
          <cell r="Z415">
            <v>1085.9940000000001</v>
          </cell>
          <cell r="AA415"/>
          <cell r="AB415"/>
          <cell r="AC415">
            <v>2171.9880000000003</v>
          </cell>
          <cell r="AD415" t="str">
            <v>7595kg per family</v>
          </cell>
          <cell r="AE415" t="str">
            <v>on delist file 91973</v>
          </cell>
        </row>
        <row r="416">
          <cell r="A416" t="str">
            <v>42889331K2A</v>
          </cell>
          <cell r="B416">
            <v>4288933</v>
          </cell>
          <cell r="C416" t="str">
            <v>7D COC.CAKE BAR VANILL(5X32G)10M/C</v>
          </cell>
          <cell r="D416" t="str">
            <v>1K2A</v>
          </cell>
          <cell r="E416" t="str">
            <v>CB - old recipe Covered</v>
          </cell>
          <cell r="F416">
            <v>32</v>
          </cell>
          <cell r="G416" t="str">
            <v>Bosnia</v>
          </cell>
          <cell r="H416" t="str">
            <v>Vanilla</v>
          </cell>
          <cell r="I416" t="str">
            <v>Covered</v>
          </cell>
          <cell r="J416" t="str">
            <v>Multipack</v>
          </cell>
          <cell r="K416">
            <v>5</v>
          </cell>
          <cell r="L416">
            <v>10</v>
          </cell>
          <cell r="M416">
            <v>144</v>
          </cell>
          <cell r="N416">
            <v>1.6</v>
          </cell>
          <cell r="O416">
            <v>230.4</v>
          </cell>
          <cell r="P416">
            <v>300</v>
          </cell>
          <cell r="Q416">
            <v>260</v>
          </cell>
          <cell r="R416">
            <v>180</v>
          </cell>
          <cell r="S416">
            <v>12</v>
          </cell>
          <cell r="T416">
            <v>12</v>
          </cell>
          <cell r="U416">
            <v>2160</v>
          </cell>
          <cell r="V416">
            <v>2310</v>
          </cell>
          <cell r="W416">
            <v>36984</v>
          </cell>
          <cell r="X416">
            <v>1183.4880000000001</v>
          </cell>
          <cell r="Y416">
            <v>85</v>
          </cell>
          <cell r="Z416">
            <v>1005.9648000000001</v>
          </cell>
          <cell r="AA416">
            <v>4.3661666666666674</v>
          </cell>
          <cell r="AB416" t="str">
            <v>0001</v>
          </cell>
          <cell r="AC416">
            <v>2011.9296000000002</v>
          </cell>
          <cell r="AD416"/>
          <cell r="AE416"/>
        </row>
        <row r="417">
          <cell r="A417" t="str">
            <v>42889341K2A</v>
          </cell>
          <cell r="B417">
            <v>4288934</v>
          </cell>
          <cell r="C417" t="str">
            <v>7D COC.CAKE BAR VANILL(5X32G)10M/C</v>
          </cell>
          <cell r="D417" t="str">
            <v>1K2A</v>
          </cell>
          <cell r="E417" t="str">
            <v>CB - old recipe Covered</v>
          </cell>
          <cell r="F417">
            <v>32</v>
          </cell>
          <cell r="G417" t="str">
            <v>Muntenegru</v>
          </cell>
          <cell r="H417" t="str">
            <v>Vanilla</v>
          </cell>
          <cell r="I417" t="str">
            <v>Covered</v>
          </cell>
          <cell r="J417" t="str">
            <v>Multipack</v>
          </cell>
          <cell r="K417">
            <v>5</v>
          </cell>
          <cell r="L417">
            <v>10</v>
          </cell>
          <cell r="M417">
            <v>144</v>
          </cell>
          <cell r="N417">
            <v>1.6</v>
          </cell>
          <cell r="O417">
            <v>230.4</v>
          </cell>
          <cell r="P417">
            <v>300</v>
          </cell>
          <cell r="Q417">
            <v>260</v>
          </cell>
          <cell r="R417">
            <v>180</v>
          </cell>
          <cell r="S417">
            <v>12</v>
          </cell>
          <cell r="T417">
            <v>12</v>
          </cell>
          <cell r="U417">
            <v>2160</v>
          </cell>
          <cell r="V417">
            <v>2310</v>
          </cell>
          <cell r="W417">
            <v>36984</v>
          </cell>
          <cell r="X417">
            <v>1183.4880000000001</v>
          </cell>
          <cell r="Y417">
            <v>85</v>
          </cell>
          <cell r="Z417">
            <v>1005.9648000000001</v>
          </cell>
          <cell r="AA417">
            <v>4.3661666666666674</v>
          </cell>
          <cell r="AB417" t="str">
            <v>0001</v>
          </cell>
          <cell r="AC417">
            <v>2011.9296000000002</v>
          </cell>
          <cell r="AD417"/>
          <cell r="AE417"/>
        </row>
        <row r="418">
          <cell r="A418" t="str">
            <v>-42889351K2A</v>
          </cell>
          <cell r="B418">
            <v>-4288935</v>
          </cell>
          <cell r="C418" t="str">
            <v>7D COC.CAKE BAR VANILL(5X32G)10M/C</v>
          </cell>
          <cell r="D418" t="str">
            <v>1K2A</v>
          </cell>
          <cell r="E418" t="str">
            <v>CB - old recipe Covered</v>
          </cell>
          <cell r="F418">
            <v>32</v>
          </cell>
          <cell r="G418"/>
          <cell r="H418" t="str">
            <v>Vanilla</v>
          </cell>
          <cell r="I418"/>
          <cell r="J418"/>
          <cell r="K418">
            <v>5</v>
          </cell>
          <cell r="L418">
            <v>10</v>
          </cell>
          <cell r="M418">
            <v>144</v>
          </cell>
          <cell r="N418">
            <v>1.6</v>
          </cell>
          <cell r="O418">
            <v>230.4</v>
          </cell>
          <cell r="P418">
            <v>300</v>
          </cell>
          <cell r="Q418">
            <v>260</v>
          </cell>
          <cell r="R418">
            <v>180</v>
          </cell>
          <cell r="S418">
            <v>12</v>
          </cell>
          <cell r="T418">
            <v>12</v>
          </cell>
          <cell r="U418">
            <v>2160</v>
          </cell>
          <cell r="V418">
            <v>2310</v>
          </cell>
          <cell r="W418">
            <v>36984</v>
          </cell>
          <cell r="X418">
            <v>1183.4880000000001</v>
          </cell>
          <cell r="Y418">
            <v>85</v>
          </cell>
          <cell r="Z418">
            <v>1005.9648000000001</v>
          </cell>
          <cell r="AA418"/>
          <cell r="AB418"/>
          <cell r="AC418">
            <v>2011.9296000000002</v>
          </cell>
          <cell r="AD418"/>
          <cell r="AE418"/>
        </row>
        <row r="419">
          <cell r="A419" t="str">
            <v>42889371K2A</v>
          </cell>
          <cell r="B419">
            <v>4288937</v>
          </cell>
          <cell r="C419" t="str">
            <v>7D COV.CAKE BARS COCOA (32G) 16P/D</v>
          </cell>
          <cell r="D419" t="str">
            <v>1K2A</v>
          </cell>
          <cell r="E419" t="str">
            <v>CB - old recipe Covered</v>
          </cell>
          <cell r="F419">
            <v>32</v>
          </cell>
          <cell r="G419" t="str">
            <v>Bosnia</v>
          </cell>
          <cell r="H419" t="str">
            <v>Cocoa</v>
          </cell>
          <cell r="I419" t="str">
            <v>Covered</v>
          </cell>
          <cell r="J419" t="str">
            <v>Display</v>
          </cell>
          <cell r="K419">
            <v>16</v>
          </cell>
          <cell r="L419">
            <v>9</v>
          </cell>
          <cell r="M419">
            <v>54</v>
          </cell>
          <cell r="N419">
            <v>4.6079999999999997</v>
          </cell>
          <cell r="O419">
            <v>248.83199999999999</v>
          </cell>
          <cell r="P419">
            <v>396</v>
          </cell>
          <cell r="Q419">
            <v>261</v>
          </cell>
          <cell r="R419">
            <v>380</v>
          </cell>
          <cell r="S419">
            <v>9</v>
          </cell>
          <cell r="T419">
            <v>6</v>
          </cell>
          <cell r="U419">
            <v>2280</v>
          </cell>
          <cell r="V419">
            <v>2430</v>
          </cell>
          <cell r="W419">
            <v>36984</v>
          </cell>
          <cell r="X419">
            <v>1183.4880000000001</v>
          </cell>
          <cell r="Y419">
            <v>85</v>
          </cell>
          <cell r="Z419">
            <v>1005.9648000000001</v>
          </cell>
          <cell r="AA419">
            <v>4.0427469135802472</v>
          </cell>
          <cell r="AB419" t="str">
            <v>0001</v>
          </cell>
          <cell r="AC419">
            <v>2011.9296000000002</v>
          </cell>
          <cell r="AD419"/>
          <cell r="AE419"/>
        </row>
        <row r="420">
          <cell r="A420" t="str">
            <v>-42889381K2A</v>
          </cell>
          <cell r="B420">
            <v>-4288938</v>
          </cell>
          <cell r="C420" t="str">
            <v>7D COV.CAKE BARS COCOA (32G) 16P/D</v>
          </cell>
          <cell r="D420" t="str">
            <v>1K2A</v>
          </cell>
          <cell r="E420" t="str">
            <v>CB - old recipe Covered</v>
          </cell>
          <cell r="F420">
            <v>32</v>
          </cell>
          <cell r="G420"/>
          <cell r="H420" t="str">
            <v>Cocoa</v>
          </cell>
          <cell r="I420"/>
          <cell r="J420"/>
          <cell r="K420">
            <v>16</v>
          </cell>
          <cell r="L420">
            <v>9</v>
          </cell>
          <cell r="M420">
            <v>54</v>
          </cell>
          <cell r="N420">
            <v>4.6079999999999997</v>
          </cell>
          <cell r="O420">
            <v>248.83199999999999</v>
          </cell>
          <cell r="P420">
            <v>396</v>
          </cell>
          <cell r="Q420">
            <v>261</v>
          </cell>
          <cell r="R420">
            <v>380</v>
          </cell>
          <cell r="S420">
            <v>9</v>
          </cell>
          <cell r="T420">
            <v>6</v>
          </cell>
          <cell r="U420">
            <v>2280</v>
          </cell>
          <cell r="V420">
            <v>2430</v>
          </cell>
          <cell r="W420">
            <v>36984</v>
          </cell>
          <cell r="X420">
            <v>1183.4880000000001</v>
          </cell>
          <cell r="Y420">
            <v>85</v>
          </cell>
          <cell r="Z420">
            <v>1005.9648000000001</v>
          </cell>
          <cell r="AA420"/>
          <cell r="AB420"/>
          <cell r="AC420">
            <v>2011.9296000000002</v>
          </cell>
          <cell r="AD420"/>
          <cell r="AE420"/>
        </row>
        <row r="421">
          <cell r="A421" t="str">
            <v>-42889381K2A</v>
          </cell>
          <cell r="B421">
            <v>-4288938</v>
          </cell>
          <cell r="C421" t="str">
            <v>7D COV.CAKE BARS COCOA (32G) 16P/D</v>
          </cell>
          <cell r="D421" t="str">
            <v>1K2A</v>
          </cell>
          <cell r="E421" t="str">
            <v>CB - old recipe Covered</v>
          </cell>
          <cell r="F421">
            <v>32</v>
          </cell>
          <cell r="G421"/>
          <cell r="H421" t="str">
            <v>Cocoa</v>
          </cell>
          <cell r="I421"/>
          <cell r="J421"/>
          <cell r="K421">
            <v>16</v>
          </cell>
          <cell r="L421">
            <v>9</v>
          </cell>
          <cell r="M421">
            <v>54</v>
          </cell>
          <cell r="N421">
            <v>4.6079999999999997</v>
          </cell>
          <cell r="O421">
            <v>248.83199999999999</v>
          </cell>
          <cell r="P421">
            <v>396</v>
          </cell>
          <cell r="Q421">
            <v>261</v>
          </cell>
          <cell r="R421">
            <v>380</v>
          </cell>
          <cell r="S421">
            <v>9</v>
          </cell>
          <cell r="T421">
            <v>6</v>
          </cell>
          <cell r="U421">
            <v>2280</v>
          </cell>
          <cell r="V421">
            <v>2430</v>
          </cell>
          <cell r="W421">
            <v>36984</v>
          </cell>
          <cell r="X421">
            <v>1183.4880000000001</v>
          </cell>
          <cell r="Y421">
            <v>85</v>
          </cell>
          <cell r="Z421">
            <v>1005.9648000000001</v>
          </cell>
          <cell r="AA421"/>
          <cell r="AB421"/>
          <cell r="AC421">
            <v>2011.9296000000002</v>
          </cell>
          <cell r="AD421"/>
          <cell r="AE421"/>
        </row>
        <row r="422">
          <cell r="A422" t="str">
            <v>42889391K2A</v>
          </cell>
          <cell r="B422">
            <v>4288939</v>
          </cell>
          <cell r="C422" t="str">
            <v>7D COC.CAKE BAR COCOA (5X32G)10M/C</v>
          </cell>
          <cell r="D422" t="str">
            <v>1K2A</v>
          </cell>
          <cell r="E422" t="str">
            <v>CB - old recipe Covered</v>
          </cell>
          <cell r="F422">
            <v>32</v>
          </cell>
          <cell r="G422" t="str">
            <v>Bosnia</v>
          </cell>
          <cell r="H422" t="str">
            <v>Cocoa</v>
          </cell>
          <cell r="I422" t="str">
            <v>Covered</v>
          </cell>
          <cell r="J422" t="str">
            <v>Multipack</v>
          </cell>
          <cell r="K422">
            <v>5</v>
          </cell>
          <cell r="L422">
            <v>10</v>
          </cell>
          <cell r="M422">
            <v>144</v>
          </cell>
          <cell r="N422">
            <v>1.6</v>
          </cell>
          <cell r="O422">
            <v>230.4</v>
          </cell>
          <cell r="P422">
            <v>300</v>
          </cell>
          <cell r="Q422">
            <v>260</v>
          </cell>
          <cell r="R422">
            <v>180</v>
          </cell>
          <cell r="S422">
            <v>12</v>
          </cell>
          <cell r="T422">
            <v>12</v>
          </cell>
          <cell r="U422">
            <v>2160</v>
          </cell>
          <cell r="V422">
            <v>2310</v>
          </cell>
          <cell r="W422">
            <v>36984</v>
          </cell>
          <cell r="X422">
            <v>1183.4880000000001</v>
          </cell>
          <cell r="Y422">
            <v>85</v>
          </cell>
          <cell r="Z422">
            <v>1005.9648000000001</v>
          </cell>
          <cell r="AA422">
            <v>4.3661666666666674</v>
          </cell>
          <cell r="AB422" t="str">
            <v>0001</v>
          </cell>
          <cell r="AC422">
            <v>2011.9296000000002</v>
          </cell>
          <cell r="AD422"/>
          <cell r="AE422"/>
        </row>
        <row r="423">
          <cell r="A423" t="str">
            <v>42889401K2A</v>
          </cell>
          <cell r="B423">
            <v>4288940</v>
          </cell>
          <cell r="C423" t="str">
            <v>7D CAKE BAR STRAWBERRY  (30G)16P/D</v>
          </cell>
          <cell r="D423" t="str">
            <v>1K2A</v>
          </cell>
          <cell r="E423" t="str">
            <v>CB - old recipe décor</v>
          </cell>
          <cell r="F423">
            <v>30</v>
          </cell>
          <cell r="G423" t="str">
            <v>Cipru Nord</v>
          </cell>
          <cell r="H423" t="str">
            <v>Strawberry</v>
          </cell>
          <cell r="I423" t="str">
            <v>Decor</v>
          </cell>
          <cell r="J423" t="str">
            <v>Display</v>
          </cell>
          <cell r="K423">
            <v>16</v>
          </cell>
          <cell r="L423">
            <v>9</v>
          </cell>
          <cell r="M423">
            <v>54</v>
          </cell>
          <cell r="N423">
            <v>4.32</v>
          </cell>
          <cell r="O423">
            <v>233.28000000000003</v>
          </cell>
          <cell r="P423">
            <v>396</v>
          </cell>
          <cell r="Q423">
            <v>261</v>
          </cell>
          <cell r="R423">
            <v>380</v>
          </cell>
          <cell r="S423">
            <v>9</v>
          </cell>
          <cell r="T423">
            <v>6</v>
          </cell>
          <cell r="U423">
            <v>2280</v>
          </cell>
          <cell r="V423">
            <v>2430</v>
          </cell>
          <cell r="W423">
            <v>33750</v>
          </cell>
          <cell r="X423">
            <v>1012.5</v>
          </cell>
          <cell r="Y423">
            <v>85</v>
          </cell>
          <cell r="Z423">
            <v>860.625</v>
          </cell>
          <cell r="AA423">
            <v>3.6892361111111112</v>
          </cell>
          <cell r="AB423" t="str">
            <v>0001</v>
          </cell>
          <cell r="AC423">
            <v>1721.25</v>
          </cell>
          <cell r="AD423"/>
          <cell r="AE423"/>
        </row>
        <row r="424">
          <cell r="A424" t="str">
            <v>42889411K2A</v>
          </cell>
          <cell r="B424">
            <v>4288941</v>
          </cell>
          <cell r="C424" t="str">
            <v>7D CAKE BAR FOREST FRUIT(30G)16P/D</v>
          </cell>
          <cell r="D424" t="str">
            <v>1K2A</v>
          </cell>
          <cell r="E424" t="str">
            <v>CB - old recipe décor</v>
          </cell>
          <cell r="F424">
            <v>30</v>
          </cell>
          <cell r="G424" t="str">
            <v>Cipru Nord</v>
          </cell>
          <cell r="H424" t="str">
            <v>Forest Fruits</v>
          </cell>
          <cell r="I424" t="str">
            <v>Decor</v>
          </cell>
          <cell r="J424" t="str">
            <v>Display</v>
          </cell>
          <cell r="K424">
            <v>16</v>
          </cell>
          <cell r="L424">
            <v>9</v>
          </cell>
          <cell r="M424">
            <v>54</v>
          </cell>
          <cell r="N424">
            <v>4.32</v>
          </cell>
          <cell r="O424">
            <v>233.28000000000003</v>
          </cell>
          <cell r="P424">
            <v>396</v>
          </cell>
          <cell r="Q424">
            <v>261</v>
          </cell>
          <cell r="R424">
            <v>380</v>
          </cell>
          <cell r="S424">
            <v>9</v>
          </cell>
          <cell r="T424">
            <v>6</v>
          </cell>
          <cell r="U424">
            <v>2280</v>
          </cell>
          <cell r="V424">
            <v>2430</v>
          </cell>
          <cell r="W424">
            <v>33750</v>
          </cell>
          <cell r="X424">
            <v>1012.5</v>
          </cell>
          <cell r="Y424">
            <v>85</v>
          </cell>
          <cell r="Z424">
            <v>860.625</v>
          </cell>
          <cell r="AA424">
            <v>3.6892361111111112</v>
          </cell>
          <cell r="AB424" t="str">
            <v>0001</v>
          </cell>
          <cell r="AC424">
            <v>1721.25</v>
          </cell>
          <cell r="AD424"/>
          <cell r="AE424"/>
        </row>
        <row r="425">
          <cell r="A425" t="str">
            <v>42889421K2A</v>
          </cell>
          <cell r="B425">
            <v>4288942</v>
          </cell>
          <cell r="C425" t="str">
            <v>7D CB GLZ CACAO MPK( 5X32gr) 10D/C</v>
          </cell>
          <cell r="D425" t="str">
            <v>1K2A</v>
          </cell>
          <cell r="E425" t="str">
            <v>CB - old recipe Covered</v>
          </cell>
          <cell r="F425">
            <v>32</v>
          </cell>
          <cell r="G425" t="str">
            <v>Muntenegru</v>
          </cell>
          <cell r="H425" t="str">
            <v>Cocoa</v>
          </cell>
          <cell r="I425" t="str">
            <v>Covered</v>
          </cell>
          <cell r="J425" t="str">
            <v>Multipack</v>
          </cell>
          <cell r="K425">
            <v>5</v>
          </cell>
          <cell r="L425">
            <v>10</v>
          </cell>
          <cell r="M425">
            <v>144</v>
          </cell>
          <cell r="N425">
            <v>1.6</v>
          </cell>
          <cell r="O425">
            <v>230.4</v>
          </cell>
          <cell r="P425">
            <v>300</v>
          </cell>
          <cell r="Q425">
            <v>260</v>
          </cell>
          <cell r="R425">
            <v>180</v>
          </cell>
          <cell r="S425">
            <v>12</v>
          </cell>
          <cell r="T425">
            <v>12</v>
          </cell>
          <cell r="U425">
            <v>2160</v>
          </cell>
          <cell r="V425">
            <v>2310</v>
          </cell>
          <cell r="W425">
            <v>36984</v>
          </cell>
          <cell r="X425">
            <v>1183.4880000000001</v>
          </cell>
          <cell r="Y425">
            <v>85</v>
          </cell>
          <cell r="Z425">
            <v>1005.9648000000001</v>
          </cell>
          <cell r="AA425">
            <v>4.3661666666666674</v>
          </cell>
          <cell r="AB425" t="str">
            <v>0001</v>
          </cell>
          <cell r="AC425">
            <v>2011.9296000000002</v>
          </cell>
          <cell r="AD425"/>
          <cell r="AE425"/>
        </row>
        <row r="426">
          <cell r="A426" t="str">
            <v>-42889431K2A</v>
          </cell>
          <cell r="B426">
            <v>-4288943</v>
          </cell>
          <cell r="C426" t="str">
            <v>7D CAKE BAR FOREST FRUIT(30G)16P/D</v>
          </cell>
          <cell r="D426" t="str">
            <v>1K2A</v>
          </cell>
          <cell r="E426" t="str">
            <v>CB - old recipe décor</v>
          </cell>
          <cell r="F426">
            <v>30</v>
          </cell>
          <cell r="G426"/>
          <cell r="H426" t="str">
            <v>Forest Fruits</v>
          </cell>
          <cell r="I426"/>
          <cell r="J426"/>
          <cell r="K426">
            <v>16</v>
          </cell>
          <cell r="L426">
            <v>9</v>
          </cell>
          <cell r="M426">
            <v>54</v>
          </cell>
          <cell r="N426">
            <v>4.32</v>
          </cell>
          <cell r="O426">
            <v>233.28000000000003</v>
          </cell>
          <cell r="P426">
            <v>396</v>
          </cell>
          <cell r="Q426">
            <v>261</v>
          </cell>
          <cell r="R426">
            <v>380</v>
          </cell>
          <cell r="S426">
            <v>9</v>
          </cell>
          <cell r="T426">
            <v>6</v>
          </cell>
          <cell r="U426">
            <v>2280</v>
          </cell>
          <cell r="V426">
            <v>2430</v>
          </cell>
          <cell r="W426">
            <v>33750</v>
          </cell>
          <cell r="X426">
            <v>1012.5</v>
          </cell>
          <cell r="Y426">
            <v>85</v>
          </cell>
          <cell r="Z426">
            <v>860.625</v>
          </cell>
          <cell r="AA426"/>
          <cell r="AB426"/>
          <cell r="AC426">
            <v>1721.25</v>
          </cell>
          <cell r="AD426"/>
          <cell r="AE426" t="str">
            <v>on delist file 90264</v>
          </cell>
        </row>
        <row r="427">
          <cell r="A427" t="str">
            <v>42889491K2A</v>
          </cell>
          <cell r="B427">
            <v>4288949</v>
          </cell>
          <cell r="C427" t="str">
            <v>7D COC. CAKE BAR VANILLA(32G)16P/D</v>
          </cell>
          <cell r="D427" t="str">
            <v>1K2A</v>
          </cell>
          <cell r="E427" t="str">
            <v>CB - old recipe Covered</v>
          </cell>
          <cell r="F427">
            <v>32</v>
          </cell>
          <cell r="G427"/>
          <cell r="H427" t="str">
            <v>Vanilla</v>
          </cell>
          <cell r="I427" t="str">
            <v>Covered</v>
          </cell>
          <cell r="J427" t="str">
            <v>Display</v>
          </cell>
          <cell r="K427">
            <v>16</v>
          </cell>
          <cell r="L427">
            <v>9</v>
          </cell>
          <cell r="M427">
            <v>54</v>
          </cell>
          <cell r="N427">
            <v>4.6079999999999997</v>
          </cell>
          <cell r="O427">
            <v>248.83199999999999</v>
          </cell>
          <cell r="P427">
            <v>396</v>
          </cell>
          <cell r="Q427">
            <v>261</v>
          </cell>
          <cell r="R427">
            <v>380</v>
          </cell>
          <cell r="S427">
            <v>9</v>
          </cell>
          <cell r="T427">
            <v>6</v>
          </cell>
          <cell r="U427">
            <v>2280</v>
          </cell>
          <cell r="V427">
            <v>2430</v>
          </cell>
          <cell r="W427">
            <v>36984</v>
          </cell>
          <cell r="X427">
            <v>1183.4880000000001</v>
          </cell>
          <cell r="Y427">
            <v>85</v>
          </cell>
          <cell r="Z427">
            <v>1005.9648000000001</v>
          </cell>
          <cell r="AA427">
            <v>4.0427469135802472</v>
          </cell>
          <cell r="AB427" t="str">
            <v>0001</v>
          </cell>
          <cell r="AC427">
            <v>2011.9296000000002</v>
          </cell>
          <cell r="AD427"/>
          <cell r="AE427"/>
        </row>
        <row r="428">
          <cell r="A428" t="str">
            <v>42889501K2A</v>
          </cell>
          <cell r="B428">
            <v>4288950</v>
          </cell>
          <cell r="C428" t="str">
            <v>7D COV.CAKE BARS VANIL (32G) 16P/D</v>
          </cell>
          <cell r="D428" t="str">
            <v>1K2A</v>
          </cell>
          <cell r="E428" t="str">
            <v>CB - old recipe Covered</v>
          </cell>
          <cell r="F428">
            <v>32</v>
          </cell>
          <cell r="G428" t="str">
            <v>Serbia</v>
          </cell>
          <cell r="H428" t="str">
            <v>Vanilla</v>
          </cell>
          <cell r="I428" t="str">
            <v>Covered</v>
          </cell>
          <cell r="J428" t="str">
            <v>Display</v>
          </cell>
          <cell r="K428">
            <v>16</v>
          </cell>
          <cell r="L428">
            <v>9</v>
          </cell>
          <cell r="M428">
            <v>54</v>
          </cell>
          <cell r="N428">
            <v>4.6079999999999997</v>
          </cell>
          <cell r="O428">
            <v>248.83199999999999</v>
          </cell>
          <cell r="P428">
            <v>396</v>
          </cell>
          <cell r="Q428">
            <v>261</v>
          </cell>
          <cell r="R428">
            <v>380</v>
          </cell>
          <cell r="S428">
            <v>9</v>
          </cell>
          <cell r="T428">
            <v>6</v>
          </cell>
          <cell r="U428">
            <v>2280</v>
          </cell>
          <cell r="V428">
            <v>2430</v>
          </cell>
          <cell r="W428">
            <v>36984</v>
          </cell>
          <cell r="X428">
            <v>1183.4880000000001</v>
          </cell>
          <cell r="Y428">
            <v>85</v>
          </cell>
          <cell r="Z428">
            <v>1005.9648000000001</v>
          </cell>
          <cell r="AA428">
            <v>4.0427469135802472</v>
          </cell>
          <cell r="AB428" t="str">
            <v>0001</v>
          </cell>
          <cell r="AC428">
            <v>2011.9296000000002</v>
          </cell>
          <cell r="AD428"/>
          <cell r="AE428"/>
        </row>
        <row r="429">
          <cell r="A429" t="str">
            <v>42889521K2A</v>
          </cell>
          <cell r="B429">
            <v>4288952</v>
          </cell>
          <cell r="C429" t="str">
            <v>7D COC. CAKE BAR VANILLA(32G)16P/D</v>
          </cell>
          <cell r="D429" t="str">
            <v>1K2A</v>
          </cell>
          <cell r="E429" t="str">
            <v>CB - old recipe Covered</v>
          </cell>
          <cell r="F429">
            <v>32</v>
          </cell>
          <cell r="G429"/>
          <cell r="H429" t="str">
            <v>Vanilla</v>
          </cell>
          <cell r="I429" t="str">
            <v>Covered</v>
          </cell>
          <cell r="J429" t="str">
            <v>Display</v>
          </cell>
          <cell r="K429">
            <v>16</v>
          </cell>
          <cell r="L429">
            <v>9</v>
          </cell>
          <cell r="M429">
            <v>54</v>
          </cell>
          <cell r="N429">
            <v>4.6079999999999997</v>
          </cell>
          <cell r="O429">
            <v>248.83199999999999</v>
          </cell>
          <cell r="P429">
            <v>396</v>
          </cell>
          <cell r="Q429">
            <v>261</v>
          </cell>
          <cell r="R429">
            <v>380</v>
          </cell>
          <cell r="S429">
            <v>9</v>
          </cell>
          <cell r="T429">
            <v>6</v>
          </cell>
          <cell r="U429">
            <v>2280</v>
          </cell>
          <cell r="V429">
            <v>2430</v>
          </cell>
          <cell r="W429">
            <v>36984</v>
          </cell>
          <cell r="X429">
            <v>1183.4880000000001</v>
          </cell>
          <cell r="Y429">
            <v>85</v>
          </cell>
          <cell r="Z429">
            <v>1005.9648000000001</v>
          </cell>
          <cell r="AA429">
            <v>4.0427469135802472</v>
          </cell>
          <cell r="AB429" t="str">
            <v>0001</v>
          </cell>
          <cell r="AC429">
            <v>2011.9296000000002</v>
          </cell>
          <cell r="AD429"/>
          <cell r="AE429"/>
        </row>
        <row r="430">
          <cell r="A430" t="str">
            <v>-42889531K2A</v>
          </cell>
          <cell r="B430">
            <v>-4288953</v>
          </cell>
          <cell r="C430" t="str">
            <v>7D COC. CAKE BAR VANILLA(32G)16P/D</v>
          </cell>
          <cell r="D430" t="str">
            <v>1K2A</v>
          </cell>
          <cell r="E430" t="str">
            <v>CB - old recipe Covered</v>
          </cell>
          <cell r="F430">
            <v>32</v>
          </cell>
          <cell r="G430"/>
          <cell r="H430" t="str">
            <v>Vanilla</v>
          </cell>
          <cell r="I430"/>
          <cell r="J430"/>
          <cell r="K430">
            <v>16</v>
          </cell>
          <cell r="L430">
            <v>9</v>
          </cell>
          <cell r="M430">
            <v>54</v>
          </cell>
          <cell r="N430">
            <v>4.6079999999999997</v>
          </cell>
          <cell r="O430">
            <v>248.83199999999999</v>
          </cell>
          <cell r="P430">
            <v>396</v>
          </cell>
          <cell r="Q430">
            <v>261</v>
          </cell>
          <cell r="R430">
            <v>380</v>
          </cell>
          <cell r="S430">
            <v>9</v>
          </cell>
          <cell r="T430">
            <v>6</v>
          </cell>
          <cell r="U430">
            <v>2280</v>
          </cell>
          <cell r="V430">
            <v>2430</v>
          </cell>
          <cell r="W430">
            <v>36984</v>
          </cell>
          <cell r="X430">
            <v>1183.4880000000001</v>
          </cell>
          <cell r="Y430">
            <v>85</v>
          </cell>
          <cell r="Z430">
            <v>1005.9648000000001</v>
          </cell>
          <cell r="AA430"/>
          <cell r="AB430"/>
          <cell r="AC430">
            <v>2011.9296000000002</v>
          </cell>
          <cell r="AD430"/>
          <cell r="AE430" t="str">
            <v>On delist File no 90264</v>
          </cell>
        </row>
        <row r="431">
          <cell r="A431" t="str">
            <v>42889541K2A</v>
          </cell>
          <cell r="B431">
            <v>4288954</v>
          </cell>
          <cell r="C431" t="str">
            <v>7D COV.CAKE BARS COCOA (32G) 16P/D</v>
          </cell>
          <cell r="D431" t="str">
            <v>1K2A</v>
          </cell>
          <cell r="E431" t="str">
            <v>CB - old recipe Covered</v>
          </cell>
          <cell r="F431">
            <v>32</v>
          </cell>
          <cell r="G431" t="str">
            <v>Serbia</v>
          </cell>
          <cell r="H431" t="str">
            <v>Cocoa</v>
          </cell>
          <cell r="I431" t="str">
            <v>Covered</v>
          </cell>
          <cell r="J431" t="str">
            <v>Display</v>
          </cell>
          <cell r="K431">
            <v>16</v>
          </cell>
          <cell r="L431">
            <v>9</v>
          </cell>
          <cell r="M431">
            <v>54</v>
          </cell>
          <cell r="N431">
            <v>4.6079999999999997</v>
          </cell>
          <cell r="O431">
            <v>248.83199999999999</v>
          </cell>
          <cell r="P431">
            <v>396</v>
          </cell>
          <cell r="Q431">
            <v>261</v>
          </cell>
          <cell r="R431">
            <v>380</v>
          </cell>
          <cell r="S431">
            <v>9</v>
          </cell>
          <cell r="T431">
            <v>6</v>
          </cell>
          <cell r="U431">
            <v>2280</v>
          </cell>
          <cell r="V431">
            <v>2430</v>
          </cell>
          <cell r="W431">
            <v>36984</v>
          </cell>
          <cell r="X431">
            <v>1183.4880000000001</v>
          </cell>
          <cell r="Y431">
            <v>85</v>
          </cell>
          <cell r="Z431">
            <v>1005.9648000000001</v>
          </cell>
          <cell r="AA431">
            <v>4.0427469135802472</v>
          </cell>
          <cell r="AB431" t="str">
            <v>0001</v>
          </cell>
          <cell r="AC431">
            <v>2011.9296000000002</v>
          </cell>
          <cell r="AD431"/>
          <cell r="AE431"/>
        </row>
        <row r="432">
          <cell r="A432" t="str">
            <v>-42889551K2A</v>
          </cell>
          <cell r="B432">
            <v>-4288955</v>
          </cell>
          <cell r="C432" t="str">
            <v>7D CAKE BAR FOREST FRUIT(30G)16P/D</v>
          </cell>
          <cell r="D432" t="str">
            <v>1K2A</v>
          </cell>
          <cell r="E432" t="str">
            <v>CB - old recipe décor</v>
          </cell>
          <cell r="F432">
            <v>30</v>
          </cell>
          <cell r="G432"/>
          <cell r="H432" t="str">
            <v>Forest Fruits</v>
          </cell>
          <cell r="I432"/>
          <cell r="J432"/>
          <cell r="K432">
            <v>16</v>
          </cell>
          <cell r="L432">
            <v>9</v>
          </cell>
          <cell r="M432">
            <v>54</v>
          </cell>
          <cell r="N432">
            <v>4.32</v>
          </cell>
          <cell r="O432">
            <v>233.28000000000003</v>
          </cell>
          <cell r="P432">
            <v>396</v>
          </cell>
          <cell r="Q432">
            <v>261</v>
          </cell>
          <cell r="R432">
            <v>380</v>
          </cell>
          <cell r="S432">
            <v>9</v>
          </cell>
          <cell r="T432">
            <v>6</v>
          </cell>
          <cell r="U432">
            <v>2280</v>
          </cell>
          <cell r="V432">
            <v>2430</v>
          </cell>
          <cell r="W432">
            <v>33750</v>
          </cell>
          <cell r="X432">
            <v>1012.5</v>
          </cell>
          <cell r="Y432">
            <v>85</v>
          </cell>
          <cell r="Z432">
            <v>860.625</v>
          </cell>
          <cell r="AA432"/>
          <cell r="AB432"/>
          <cell r="AC432">
            <v>1721.25</v>
          </cell>
          <cell r="AD432"/>
          <cell r="AE432" t="str">
            <v>on delist file 90264</v>
          </cell>
        </row>
        <row r="433">
          <cell r="A433" t="str">
            <v>-42889561K2A</v>
          </cell>
          <cell r="B433">
            <v>-4288956</v>
          </cell>
          <cell r="C433" t="str">
            <v>7D COV.CAKE BARS COCOA (32G) 16P/D</v>
          </cell>
          <cell r="D433" t="str">
            <v>1K2A</v>
          </cell>
          <cell r="E433" t="str">
            <v>CB - old recipe Covered</v>
          </cell>
          <cell r="F433">
            <v>32</v>
          </cell>
          <cell r="G433"/>
          <cell r="H433" t="str">
            <v>Cocoa</v>
          </cell>
          <cell r="I433"/>
          <cell r="J433"/>
          <cell r="K433">
            <v>16</v>
          </cell>
          <cell r="L433">
            <v>9</v>
          </cell>
          <cell r="M433">
            <v>54</v>
          </cell>
          <cell r="N433">
            <v>4.6079999999999997</v>
          </cell>
          <cell r="O433">
            <v>248.83199999999999</v>
          </cell>
          <cell r="P433">
            <v>396</v>
          </cell>
          <cell r="Q433">
            <v>261</v>
          </cell>
          <cell r="R433">
            <v>380</v>
          </cell>
          <cell r="S433">
            <v>9</v>
          </cell>
          <cell r="T433">
            <v>6</v>
          </cell>
          <cell r="U433">
            <v>2280</v>
          </cell>
          <cell r="V433">
            <v>2430</v>
          </cell>
          <cell r="W433">
            <v>36984</v>
          </cell>
          <cell r="X433">
            <v>1183.4880000000001</v>
          </cell>
          <cell r="Y433">
            <v>85</v>
          </cell>
          <cell r="Z433">
            <v>1005.9648000000001</v>
          </cell>
          <cell r="AA433"/>
          <cell r="AB433"/>
          <cell r="AC433">
            <v>2011.9296000000002</v>
          </cell>
          <cell r="AD433"/>
          <cell r="AE433" t="str">
            <v>On delist File no 90264</v>
          </cell>
        </row>
        <row r="434">
          <cell r="A434" t="str">
            <v>42889571K2A</v>
          </cell>
          <cell r="B434">
            <v>4288957</v>
          </cell>
          <cell r="C434" t="str">
            <v>7DAYS CAKE BAR COCOA  (5X30G)10M/C</v>
          </cell>
          <cell r="D434" t="str">
            <v>1K2A</v>
          </cell>
          <cell r="E434" t="str">
            <v>CB - old recipe décor</v>
          </cell>
          <cell r="F434">
            <v>30</v>
          </cell>
          <cell r="G434" t="str">
            <v>Muntenegru</v>
          </cell>
          <cell r="H434" t="str">
            <v>Cocoa</v>
          </cell>
          <cell r="I434" t="str">
            <v>Decor</v>
          </cell>
          <cell r="J434" t="str">
            <v>Multipack</v>
          </cell>
          <cell r="K434">
            <v>5</v>
          </cell>
          <cell r="L434">
            <v>10</v>
          </cell>
          <cell r="M434">
            <v>144</v>
          </cell>
          <cell r="N434">
            <v>1.5</v>
          </cell>
          <cell r="O434">
            <v>216</v>
          </cell>
          <cell r="P434">
            <v>300</v>
          </cell>
          <cell r="Q434">
            <v>260</v>
          </cell>
          <cell r="R434">
            <v>180</v>
          </cell>
          <cell r="S434">
            <v>12</v>
          </cell>
          <cell r="T434">
            <v>12</v>
          </cell>
          <cell r="U434">
            <v>2160</v>
          </cell>
          <cell r="V434">
            <v>2310</v>
          </cell>
          <cell r="W434">
            <v>33750</v>
          </cell>
          <cell r="X434">
            <v>1012.5</v>
          </cell>
          <cell r="Y434">
            <v>85</v>
          </cell>
          <cell r="Z434">
            <v>860.625</v>
          </cell>
          <cell r="AA434">
            <v>3.984375</v>
          </cell>
          <cell r="AB434" t="str">
            <v>0001</v>
          </cell>
          <cell r="AC434">
            <v>1721.25</v>
          </cell>
          <cell r="AD434"/>
          <cell r="AE434"/>
        </row>
        <row r="435">
          <cell r="A435" t="str">
            <v>42889571K2A</v>
          </cell>
          <cell r="B435">
            <v>4288957</v>
          </cell>
          <cell r="C435" t="str">
            <v>7DAYS CAKE BAR COCOA  (5X30G)10M/C</v>
          </cell>
          <cell r="D435" t="str">
            <v>1K2A</v>
          </cell>
          <cell r="E435" t="str">
            <v>CB - old recipe décor</v>
          </cell>
          <cell r="F435">
            <v>30</v>
          </cell>
          <cell r="G435" t="str">
            <v>Muntenegru</v>
          </cell>
          <cell r="H435" t="str">
            <v>Cocoa</v>
          </cell>
          <cell r="I435" t="str">
            <v>Decor</v>
          </cell>
          <cell r="J435" t="str">
            <v>Multipack</v>
          </cell>
          <cell r="K435">
            <v>5</v>
          </cell>
          <cell r="L435">
            <v>10</v>
          </cell>
          <cell r="M435">
            <v>144</v>
          </cell>
          <cell r="N435">
            <v>1.5</v>
          </cell>
          <cell r="O435">
            <v>216</v>
          </cell>
          <cell r="P435">
            <v>300</v>
          </cell>
          <cell r="Q435">
            <v>260</v>
          </cell>
          <cell r="R435">
            <v>180</v>
          </cell>
          <cell r="S435">
            <v>12</v>
          </cell>
          <cell r="T435">
            <v>12</v>
          </cell>
          <cell r="U435">
            <v>2160</v>
          </cell>
          <cell r="V435">
            <v>2310</v>
          </cell>
          <cell r="W435">
            <v>33750</v>
          </cell>
          <cell r="X435">
            <v>1012.5</v>
          </cell>
          <cell r="Y435">
            <v>85</v>
          </cell>
          <cell r="Z435">
            <v>860.625</v>
          </cell>
          <cell r="AA435">
            <v>3.984375</v>
          </cell>
          <cell r="AB435" t="str">
            <v>0001</v>
          </cell>
          <cell r="AC435">
            <v>1721.25</v>
          </cell>
          <cell r="AD435"/>
          <cell r="AE435"/>
        </row>
        <row r="436">
          <cell r="A436" t="str">
            <v>42889601K2A</v>
          </cell>
          <cell r="B436">
            <v>4288960</v>
          </cell>
          <cell r="C436" t="str">
            <v xml:space="preserve">  7DAYS CAKE BAR COCOA (30G)16P/D</v>
          </cell>
          <cell r="D436" t="str">
            <v>1K2A</v>
          </cell>
          <cell r="E436" t="str">
            <v>CB - old recipe décor</v>
          </cell>
          <cell r="F436">
            <v>30</v>
          </cell>
          <cell r="G436" t="str">
            <v>Georgia</v>
          </cell>
          <cell r="H436" t="str">
            <v>Cocoa</v>
          </cell>
          <cell r="I436" t="str">
            <v>Decor</v>
          </cell>
          <cell r="J436" t="str">
            <v>Display</v>
          </cell>
          <cell r="K436">
            <v>16</v>
          </cell>
          <cell r="L436">
            <v>9</v>
          </cell>
          <cell r="M436">
            <v>54</v>
          </cell>
          <cell r="N436">
            <v>4.32</v>
          </cell>
          <cell r="O436">
            <v>233.28000000000003</v>
          </cell>
          <cell r="P436">
            <v>396</v>
          </cell>
          <cell r="Q436">
            <v>261</v>
          </cell>
          <cell r="R436">
            <v>380</v>
          </cell>
          <cell r="S436">
            <v>9</v>
          </cell>
          <cell r="T436">
            <v>6</v>
          </cell>
          <cell r="U436">
            <v>2280</v>
          </cell>
          <cell r="V436">
            <v>2430</v>
          </cell>
          <cell r="W436">
            <v>33750</v>
          </cell>
          <cell r="X436">
            <v>1012.5</v>
          </cell>
          <cell r="Y436">
            <v>85</v>
          </cell>
          <cell r="Z436">
            <v>860.625</v>
          </cell>
          <cell r="AA436">
            <v>3.6892361111111112</v>
          </cell>
          <cell r="AB436" t="str">
            <v>0001</v>
          </cell>
          <cell r="AC436">
            <v>1721.25</v>
          </cell>
          <cell r="AD436"/>
          <cell r="AE436"/>
        </row>
        <row r="437">
          <cell r="A437" t="str">
            <v>42889611K2A</v>
          </cell>
          <cell r="B437">
            <v>4288961</v>
          </cell>
          <cell r="C437" t="str">
            <v>7D COV.CAKE BARS COCOA (32G) 16P/D</v>
          </cell>
          <cell r="D437" t="str">
            <v>1K2A</v>
          </cell>
          <cell r="E437" t="str">
            <v>CB - old recipe Covered</v>
          </cell>
          <cell r="F437">
            <v>32</v>
          </cell>
          <cell r="G437" t="str">
            <v>Georgia</v>
          </cell>
          <cell r="H437" t="str">
            <v>Cocoa</v>
          </cell>
          <cell r="I437" t="str">
            <v>Covered</v>
          </cell>
          <cell r="J437" t="str">
            <v>Display</v>
          </cell>
          <cell r="K437">
            <v>16</v>
          </cell>
          <cell r="L437">
            <v>9</v>
          </cell>
          <cell r="M437">
            <v>54</v>
          </cell>
          <cell r="N437">
            <v>4.6079999999999997</v>
          </cell>
          <cell r="O437">
            <v>248.83199999999999</v>
          </cell>
          <cell r="P437">
            <v>396</v>
          </cell>
          <cell r="Q437">
            <v>261</v>
          </cell>
          <cell r="R437">
            <v>380</v>
          </cell>
          <cell r="S437">
            <v>9</v>
          </cell>
          <cell r="T437">
            <v>6</v>
          </cell>
          <cell r="U437">
            <v>2280</v>
          </cell>
          <cell r="V437">
            <v>2430</v>
          </cell>
          <cell r="W437">
            <v>36984</v>
          </cell>
          <cell r="X437">
            <v>1183.4880000000001</v>
          </cell>
          <cell r="Y437">
            <v>85</v>
          </cell>
          <cell r="Z437">
            <v>1005.9648000000001</v>
          </cell>
          <cell r="AA437">
            <v>4.0427469135802472</v>
          </cell>
          <cell r="AB437" t="str">
            <v>0001</v>
          </cell>
          <cell r="AC437">
            <v>2011.9296000000002</v>
          </cell>
          <cell r="AD437"/>
          <cell r="AE437"/>
        </row>
        <row r="438">
          <cell r="A438" t="str">
            <v>42889621K2A</v>
          </cell>
          <cell r="B438">
            <v>4288962</v>
          </cell>
          <cell r="C438" t="str">
            <v>7DAYS CAKE BAR COCOA (5x30G)10M/C</v>
          </cell>
          <cell r="D438" t="str">
            <v>1K2A</v>
          </cell>
          <cell r="E438" t="str">
            <v>CB - old recipe décor</v>
          </cell>
          <cell r="F438">
            <v>30</v>
          </cell>
          <cell r="G438" t="str">
            <v>Georgia</v>
          </cell>
          <cell r="H438" t="str">
            <v>Cocoa</v>
          </cell>
          <cell r="I438" t="str">
            <v>Decor</v>
          </cell>
          <cell r="J438" t="str">
            <v xml:space="preserve">Multipack </v>
          </cell>
          <cell r="K438">
            <v>5</v>
          </cell>
          <cell r="L438">
            <v>10</v>
          </cell>
          <cell r="M438">
            <v>144</v>
          </cell>
          <cell r="N438">
            <v>1.5</v>
          </cell>
          <cell r="O438">
            <v>216</v>
          </cell>
          <cell r="P438">
            <v>300</v>
          </cell>
          <cell r="Q438">
            <v>260</v>
          </cell>
          <cell r="R438">
            <v>180</v>
          </cell>
          <cell r="S438">
            <v>12</v>
          </cell>
          <cell r="T438">
            <v>12</v>
          </cell>
          <cell r="U438">
            <v>2160</v>
          </cell>
          <cell r="V438">
            <v>2310</v>
          </cell>
          <cell r="W438">
            <v>33750</v>
          </cell>
          <cell r="X438">
            <v>1012.5</v>
          </cell>
          <cell r="Y438">
            <v>85</v>
          </cell>
          <cell r="Z438">
            <v>860.625</v>
          </cell>
          <cell r="AA438">
            <v>3.984375</v>
          </cell>
          <cell r="AB438" t="str">
            <v>0001</v>
          </cell>
          <cell r="AC438">
            <v>1721.25</v>
          </cell>
          <cell r="AD438"/>
          <cell r="AE438"/>
        </row>
        <row r="439">
          <cell r="A439" t="str">
            <v>42889631K2A</v>
          </cell>
          <cell r="B439">
            <v>4288963</v>
          </cell>
          <cell r="C439" t="str">
            <v>7DAYS COCOA CAKE BAR COCOA (5x32G)10M/C</v>
          </cell>
          <cell r="D439" t="str">
            <v>1K2A</v>
          </cell>
          <cell r="E439" t="str">
            <v>CB - old recipe Covered</v>
          </cell>
          <cell r="F439">
            <v>32</v>
          </cell>
          <cell r="G439" t="str">
            <v>Georgia</v>
          </cell>
          <cell r="H439" t="str">
            <v>Cocoa</v>
          </cell>
          <cell r="I439" t="str">
            <v>Covered</v>
          </cell>
          <cell r="J439" t="str">
            <v>Multipack</v>
          </cell>
          <cell r="K439">
            <v>5</v>
          </cell>
          <cell r="L439">
            <v>10</v>
          </cell>
          <cell r="M439">
            <v>144</v>
          </cell>
          <cell r="N439">
            <v>1.6</v>
          </cell>
          <cell r="O439">
            <v>230.4</v>
          </cell>
          <cell r="P439">
            <v>300</v>
          </cell>
          <cell r="Q439">
            <v>260</v>
          </cell>
          <cell r="R439">
            <v>180</v>
          </cell>
          <cell r="S439">
            <v>12</v>
          </cell>
          <cell r="T439">
            <v>12</v>
          </cell>
          <cell r="U439">
            <v>2160</v>
          </cell>
          <cell r="V439">
            <v>2310</v>
          </cell>
          <cell r="W439">
            <v>36984</v>
          </cell>
          <cell r="X439">
            <v>1183.4880000000001</v>
          </cell>
          <cell r="Y439">
            <v>85</v>
          </cell>
          <cell r="Z439">
            <v>1005.9648000000001</v>
          </cell>
          <cell r="AA439">
            <v>4.3661666666666674</v>
          </cell>
          <cell r="AB439" t="str">
            <v>0002</v>
          </cell>
          <cell r="AC439">
            <v>2011.9296000000002</v>
          </cell>
          <cell r="AD439"/>
          <cell r="AE439"/>
        </row>
        <row r="440">
          <cell r="A440" t="str">
            <v>-42889641K2B</v>
          </cell>
          <cell r="B440">
            <v>-4288964</v>
          </cell>
          <cell r="C440" t="str">
            <v>7D COC.SW.ROLLS STRAWBE(200G)10P/C</v>
          </cell>
          <cell r="D440" t="str">
            <v>1K2B</v>
          </cell>
          <cell r="E440" t="str">
            <v>Swiss Rolls - Covered</v>
          </cell>
          <cell r="F440">
            <v>200</v>
          </cell>
          <cell r="G440"/>
          <cell r="H440" t="str">
            <v>Strawberry</v>
          </cell>
          <cell r="I440"/>
          <cell r="J440"/>
          <cell r="K440">
            <v>1</v>
          </cell>
          <cell r="L440">
            <v>10</v>
          </cell>
          <cell r="M440">
            <v>192</v>
          </cell>
          <cell r="N440">
            <v>2</v>
          </cell>
          <cell r="O440">
            <v>384</v>
          </cell>
          <cell r="P440">
            <v>386</v>
          </cell>
          <cell r="Q440">
            <v>191</v>
          </cell>
          <cell r="R440">
            <v>125</v>
          </cell>
          <cell r="S440">
            <v>12</v>
          </cell>
          <cell r="T440">
            <v>16</v>
          </cell>
          <cell r="U440">
            <v>2000</v>
          </cell>
          <cell r="V440">
            <v>2150</v>
          </cell>
          <cell r="W440">
            <v>8106</v>
          </cell>
          <cell r="X440">
            <v>1621.2</v>
          </cell>
          <cell r="Y440">
            <v>85</v>
          </cell>
          <cell r="Z440">
            <v>1378.02</v>
          </cell>
          <cell r="AA440"/>
          <cell r="AB440"/>
          <cell r="AC440">
            <v>2756.04</v>
          </cell>
          <cell r="AD440" t="str">
            <v>9646,14 per family</v>
          </cell>
          <cell r="AE440"/>
        </row>
        <row r="441">
          <cell r="A441" t="str">
            <v>43229282S01</v>
          </cell>
          <cell r="B441">
            <v>4322928</v>
          </cell>
          <cell r="C441" t="str">
            <v>7D 5X50G COCOA CROIS 11CA SRP</v>
          </cell>
          <cell r="D441" t="str">
            <v>2S01</v>
          </cell>
          <cell r="E441" t="str">
            <v>REPACK</v>
          </cell>
          <cell r="F441">
            <v>50</v>
          </cell>
          <cell r="G441" t="str">
            <v>RO</v>
          </cell>
          <cell r="H441" t="str">
            <v>cocoa</v>
          </cell>
          <cell r="I441"/>
          <cell r="J441"/>
          <cell r="K441">
            <v>5</v>
          </cell>
          <cell r="L441">
            <v>11</v>
          </cell>
          <cell r="M441">
            <v>36</v>
          </cell>
          <cell r="N441">
            <v>2.75</v>
          </cell>
          <cell r="O441">
            <v>99</v>
          </cell>
          <cell r="P441">
            <v>391</v>
          </cell>
          <cell r="Q441">
            <v>300</v>
          </cell>
          <cell r="R441">
            <v>245</v>
          </cell>
          <cell r="S441">
            <v>6</v>
          </cell>
          <cell r="T441">
            <v>11</v>
          </cell>
          <cell r="U441">
            <v>2695</v>
          </cell>
          <cell r="V441">
            <v>2845</v>
          </cell>
          <cell r="W441">
            <v>4500</v>
          </cell>
          <cell r="X441">
            <v>225</v>
          </cell>
          <cell r="Y441">
            <v>90</v>
          </cell>
          <cell r="Z441">
            <v>202.5</v>
          </cell>
          <cell r="AA441">
            <v>2.0454545454545454</v>
          </cell>
          <cell r="AB441" t="str">
            <v>0001</v>
          </cell>
          <cell r="AC441"/>
          <cell r="AD441"/>
          <cell r="AE441"/>
        </row>
        <row r="442">
          <cell r="A442" t="str">
            <v>43240242S01</v>
          </cell>
          <cell r="B442">
            <v>4324024</v>
          </cell>
          <cell r="C442" t="str">
            <v>7D 4X60G COCOA CROIS 10CA SRP</v>
          </cell>
          <cell r="D442" t="str">
            <v>2S01</v>
          </cell>
          <cell r="E442" t="str">
            <v>REPACK</v>
          </cell>
          <cell r="F442">
            <v>60</v>
          </cell>
          <cell r="G442" t="str">
            <v>RO</v>
          </cell>
          <cell r="H442" t="str">
            <v>cocoa</v>
          </cell>
          <cell r="I442"/>
          <cell r="J442"/>
          <cell r="K442">
            <v>4</v>
          </cell>
          <cell r="L442">
            <v>10</v>
          </cell>
          <cell r="M442">
            <v>36</v>
          </cell>
          <cell r="N442">
            <v>2.4</v>
          </cell>
          <cell r="O442">
            <v>86.399999999999991</v>
          </cell>
          <cell r="P442">
            <v>391</v>
          </cell>
          <cell r="Q442">
            <v>300</v>
          </cell>
          <cell r="R442">
            <v>245</v>
          </cell>
          <cell r="S442">
            <v>6</v>
          </cell>
          <cell r="T442">
            <v>11</v>
          </cell>
          <cell r="U442">
            <v>2695</v>
          </cell>
          <cell r="V442">
            <v>2845</v>
          </cell>
          <cell r="W442">
            <v>4500</v>
          </cell>
          <cell r="X442">
            <v>270</v>
          </cell>
          <cell r="Y442">
            <v>90</v>
          </cell>
          <cell r="Z442">
            <v>243</v>
          </cell>
          <cell r="AA442">
            <v>2.8125</v>
          </cell>
          <cell r="AB442" t="str">
            <v>0001</v>
          </cell>
          <cell r="AC442"/>
          <cell r="AD442"/>
          <cell r="AE442"/>
        </row>
        <row r="443">
          <cell r="A443" t="str">
            <v>43196752S01</v>
          </cell>
          <cell r="B443" t="str">
            <v>4319675</v>
          </cell>
          <cell r="C443" t="str">
            <v>7D 4X60G COCOA CROIS 10CA SRP</v>
          </cell>
          <cell r="D443" t="str">
            <v>2S01</v>
          </cell>
          <cell r="E443" t="str">
            <v>REPACK</v>
          </cell>
          <cell r="F443">
            <v>60</v>
          </cell>
          <cell r="G443" t="str">
            <v>RO</v>
          </cell>
          <cell r="H443" t="str">
            <v>cocoa</v>
          </cell>
          <cell r="I443"/>
          <cell r="J443"/>
          <cell r="K443">
            <v>4</v>
          </cell>
          <cell r="L443">
            <v>10</v>
          </cell>
          <cell r="M443">
            <v>36</v>
          </cell>
          <cell r="N443">
            <v>2.4</v>
          </cell>
          <cell r="O443">
            <v>86.399999999999991</v>
          </cell>
          <cell r="P443">
            <v>391</v>
          </cell>
          <cell r="Q443">
            <v>300</v>
          </cell>
          <cell r="R443">
            <v>245</v>
          </cell>
          <cell r="S443">
            <v>6</v>
          </cell>
          <cell r="T443">
            <v>11</v>
          </cell>
          <cell r="U443">
            <v>2695</v>
          </cell>
          <cell r="V443">
            <v>2845</v>
          </cell>
          <cell r="W443">
            <v>4500</v>
          </cell>
          <cell r="X443">
            <v>270</v>
          </cell>
          <cell r="Y443">
            <v>90</v>
          </cell>
          <cell r="Z443">
            <v>243</v>
          </cell>
          <cell r="AA443">
            <v>2.8125</v>
          </cell>
          <cell r="AB443" t="str">
            <v>0001</v>
          </cell>
          <cell r="AC443"/>
          <cell r="AD443"/>
          <cell r="AE443"/>
        </row>
        <row r="444">
          <cell r="A444" t="str">
            <v>42858902S01</v>
          </cell>
          <cell r="B444">
            <v>4285890</v>
          </cell>
          <cell r="C444" t="str">
            <v>7D 3X85G APPL&amp;CIN STRDL 6CA</v>
          </cell>
          <cell r="D444" t="str">
            <v>2S01</v>
          </cell>
          <cell r="E444"/>
          <cell r="F444">
            <v>85</v>
          </cell>
          <cell r="G444" t="str">
            <v>Grecia</v>
          </cell>
          <cell r="H444" t="str">
            <v>Apple-Cin</v>
          </cell>
          <cell r="I444"/>
          <cell r="J444"/>
          <cell r="K444">
            <v>3</v>
          </cell>
          <cell r="L444">
            <v>6</v>
          </cell>
          <cell r="M444">
            <v>78</v>
          </cell>
          <cell r="N444">
            <v>1.53</v>
          </cell>
          <cell r="O444">
            <v>119.34</v>
          </cell>
          <cell r="P444">
            <v>376</v>
          </cell>
          <cell r="Q444">
            <v>356</v>
          </cell>
          <cell r="R444">
            <v>165</v>
          </cell>
          <cell r="S444">
            <v>6</v>
          </cell>
          <cell r="T444">
            <v>13</v>
          </cell>
          <cell r="U444">
            <v>2145</v>
          </cell>
          <cell r="V444">
            <v>2295</v>
          </cell>
          <cell r="W444">
            <v>4500</v>
          </cell>
          <cell r="X444">
            <v>382.5</v>
          </cell>
          <cell r="Y444">
            <v>90</v>
          </cell>
          <cell r="Z444">
            <v>344.25</v>
          </cell>
          <cell r="AA444">
            <v>2.8846153846153846</v>
          </cell>
          <cell r="AB444" t="str">
            <v>0001</v>
          </cell>
          <cell r="AC444"/>
          <cell r="AD444"/>
          <cell r="AE444"/>
          <cell r="AF444" t="e">
            <v>#N/A</v>
          </cell>
        </row>
        <row r="445">
          <cell r="A445" t="str">
            <v>43191351C01</v>
          </cell>
          <cell r="B445">
            <v>4319135</v>
          </cell>
          <cell r="C445" t="str">
            <v>7D 80G COCOA&amp;COCONUT CROIS 20CA AC</v>
          </cell>
          <cell r="D445" t="str">
            <v>1C01</v>
          </cell>
          <cell r="E445" t="str">
            <v>Tray 70/80/85g</v>
          </cell>
          <cell r="F445">
            <v>80</v>
          </cell>
          <cell r="G445"/>
          <cell r="H445" t="str">
            <v>Cocoa-Coconut</v>
          </cell>
          <cell r="I445"/>
          <cell r="J445"/>
          <cell r="K445">
            <v>1</v>
          </cell>
          <cell r="L445">
            <v>20</v>
          </cell>
          <cell r="M445">
            <v>72</v>
          </cell>
          <cell r="N445">
            <v>1.6</v>
          </cell>
          <cell r="O445">
            <v>115.2</v>
          </cell>
          <cell r="P445">
            <v>393</v>
          </cell>
          <cell r="Q445">
            <v>295</v>
          </cell>
          <cell r="R445">
            <v>180</v>
          </cell>
          <cell r="S445">
            <v>8</v>
          </cell>
          <cell r="T445">
            <v>9</v>
          </cell>
          <cell r="U445">
            <v>1620</v>
          </cell>
          <cell r="V445">
            <v>1770</v>
          </cell>
          <cell r="W445">
            <v>19200</v>
          </cell>
          <cell r="X445">
            <v>1536</v>
          </cell>
          <cell r="Y445">
            <v>93</v>
          </cell>
          <cell r="Z445">
            <v>1428.48</v>
          </cell>
          <cell r="AA445">
            <v>12.399999999999999</v>
          </cell>
          <cell r="AB445" t="str">
            <v>0001</v>
          </cell>
          <cell r="AC445">
            <v>8570</v>
          </cell>
          <cell r="AD445" t="str">
            <v>per family of Coconut</v>
          </cell>
          <cell r="AE445"/>
          <cell r="AF445" t="e">
            <v>#N/A</v>
          </cell>
        </row>
        <row r="446">
          <cell r="A446" t="str">
            <v>43191352C01</v>
          </cell>
          <cell r="B446">
            <v>4319135</v>
          </cell>
          <cell r="C446" t="str">
            <v>7D 80G COCOA&amp;COCONUT CROIS 20CA AC</v>
          </cell>
          <cell r="D446" t="str">
            <v>2C01</v>
          </cell>
          <cell r="E446" t="str">
            <v>Tray 70/80/85g</v>
          </cell>
          <cell r="F446">
            <v>80</v>
          </cell>
          <cell r="G446" t="str">
            <v>RS/BIH/AL/ME/MK</v>
          </cell>
          <cell r="H446" t="str">
            <v>Cocoa-Coconut</v>
          </cell>
          <cell r="I446"/>
          <cell r="J446"/>
          <cell r="K446">
            <v>1</v>
          </cell>
          <cell r="L446">
            <v>20</v>
          </cell>
          <cell r="M446">
            <v>72</v>
          </cell>
          <cell r="N446">
            <v>1.6</v>
          </cell>
          <cell r="O446">
            <v>115.2</v>
          </cell>
          <cell r="P446">
            <v>396</v>
          </cell>
          <cell r="Q446">
            <v>296</v>
          </cell>
          <cell r="R446">
            <v>180</v>
          </cell>
          <cell r="S446">
            <v>8</v>
          </cell>
          <cell r="T446">
            <v>9</v>
          </cell>
          <cell r="U446">
            <v>1620</v>
          </cell>
          <cell r="V446">
            <v>1770</v>
          </cell>
          <cell r="W446">
            <v>12042</v>
          </cell>
          <cell r="X446">
            <v>963.36</v>
          </cell>
          <cell r="Y446">
            <v>93.5</v>
          </cell>
          <cell r="Z446">
            <v>900.74160000000006</v>
          </cell>
          <cell r="AA446">
            <v>7.8189374999999997</v>
          </cell>
          <cell r="AB446" t="str">
            <v>0001</v>
          </cell>
          <cell r="AC446">
            <v>7205.9328000000005</v>
          </cell>
          <cell r="AD446" t="str">
            <v>per family Max/Double</v>
          </cell>
          <cell r="AE446"/>
        </row>
        <row r="447">
          <cell r="A447" t="str">
            <v>-42889651K2A</v>
          </cell>
          <cell r="B447">
            <v>-4288965</v>
          </cell>
          <cell r="C447" t="str">
            <v>7D COV.CAKE BARS STRAW (32G) 16P/D-</v>
          </cell>
          <cell r="D447" t="str">
            <v>1K2A</v>
          </cell>
          <cell r="E447" t="str">
            <v>CB - old recipe Covered</v>
          </cell>
          <cell r="F447">
            <v>32</v>
          </cell>
          <cell r="G447"/>
          <cell r="H447" t="str">
            <v>Strawberry</v>
          </cell>
          <cell r="I447"/>
          <cell r="J447"/>
          <cell r="K447">
            <v>16</v>
          </cell>
          <cell r="L447">
            <v>9</v>
          </cell>
          <cell r="M447">
            <v>54</v>
          </cell>
          <cell r="N447">
            <v>4.6079999999999997</v>
          </cell>
          <cell r="O447">
            <v>248.83199999999999</v>
          </cell>
          <cell r="P447">
            <v>396</v>
          </cell>
          <cell r="Q447">
            <v>261</v>
          </cell>
          <cell r="R447">
            <v>380</v>
          </cell>
          <cell r="S447">
            <v>9</v>
          </cell>
          <cell r="T447">
            <v>6</v>
          </cell>
          <cell r="U447">
            <v>2280</v>
          </cell>
          <cell r="V447">
            <v>2430</v>
          </cell>
          <cell r="W447">
            <v>36984</v>
          </cell>
          <cell r="X447">
            <v>1183.4880000000001</v>
          </cell>
          <cell r="Y447">
            <v>85</v>
          </cell>
          <cell r="Z447">
            <v>1005.9648000000001</v>
          </cell>
          <cell r="AA447"/>
          <cell r="AB447"/>
          <cell r="AC447">
            <v>2011.9296000000002</v>
          </cell>
          <cell r="AD447"/>
          <cell r="AE447" t="str">
            <v>on delist file 90264</v>
          </cell>
        </row>
        <row r="448">
          <cell r="A448" t="str">
            <v>42889661K2B</v>
          </cell>
          <cell r="B448">
            <v>4288966</v>
          </cell>
          <cell r="C448" t="str">
            <v>7D COC.SW.ROLLS COCOA  (200G)10P/C</v>
          </cell>
          <cell r="D448" t="str">
            <v>1K2B</v>
          </cell>
          <cell r="E448" t="str">
            <v>Swiss Rolls - Covered</v>
          </cell>
          <cell r="F448">
            <v>200</v>
          </cell>
          <cell r="G448" t="str">
            <v>Bosnia</v>
          </cell>
          <cell r="H448" t="str">
            <v>Cocoa</v>
          </cell>
          <cell r="I448" t="str">
            <v>Covered</v>
          </cell>
          <cell r="J448"/>
          <cell r="K448">
            <v>1</v>
          </cell>
          <cell r="L448">
            <v>10</v>
          </cell>
          <cell r="M448">
            <v>192</v>
          </cell>
          <cell r="N448">
            <v>2</v>
          </cell>
          <cell r="O448">
            <v>384</v>
          </cell>
          <cell r="P448">
            <v>386</v>
          </cell>
          <cell r="Q448">
            <v>191</v>
          </cell>
          <cell r="R448">
            <v>125</v>
          </cell>
          <cell r="S448">
            <v>12</v>
          </cell>
          <cell r="T448">
            <v>16</v>
          </cell>
          <cell r="U448">
            <v>2000</v>
          </cell>
          <cell r="V448">
            <v>2150</v>
          </cell>
          <cell r="W448">
            <v>8106</v>
          </cell>
          <cell r="X448">
            <v>1621.2</v>
          </cell>
          <cell r="Y448">
            <v>85</v>
          </cell>
          <cell r="Z448">
            <v>1378.02</v>
          </cell>
          <cell r="AA448">
            <v>3.5885937499999998</v>
          </cell>
          <cell r="AB448" t="str">
            <v>0001</v>
          </cell>
          <cell r="AC448">
            <v>2756.04</v>
          </cell>
          <cell r="AD448" t="str">
            <v>9646,14 per family</v>
          </cell>
          <cell r="AE448"/>
        </row>
        <row r="449">
          <cell r="A449" t="str">
            <v>42889661K2B</v>
          </cell>
          <cell r="B449">
            <v>4288966</v>
          </cell>
          <cell r="C449" t="str">
            <v>7D 200G COCOA SW ROLL COV 10CA</v>
          </cell>
          <cell r="D449" t="str">
            <v>1K2B</v>
          </cell>
          <cell r="E449" t="str">
            <v>Swiss Rolls - Covered</v>
          </cell>
          <cell r="F449">
            <v>200</v>
          </cell>
          <cell r="G449" t="str">
            <v>Bosnia</v>
          </cell>
          <cell r="H449" t="str">
            <v>Cocoa</v>
          </cell>
          <cell r="I449" t="str">
            <v>Covered</v>
          </cell>
          <cell r="J449"/>
          <cell r="K449">
            <v>1</v>
          </cell>
          <cell r="L449">
            <v>10</v>
          </cell>
          <cell r="M449">
            <v>192</v>
          </cell>
          <cell r="N449">
            <v>2</v>
          </cell>
          <cell r="O449">
            <v>384</v>
          </cell>
          <cell r="P449">
            <v>386</v>
          </cell>
          <cell r="Q449">
            <v>191</v>
          </cell>
          <cell r="R449">
            <v>125</v>
          </cell>
          <cell r="S449">
            <v>12</v>
          </cell>
          <cell r="T449">
            <v>16</v>
          </cell>
          <cell r="U449">
            <v>2000</v>
          </cell>
          <cell r="V449">
            <v>2150</v>
          </cell>
          <cell r="W449">
            <v>8106</v>
          </cell>
          <cell r="X449">
            <v>1621.2</v>
          </cell>
          <cell r="Y449">
            <v>85</v>
          </cell>
          <cell r="Z449">
            <v>1378.02</v>
          </cell>
          <cell r="AA449">
            <v>3.5885937499999998</v>
          </cell>
          <cell r="AB449" t="str">
            <v>0001</v>
          </cell>
          <cell r="AC449">
            <v>2756.04</v>
          </cell>
          <cell r="AD449" t="str">
            <v>9646,14 per family</v>
          </cell>
          <cell r="AE449"/>
        </row>
        <row r="450">
          <cell r="A450" t="str">
            <v>-42889671K2B</v>
          </cell>
          <cell r="B450">
            <v>-4288967</v>
          </cell>
          <cell r="C450" t="str">
            <v>7D 200G STRAWB SW ROLL COV 10CA</v>
          </cell>
          <cell r="D450" t="str">
            <v>1K2B</v>
          </cell>
          <cell r="E450" t="str">
            <v>Swiss Rolls - Covered</v>
          </cell>
          <cell r="F450">
            <v>200</v>
          </cell>
          <cell r="G450"/>
          <cell r="H450" t="str">
            <v>Strawberry</v>
          </cell>
          <cell r="I450"/>
          <cell r="J450"/>
          <cell r="K450">
            <v>1</v>
          </cell>
          <cell r="L450">
            <v>10</v>
          </cell>
          <cell r="M450">
            <v>192</v>
          </cell>
          <cell r="N450">
            <v>2</v>
          </cell>
          <cell r="O450">
            <v>384</v>
          </cell>
          <cell r="P450">
            <v>386</v>
          </cell>
          <cell r="Q450">
            <v>191</v>
          </cell>
          <cell r="R450">
            <v>125</v>
          </cell>
          <cell r="S450">
            <v>12</v>
          </cell>
          <cell r="T450">
            <v>16</v>
          </cell>
          <cell r="U450">
            <v>2000</v>
          </cell>
          <cell r="V450">
            <v>2150</v>
          </cell>
          <cell r="W450">
            <v>8106</v>
          </cell>
          <cell r="X450">
            <v>1621.2</v>
          </cell>
          <cell r="Y450">
            <v>85</v>
          </cell>
          <cell r="Z450">
            <v>1378.02</v>
          </cell>
          <cell r="AA450"/>
          <cell r="AB450"/>
          <cell r="AC450">
            <v>2756.04</v>
          </cell>
          <cell r="AD450" t="str">
            <v>9646,14 per family</v>
          </cell>
          <cell r="AE450"/>
        </row>
        <row r="451">
          <cell r="A451" t="str">
            <v>42889681K2B</v>
          </cell>
          <cell r="B451">
            <v>4288968</v>
          </cell>
          <cell r="C451" t="str">
            <v>7D SWISS ROLLS COCOA   (200G)10P/c</v>
          </cell>
          <cell r="D451" t="str">
            <v>1K2B</v>
          </cell>
          <cell r="E451" t="str">
            <v xml:space="preserve">Swiss Rolls - Décor </v>
          </cell>
          <cell r="F451">
            <v>200</v>
          </cell>
          <cell r="G451" t="str">
            <v>Serbia</v>
          </cell>
          <cell r="H451" t="str">
            <v>Cocoa</v>
          </cell>
          <cell r="I451" t="str">
            <v>Decor</v>
          </cell>
          <cell r="J451"/>
          <cell r="K451">
            <v>1</v>
          </cell>
          <cell r="L451">
            <v>10</v>
          </cell>
          <cell r="M451">
            <v>192</v>
          </cell>
          <cell r="N451">
            <v>2</v>
          </cell>
          <cell r="O451">
            <v>384</v>
          </cell>
          <cell r="P451">
            <v>386</v>
          </cell>
          <cell r="Q451">
            <v>191</v>
          </cell>
          <cell r="R451">
            <v>125</v>
          </cell>
          <cell r="S451">
            <v>12</v>
          </cell>
          <cell r="T451">
            <v>16</v>
          </cell>
          <cell r="U451">
            <v>2000</v>
          </cell>
          <cell r="V451">
            <v>2150</v>
          </cell>
          <cell r="W451">
            <v>7188</v>
          </cell>
          <cell r="X451">
            <v>1437.6</v>
          </cell>
          <cell r="Y451">
            <v>85</v>
          </cell>
          <cell r="Z451">
            <v>1221.9599999999998</v>
          </cell>
          <cell r="AA451">
            <v>3.1821874999999995</v>
          </cell>
          <cell r="AB451" t="str">
            <v>0001</v>
          </cell>
          <cell r="AC451">
            <v>2443.9199999999996</v>
          </cell>
          <cell r="AD451" t="str">
            <v>8553,72 kg per family</v>
          </cell>
          <cell r="AE451"/>
        </row>
        <row r="452">
          <cell r="A452" t="str">
            <v>42889681K2B</v>
          </cell>
          <cell r="B452">
            <v>4288968</v>
          </cell>
          <cell r="C452" t="str">
            <v>7D 200G COCOA SW ROLL UNC 10CA</v>
          </cell>
          <cell r="D452" t="str">
            <v>1K2B</v>
          </cell>
          <cell r="E452" t="str">
            <v xml:space="preserve">Swiss Rolls - Décor </v>
          </cell>
          <cell r="F452">
            <v>200</v>
          </cell>
          <cell r="G452" t="str">
            <v>Serbia</v>
          </cell>
          <cell r="H452" t="str">
            <v>Cocoa</v>
          </cell>
          <cell r="I452" t="str">
            <v>Decor</v>
          </cell>
          <cell r="J452"/>
          <cell r="K452">
            <v>1</v>
          </cell>
          <cell r="L452">
            <v>10</v>
          </cell>
          <cell r="M452">
            <v>192</v>
          </cell>
          <cell r="N452">
            <v>2</v>
          </cell>
          <cell r="O452">
            <v>384</v>
          </cell>
          <cell r="P452">
            <v>386</v>
          </cell>
          <cell r="Q452">
            <v>191</v>
          </cell>
          <cell r="R452">
            <v>125</v>
          </cell>
          <cell r="S452">
            <v>12</v>
          </cell>
          <cell r="T452">
            <v>16</v>
          </cell>
          <cell r="U452">
            <v>2000</v>
          </cell>
          <cell r="V452">
            <v>2150</v>
          </cell>
          <cell r="W452">
            <v>7188</v>
          </cell>
          <cell r="X452">
            <v>1437.6</v>
          </cell>
          <cell r="Y452">
            <v>85</v>
          </cell>
          <cell r="Z452">
            <v>1221.9599999999998</v>
          </cell>
          <cell r="AA452">
            <v>3.1821874999999995</v>
          </cell>
          <cell r="AB452" t="str">
            <v>0001</v>
          </cell>
          <cell r="AC452">
            <v>2443.9199999999996</v>
          </cell>
          <cell r="AD452" t="str">
            <v>8553,72 kg per family</v>
          </cell>
          <cell r="AE452"/>
        </row>
        <row r="453">
          <cell r="A453" t="str">
            <v>-42889691K2B</v>
          </cell>
          <cell r="B453">
            <v>-4288969</v>
          </cell>
          <cell r="C453" t="str">
            <v>7D 200G COCOA SW ROLL UNC 10CA</v>
          </cell>
          <cell r="D453" t="str">
            <v>1K2B</v>
          </cell>
          <cell r="E453" t="str">
            <v xml:space="preserve">Swiss Rolls - Décor </v>
          </cell>
          <cell r="F453">
            <v>200</v>
          </cell>
          <cell r="G453"/>
          <cell r="H453" t="str">
            <v>Cocoa</v>
          </cell>
          <cell r="I453"/>
          <cell r="J453"/>
          <cell r="K453">
            <v>1</v>
          </cell>
          <cell r="L453">
            <v>10</v>
          </cell>
          <cell r="M453">
            <v>192</v>
          </cell>
          <cell r="N453">
            <v>2</v>
          </cell>
          <cell r="O453">
            <v>384</v>
          </cell>
          <cell r="P453">
            <v>386</v>
          </cell>
          <cell r="Q453">
            <v>191</v>
          </cell>
          <cell r="R453">
            <v>125</v>
          </cell>
          <cell r="S453">
            <v>12</v>
          </cell>
          <cell r="T453">
            <v>16</v>
          </cell>
          <cell r="U453">
            <v>2000</v>
          </cell>
          <cell r="V453">
            <v>2150</v>
          </cell>
          <cell r="W453">
            <v>7188</v>
          </cell>
          <cell r="X453">
            <v>1437.6</v>
          </cell>
          <cell r="Y453">
            <v>85</v>
          </cell>
          <cell r="Z453">
            <v>1221.9599999999998</v>
          </cell>
          <cell r="AA453"/>
          <cell r="AB453"/>
          <cell r="AC453">
            <v>2443.9199999999996</v>
          </cell>
          <cell r="AD453" t="str">
            <v>8553,72 kg per family</v>
          </cell>
          <cell r="AE453"/>
        </row>
        <row r="454">
          <cell r="A454" t="str">
            <v>-42889701K2A</v>
          </cell>
          <cell r="B454">
            <v>-4288970</v>
          </cell>
          <cell r="C454" t="str">
            <v>7DAYS MINI ROLL COCOA (30G)16P/</v>
          </cell>
          <cell r="D454" t="str">
            <v>1K2A</v>
          </cell>
          <cell r="E454" t="str">
            <v>7D MINI ROLL old recipe Décor</v>
          </cell>
          <cell r="F454">
            <v>30</v>
          </cell>
          <cell r="G454"/>
          <cell r="H454" t="str">
            <v>Cocoa</v>
          </cell>
          <cell r="I454"/>
          <cell r="J454"/>
          <cell r="K454">
            <v>16</v>
          </cell>
          <cell r="L454">
            <v>9</v>
          </cell>
          <cell r="M454">
            <v>54</v>
          </cell>
          <cell r="N454">
            <v>4.32</v>
          </cell>
          <cell r="O454">
            <v>233.28000000000003</v>
          </cell>
          <cell r="P454">
            <v>396</v>
          </cell>
          <cell r="Q454">
            <v>261</v>
          </cell>
          <cell r="R454">
            <v>380</v>
          </cell>
          <cell r="S454">
            <v>9</v>
          </cell>
          <cell r="T454">
            <v>6</v>
          </cell>
          <cell r="U454">
            <v>2280</v>
          </cell>
          <cell r="V454">
            <v>2430</v>
          </cell>
          <cell r="W454">
            <v>30000</v>
          </cell>
          <cell r="X454">
            <v>900</v>
          </cell>
          <cell r="Y454">
            <v>85</v>
          </cell>
          <cell r="Z454">
            <v>765</v>
          </cell>
          <cell r="AA454"/>
          <cell r="AB454"/>
          <cell r="AC454">
            <v>1530</v>
          </cell>
          <cell r="AD454"/>
          <cell r="AE454" t="str">
            <v>On delist File no 90264</v>
          </cell>
        </row>
        <row r="455">
          <cell r="A455" t="str">
            <v>-42889711K2B</v>
          </cell>
          <cell r="B455">
            <v>-4288971</v>
          </cell>
          <cell r="C455" t="str">
            <v>7D 200G COCOA SW ROLL COV 10CA</v>
          </cell>
          <cell r="D455" t="str">
            <v>1K2B</v>
          </cell>
          <cell r="E455" t="str">
            <v>Swiss Rolls - Covered</v>
          </cell>
          <cell r="F455">
            <v>200</v>
          </cell>
          <cell r="G455"/>
          <cell r="H455" t="str">
            <v>Cocoa</v>
          </cell>
          <cell r="I455"/>
          <cell r="J455"/>
          <cell r="K455">
            <v>1</v>
          </cell>
          <cell r="L455">
            <v>10</v>
          </cell>
          <cell r="M455">
            <v>192</v>
          </cell>
          <cell r="N455">
            <v>2</v>
          </cell>
          <cell r="O455">
            <v>384</v>
          </cell>
          <cell r="P455">
            <v>386</v>
          </cell>
          <cell r="Q455">
            <v>191</v>
          </cell>
          <cell r="R455">
            <v>125</v>
          </cell>
          <cell r="S455">
            <v>12</v>
          </cell>
          <cell r="T455">
            <v>16</v>
          </cell>
          <cell r="U455">
            <v>2000</v>
          </cell>
          <cell r="V455">
            <v>2150</v>
          </cell>
          <cell r="W455">
            <v>8106</v>
          </cell>
          <cell r="X455">
            <v>1621.2</v>
          </cell>
          <cell r="Y455">
            <v>85</v>
          </cell>
          <cell r="Z455">
            <v>1378.02</v>
          </cell>
          <cell r="AA455"/>
          <cell r="AB455"/>
          <cell r="AC455">
            <v>2756.04</v>
          </cell>
          <cell r="AD455" t="str">
            <v>9646,14 per family</v>
          </cell>
          <cell r="AE455"/>
        </row>
        <row r="456">
          <cell r="A456" t="str">
            <v>42889721K2B</v>
          </cell>
          <cell r="B456">
            <v>4288972</v>
          </cell>
          <cell r="C456" t="str">
            <v>7D 200G COCOA SW ROLL UNC 10CA</v>
          </cell>
          <cell r="D456" t="str">
            <v>1K2B</v>
          </cell>
          <cell r="E456" t="str">
            <v xml:space="preserve">Swiss Rolls - Décor </v>
          </cell>
          <cell r="F456">
            <v>200</v>
          </cell>
          <cell r="G456" t="str">
            <v>Georgia</v>
          </cell>
          <cell r="H456" t="str">
            <v>Cocoa</v>
          </cell>
          <cell r="I456" t="str">
            <v>Decor</v>
          </cell>
          <cell r="J456"/>
          <cell r="K456">
            <v>1</v>
          </cell>
          <cell r="L456">
            <v>10</v>
          </cell>
          <cell r="M456">
            <v>192</v>
          </cell>
          <cell r="N456">
            <v>2</v>
          </cell>
          <cell r="O456">
            <v>384</v>
          </cell>
          <cell r="P456">
            <v>386</v>
          </cell>
          <cell r="Q456">
            <v>191</v>
          </cell>
          <cell r="R456">
            <v>125</v>
          </cell>
          <cell r="S456">
            <v>12</v>
          </cell>
          <cell r="T456">
            <v>16</v>
          </cell>
          <cell r="U456">
            <v>2000</v>
          </cell>
          <cell r="V456">
            <v>2150</v>
          </cell>
          <cell r="W456">
            <v>7188</v>
          </cell>
          <cell r="X456">
            <v>1437.6</v>
          </cell>
          <cell r="Y456">
            <v>85</v>
          </cell>
          <cell r="Z456">
            <v>1221.9599999999998</v>
          </cell>
          <cell r="AA456">
            <v>3.1821874999999995</v>
          </cell>
          <cell r="AB456" t="str">
            <v>0001</v>
          </cell>
          <cell r="AC456">
            <v>2443.9199999999996</v>
          </cell>
          <cell r="AD456" t="str">
            <v>8553,72 kg per family</v>
          </cell>
          <cell r="AE456"/>
        </row>
        <row r="457">
          <cell r="A457" t="str">
            <v>42889721K2B</v>
          </cell>
          <cell r="B457">
            <v>4288972</v>
          </cell>
          <cell r="C457" t="str">
            <v>7DAYS SWISS ROLL COCOA (200G)10P/C</v>
          </cell>
          <cell r="D457" t="str">
            <v>1K2B</v>
          </cell>
          <cell r="E457" t="str">
            <v xml:space="preserve">Swiss Rolls - Décor </v>
          </cell>
          <cell r="F457">
            <v>200</v>
          </cell>
          <cell r="G457" t="str">
            <v>Georgia</v>
          </cell>
          <cell r="H457" t="str">
            <v>Cocoa</v>
          </cell>
          <cell r="I457" t="str">
            <v>Decor</v>
          </cell>
          <cell r="J457"/>
          <cell r="K457">
            <v>1</v>
          </cell>
          <cell r="L457">
            <v>10</v>
          </cell>
          <cell r="M457">
            <v>192</v>
          </cell>
          <cell r="N457">
            <v>2</v>
          </cell>
          <cell r="O457">
            <v>384</v>
          </cell>
          <cell r="P457">
            <v>386</v>
          </cell>
          <cell r="Q457">
            <v>191</v>
          </cell>
          <cell r="R457">
            <v>125</v>
          </cell>
          <cell r="S457">
            <v>12</v>
          </cell>
          <cell r="T457">
            <v>16</v>
          </cell>
          <cell r="U457">
            <v>2000</v>
          </cell>
          <cell r="V457">
            <v>2150</v>
          </cell>
          <cell r="W457">
            <v>7188</v>
          </cell>
          <cell r="X457">
            <v>1437.6</v>
          </cell>
          <cell r="Y457">
            <v>85</v>
          </cell>
          <cell r="Z457">
            <v>1221.9599999999998</v>
          </cell>
          <cell r="AA457">
            <v>3.1821874999999995</v>
          </cell>
          <cell r="AB457" t="str">
            <v>0001</v>
          </cell>
          <cell r="AC457">
            <v>2443.9199999999996</v>
          </cell>
          <cell r="AD457" t="str">
            <v>8553,72 kg per family</v>
          </cell>
          <cell r="AE457"/>
        </row>
        <row r="458">
          <cell r="A458" t="str">
            <v>42889731K2B</v>
          </cell>
          <cell r="B458">
            <v>4288973</v>
          </cell>
          <cell r="C458" t="str">
            <v>7D 200G COCOA SW ROLL COV 10CA</v>
          </cell>
          <cell r="D458" t="str">
            <v>1K2B</v>
          </cell>
          <cell r="E458" t="str">
            <v>Swiss Rolls - Covered</v>
          </cell>
          <cell r="F458">
            <v>200</v>
          </cell>
          <cell r="G458" t="str">
            <v>Georgia</v>
          </cell>
          <cell r="H458" t="str">
            <v>Cocoa</v>
          </cell>
          <cell r="I458" t="str">
            <v>Covered</v>
          </cell>
          <cell r="J458"/>
          <cell r="K458">
            <v>1</v>
          </cell>
          <cell r="L458">
            <v>10</v>
          </cell>
          <cell r="M458">
            <v>192</v>
          </cell>
          <cell r="N458">
            <v>2</v>
          </cell>
          <cell r="O458">
            <v>384</v>
          </cell>
          <cell r="P458">
            <v>386</v>
          </cell>
          <cell r="Q458">
            <v>191</v>
          </cell>
          <cell r="R458">
            <v>125</v>
          </cell>
          <cell r="S458">
            <v>12</v>
          </cell>
          <cell r="T458">
            <v>16</v>
          </cell>
          <cell r="U458">
            <v>2000</v>
          </cell>
          <cell r="V458">
            <v>2150</v>
          </cell>
          <cell r="W458">
            <v>8106</v>
          </cell>
          <cell r="X458">
            <v>1621.2</v>
          </cell>
          <cell r="Y458">
            <v>85</v>
          </cell>
          <cell r="Z458">
            <v>1378.02</v>
          </cell>
          <cell r="AA458">
            <v>3.5885937499999998</v>
          </cell>
          <cell r="AB458" t="str">
            <v>0001</v>
          </cell>
          <cell r="AC458">
            <v>2756.04</v>
          </cell>
          <cell r="AD458" t="str">
            <v>9646,14 per family</v>
          </cell>
          <cell r="AE458"/>
        </row>
        <row r="459">
          <cell r="A459" t="str">
            <v>42889731K2B</v>
          </cell>
          <cell r="B459">
            <v>4288973</v>
          </cell>
          <cell r="C459" t="str">
            <v>7D COCOA SWISS ROLL COCOA(200G)10p/c-</v>
          </cell>
          <cell r="D459" t="str">
            <v>1K2B</v>
          </cell>
          <cell r="E459" t="str">
            <v>Swiss Rolls - Covered</v>
          </cell>
          <cell r="F459">
            <v>200</v>
          </cell>
          <cell r="G459" t="str">
            <v>Georgia</v>
          </cell>
          <cell r="H459" t="str">
            <v>Cocoa</v>
          </cell>
          <cell r="I459" t="str">
            <v>Covered</v>
          </cell>
          <cell r="J459"/>
          <cell r="K459">
            <v>1</v>
          </cell>
          <cell r="L459">
            <v>10</v>
          </cell>
          <cell r="M459">
            <v>192</v>
          </cell>
          <cell r="N459">
            <v>2</v>
          </cell>
          <cell r="O459">
            <v>384</v>
          </cell>
          <cell r="P459">
            <v>386</v>
          </cell>
          <cell r="Q459">
            <v>191</v>
          </cell>
          <cell r="R459">
            <v>125</v>
          </cell>
          <cell r="S459">
            <v>12</v>
          </cell>
          <cell r="T459">
            <v>16</v>
          </cell>
          <cell r="U459">
            <v>2000</v>
          </cell>
          <cell r="V459">
            <v>2150</v>
          </cell>
          <cell r="W459">
            <v>8106</v>
          </cell>
          <cell r="X459">
            <v>1621.2</v>
          </cell>
          <cell r="Y459">
            <v>85</v>
          </cell>
          <cell r="Z459">
            <v>1378.02</v>
          </cell>
          <cell r="AA459">
            <v>3.5885937499999998</v>
          </cell>
          <cell r="AB459" t="str">
            <v>0001</v>
          </cell>
          <cell r="AC459">
            <v>2756.04</v>
          </cell>
          <cell r="AD459" t="str">
            <v>9646,14 per family</v>
          </cell>
          <cell r="AE459"/>
        </row>
        <row r="460">
          <cell r="A460" t="str">
            <v>-42889741K2A</v>
          </cell>
          <cell r="B460">
            <v>-4288974</v>
          </cell>
          <cell r="C460" t="str">
            <v>7D CB GLZ CACAO MPK( 5X32gr) 10D/C -MK</v>
          </cell>
          <cell r="D460" t="str">
            <v>1K2A</v>
          </cell>
          <cell r="E460" t="str">
            <v>CB - old recipe Covered</v>
          </cell>
          <cell r="F460">
            <v>32</v>
          </cell>
          <cell r="G460"/>
          <cell r="H460"/>
          <cell r="I460"/>
          <cell r="J460"/>
          <cell r="K460">
            <v>5</v>
          </cell>
          <cell r="L460">
            <v>10</v>
          </cell>
          <cell r="M460">
            <v>144</v>
          </cell>
          <cell r="N460">
            <v>1.6</v>
          </cell>
          <cell r="O460">
            <v>230.4</v>
          </cell>
          <cell r="P460">
            <v>300</v>
          </cell>
          <cell r="Q460">
            <v>260</v>
          </cell>
          <cell r="R460">
            <v>180</v>
          </cell>
          <cell r="S460">
            <v>12</v>
          </cell>
          <cell r="T460">
            <v>12</v>
          </cell>
          <cell r="U460">
            <v>2160</v>
          </cell>
          <cell r="V460">
            <v>2310</v>
          </cell>
          <cell r="W460">
            <v>36984</v>
          </cell>
          <cell r="X460">
            <v>1183.4880000000001</v>
          </cell>
          <cell r="Y460">
            <v>85</v>
          </cell>
          <cell r="Z460">
            <v>1005.9648000000001</v>
          </cell>
          <cell r="AA460"/>
          <cell r="AB460"/>
          <cell r="AC460">
            <v>2011.9296000000002</v>
          </cell>
          <cell r="AD460"/>
          <cell r="AE460"/>
        </row>
        <row r="461">
          <cell r="A461" t="str">
            <v>43059891C01</v>
          </cell>
          <cell r="B461">
            <v>4305989</v>
          </cell>
          <cell r="C461" t="str">
            <v>7D 85G COCOA CROIS 20CA</v>
          </cell>
          <cell r="D461" t="str">
            <v>1C01</v>
          </cell>
          <cell r="E461" t="str">
            <v>Tray 70/80/85g</v>
          </cell>
          <cell r="F461">
            <v>85</v>
          </cell>
          <cell r="G461" t="str">
            <v>Romania</v>
          </cell>
          <cell r="H461" t="str">
            <v>Cocoa</v>
          </cell>
          <cell r="I461"/>
          <cell r="J461"/>
          <cell r="K461">
            <v>1</v>
          </cell>
          <cell r="L461">
            <v>20</v>
          </cell>
          <cell r="M461">
            <v>72</v>
          </cell>
          <cell r="N461">
            <v>1.7</v>
          </cell>
          <cell r="O461">
            <v>122.39999999999999</v>
          </cell>
          <cell r="P461">
            <v>393</v>
          </cell>
          <cell r="Q461">
            <v>295</v>
          </cell>
          <cell r="R461">
            <v>180</v>
          </cell>
          <cell r="S461">
            <v>8</v>
          </cell>
          <cell r="T461">
            <v>9</v>
          </cell>
          <cell r="U461">
            <v>1620</v>
          </cell>
          <cell r="V461">
            <v>1770</v>
          </cell>
          <cell r="W461">
            <v>19200</v>
          </cell>
          <cell r="X461">
            <v>1632</v>
          </cell>
          <cell r="Y461">
            <v>93</v>
          </cell>
          <cell r="Z461">
            <v>1517.76</v>
          </cell>
          <cell r="AA461">
            <v>12.4</v>
          </cell>
          <cell r="AB461" t="str">
            <v>0001</v>
          </cell>
          <cell r="AC461">
            <v>36426.239999999998</v>
          </cell>
          <cell r="AD461" t="str">
            <v>per family of Max/double</v>
          </cell>
          <cell r="AE461"/>
        </row>
        <row r="462">
          <cell r="A462" t="str">
            <v>43059892C01</v>
          </cell>
          <cell r="B462">
            <v>4305989</v>
          </cell>
          <cell r="C462" t="str">
            <v>7D 85G COCOA CROIS 20CA</v>
          </cell>
          <cell r="D462" t="str">
            <v>2C01</v>
          </cell>
          <cell r="E462" t="str">
            <v>Tray 70/80/85g</v>
          </cell>
          <cell r="F462">
            <v>85</v>
          </cell>
          <cell r="G462" t="str">
            <v>Romania</v>
          </cell>
          <cell r="H462" t="str">
            <v>Cocoa</v>
          </cell>
          <cell r="I462"/>
          <cell r="J462"/>
          <cell r="K462">
            <v>1</v>
          </cell>
          <cell r="L462">
            <v>20</v>
          </cell>
          <cell r="M462">
            <v>72</v>
          </cell>
          <cell r="N462">
            <v>1.7</v>
          </cell>
          <cell r="O462">
            <v>122.39999999999999</v>
          </cell>
          <cell r="P462">
            <v>393</v>
          </cell>
          <cell r="Q462">
            <v>295</v>
          </cell>
          <cell r="R462">
            <v>180</v>
          </cell>
          <cell r="S462">
            <v>8</v>
          </cell>
          <cell r="T462">
            <v>9</v>
          </cell>
          <cell r="U462">
            <v>1620</v>
          </cell>
          <cell r="V462">
            <v>1770</v>
          </cell>
          <cell r="W462">
            <v>12042</v>
          </cell>
          <cell r="X462">
            <v>1023.57</v>
          </cell>
          <cell r="Y462">
            <v>93.5</v>
          </cell>
          <cell r="Z462">
            <v>957.03795000000002</v>
          </cell>
          <cell r="AA462">
            <v>7.8189375000000005</v>
          </cell>
          <cell r="AB462" t="str">
            <v>0003</v>
          </cell>
          <cell r="AC462">
            <v>7656.3036000000002</v>
          </cell>
          <cell r="AD462" t="str">
            <v>per family Max/Double</v>
          </cell>
          <cell r="AE462"/>
        </row>
        <row r="463">
          <cell r="A463" t="str">
            <v>43059901C01</v>
          </cell>
          <cell r="B463">
            <v>4305990</v>
          </cell>
          <cell r="C463" t="str">
            <v>7D 65G COCOA CROIS 30CA</v>
          </cell>
          <cell r="D463" t="str">
            <v>1C01</v>
          </cell>
          <cell r="E463" t="str">
            <v>Tray 60/65g</v>
          </cell>
          <cell r="F463">
            <v>65</v>
          </cell>
          <cell r="G463" t="str">
            <v>Romania</v>
          </cell>
          <cell r="H463" t="str">
            <v>Cocoa</v>
          </cell>
          <cell r="I463"/>
          <cell r="J463"/>
          <cell r="K463">
            <v>1</v>
          </cell>
          <cell r="L463">
            <v>30</v>
          </cell>
          <cell r="M463">
            <v>56</v>
          </cell>
          <cell r="N463">
            <v>1.95</v>
          </cell>
          <cell r="O463">
            <v>109.2</v>
          </cell>
          <cell r="P463">
            <v>391</v>
          </cell>
          <cell r="Q463">
            <v>291</v>
          </cell>
          <cell r="R463">
            <v>220</v>
          </cell>
          <cell r="S463">
            <v>8</v>
          </cell>
          <cell r="T463">
            <v>7</v>
          </cell>
          <cell r="U463">
            <v>1540</v>
          </cell>
          <cell r="V463">
            <v>1690</v>
          </cell>
          <cell r="W463">
            <v>25410</v>
          </cell>
          <cell r="X463">
            <v>1651.65</v>
          </cell>
          <cell r="Y463">
            <v>93</v>
          </cell>
          <cell r="Z463">
            <v>1536.0345000000002</v>
          </cell>
          <cell r="AA463">
            <v>14.066250000000002</v>
          </cell>
          <cell r="AB463" t="str">
            <v>0001</v>
          </cell>
          <cell r="AC463">
            <v>36864.828000000009</v>
          </cell>
          <cell r="AD463" t="str">
            <v>per family of midi</v>
          </cell>
          <cell r="AE463"/>
        </row>
        <row r="464">
          <cell r="A464" t="str">
            <v>43059901C03</v>
          </cell>
          <cell r="B464">
            <v>4305990</v>
          </cell>
          <cell r="C464" t="str">
            <v>7D 65G COCOA CROIS 30CA</v>
          </cell>
          <cell r="D464" t="str">
            <v>1C03</v>
          </cell>
          <cell r="E464" t="str">
            <v>Tray 60/65g</v>
          </cell>
          <cell r="F464">
            <v>65</v>
          </cell>
          <cell r="G464" t="str">
            <v>Romania</v>
          </cell>
          <cell r="H464" t="str">
            <v>Cocoa</v>
          </cell>
          <cell r="I464"/>
          <cell r="J464"/>
          <cell r="K464">
            <v>1</v>
          </cell>
          <cell r="L464">
            <v>30</v>
          </cell>
          <cell r="M464">
            <v>56</v>
          </cell>
          <cell r="N464">
            <v>1.95</v>
          </cell>
          <cell r="O464">
            <v>109.2</v>
          </cell>
          <cell r="P464">
            <v>391</v>
          </cell>
          <cell r="Q464">
            <v>291</v>
          </cell>
          <cell r="R464">
            <v>220</v>
          </cell>
          <cell r="S464">
            <v>8</v>
          </cell>
          <cell r="T464">
            <v>7</v>
          </cell>
          <cell r="U464">
            <v>1540</v>
          </cell>
          <cell r="V464">
            <v>1690</v>
          </cell>
          <cell r="W464">
            <v>13764</v>
          </cell>
          <cell r="X464">
            <v>894.66</v>
          </cell>
          <cell r="Y464">
            <v>92.5</v>
          </cell>
          <cell r="Z464">
            <v>827.56050000000005</v>
          </cell>
          <cell r="AA464">
            <v>7.578392857142858</v>
          </cell>
          <cell r="AB464" t="str">
            <v>0002</v>
          </cell>
          <cell r="AC464">
            <v>19861.452000000001</v>
          </cell>
          <cell r="AD464" t="str">
            <v>per midi family</v>
          </cell>
          <cell r="AE464"/>
        </row>
        <row r="465">
          <cell r="A465" t="str">
            <v>43059911C01</v>
          </cell>
          <cell r="B465">
            <v>4305991</v>
          </cell>
          <cell r="C465" t="str">
            <v>7D 85G SPUM CROIS 20CA</v>
          </cell>
          <cell r="D465" t="str">
            <v>1C01</v>
          </cell>
          <cell r="E465" t="str">
            <v>Tray 70/80/85g</v>
          </cell>
          <cell r="F465">
            <v>85</v>
          </cell>
          <cell r="G465" t="str">
            <v>Romania</v>
          </cell>
          <cell r="H465" t="str">
            <v>Spumant</v>
          </cell>
          <cell r="I465"/>
          <cell r="J465"/>
          <cell r="K465">
            <v>1</v>
          </cell>
          <cell r="L465">
            <v>20</v>
          </cell>
          <cell r="M465">
            <v>72</v>
          </cell>
          <cell r="N465">
            <v>1.7</v>
          </cell>
          <cell r="O465">
            <v>122.39999999999999</v>
          </cell>
          <cell r="P465">
            <v>393</v>
          </cell>
          <cell r="Q465">
            <v>295</v>
          </cell>
          <cell r="R465">
            <v>180</v>
          </cell>
          <cell r="S465">
            <v>8</v>
          </cell>
          <cell r="T465">
            <v>9</v>
          </cell>
          <cell r="U465">
            <v>1620</v>
          </cell>
          <cell r="V465">
            <v>1770</v>
          </cell>
          <cell r="W465">
            <v>19200</v>
          </cell>
          <cell r="X465">
            <v>1632</v>
          </cell>
          <cell r="Y465">
            <v>93</v>
          </cell>
          <cell r="Z465">
            <v>1517.76</v>
          </cell>
          <cell r="AA465">
            <v>12.4</v>
          </cell>
          <cell r="AB465" t="str">
            <v>0001</v>
          </cell>
          <cell r="AC465">
            <v>36426.239999999998</v>
          </cell>
          <cell r="AD465" t="str">
            <v>per family of Max/double</v>
          </cell>
          <cell r="AE465"/>
        </row>
        <row r="466">
          <cell r="A466" t="str">
            <v>43059921C01</v>
          </cell>
          <cell r="B466">
            <v>4305992</v>
          </cell>
          <cell r="C466" t="str">
            <v>7D DOUBLE MAX COCOA-VANI(80G)20P/C- RO</v>
          </cell>
          <cell r="D466" t="str">
            <v>1C01</v>
          </cell>
          <cell r="E466" t="str">
            <v>Tray 70/80/85g</v>
          </cell>
          <cell r="F466">
            <v>80</v>
          </cell>
          <cell r="G466" t="str">
            <v>Romania</v>
          </cell>
          <cell r="H466" t="str">
            <v>Cocoa-Vanilla</v>
          </cell>
          <cell r="I466"/>
          <cell r="J466"/>
          <cell r="K466">
            <v>1</v>
          </cell>
          <cell r="L466">
            <v>20</v>
          </cell>
          <cell r="M466">
            <v>72</v>
          </cell>
          <cell r="N466">
            <v>1.6</v>
          </cell>
          <cell r="O466">
            <v>115.2</v>
          </cell>
          <cell r="P466">
            <v>393</v>
          </cell>
          <cell r="Q466">
            <v>295</v>
          </cell>
          <cell r="R466">
            <v>180</v>
          </cell>
          <cell r="S466">
            <v>8</v>
          </cell>
          <cell r="T466">
            <v>9</v>
          </cell>
          <cell r="U466">
            <v>1620</v>
          </cell>
          <cell r="V466">
            <v>1770</v>
          </cell>
          <cell r="W466">
            <v>19200</v>
          </cell>
          <cell r="X466">
            <v>1536</v>
          </cell>
          <cell r="Y466">
            <v>93</v>
          </cell>
          <cell r="Z466">
            <v>1428.48</v>
          </cell>
          <cell r="AA466">
            <v>12.399999999999999</v>
          </cell>
          <cell r="AB466" t="str">
            <v>0001</v>
          </cell>
          <cell r="AC466">
            <v>34283.520000000004</v>
          </cell>
          <cell r="AD466" t="str">
            <v>per family of Max/double</v>
          </cell>
          <cell r="AE466"/>
        </row>
        <row r="467">
          <cell r="A467" t="str">
            <v>43059922C01</v>
          </cell>
          <cell r="B467">
            <v>4305992</v>
          </cell>
          <cell r="C467" t="str">
            <v>7D DOUBLE MAX COCOA-VANI(80G)20P/C- RO</v>
          </cell>
          <cell r="D467" t="str">
            <v>2C01</v>
          </cell>
          <cell r="E467" t="str">
            <v>Tray 70/80/85g</v>
          </cell>
          <cell r="F467">
            <v>80</v>
          </cell>
          <cell r="G467" t="str">
            <v>Romania</v>
          </cell>
          <cell r="H467" t="str">
            <v>Cocoa-Vanilla</v>
          </cell>
          <cell r="I467"/>
          <cell r="J467"/>
          <cell r="K467">
            <v>1</v>
          </cell>
          <cell r="L467">
            <v>20</v>
          </cell>
          <cell r="M467">
            <v>72</v>
          </cell>
          <cell r="N467">
            <v>1.6</v>
          </cell>
          <cell r="O467">
            <v>115.2</v>
          </cell>
          <cell r="P467">
            <v>393</v>
          </cell>
          <cell r="Q467">
            <v>295</v>
          </cell>
          <cell r="R467">
            <v>180</v>
          </cell>
          <cell r="S467">
            <v>8</v>
          </cell>
          <cell r="T467">
            <v>9</v>
          </cell>
          <cell r="U467">
            <v>1620</v>
          </cell>
          <cell r="V467">
            <v>1770</v>
          </cell>
          <cell r="W467">
            <v>12042</v>
          </cell>
          <cell r="X467">
            <v>963.36</v>
          </cell>
          <cell r="Y467">
            <v>93.5</v>
          </cell>
          <cell r="Z467">
            <v>900.74160000000006</v>
          </cell>
          <cell r="AA467">
            <v>7.8189374999999997</v>
          </cell>
          <cell r="AB467" t="str">
            <v>0002</v>
          </cell>
          <cell r="AC467">
            <v>7205.9328000000005</v>
          </cell>
          <cell r="AD467" t="str">
            <v>per family Max/Double</v>
          </cell>
          <cell r="AE467"/>
        </row>
        <row r="468">
          <cell r="A468" t="str">
            <v>43059931C01</v>
          </cell>
          <cell r="B468">
            <v>4305993</v>
          </cell>
          <cell r="C468" t="str">
            <v>7D 80G VAN&amp;SR CHRY CROIS 20CA</v>
          </cell>
          <cell r="D468" t="str">
            <v>1C01</v>
          </cell>
          <cell r="E468" t="str">
            <v>Tray 70/80/85g</v>
          </cell>
          <cell r="F468">
            <v>80</v>
          </cell>
          <cell r="G468"/>
          <cell r="H468" t="str">
            <v>Vanilla-Cherry</v>
          </cell>
          <cell r="I468"/>
          <cell r="J468"/>
          <cell r="K468">
            <v>1</v>
          </cell>
          <cell r="L468">
            <v>20</v>
          </cell>
          <cell r="M468">
            <v>72</v>
          </cell>
          <cell r="N468">
            <v>1.6</v>
          </cell>
          <cell r="O468">
            <v>115.2</v>
          </cell>
          <cell r="P468">
            <v>393</v>
          </cell>
          <cell r="Q468">
            <v>295</v>
          </cell>
          <cell r="R468">
            <v>180</v>
          </cell>
          <cell r="S468">
            <v>8</v>
          </cell>
          <cell r="T468">
            <v>9</v>
          </cell>
          <cell r="U468">
            <v>1620</v>
          </cell>
          <cell r="V468">
            <v>1770</v>
          </cell>
          <cell r="W468">
            <v>19200</v>
          </cell>
          <cell r="X468">
            <v>1536</v>
          </cell>
          <cell r="Y468">
            <v>93</v>
          </cell>
          <cell r="Z468">
            <v>1428.48</v>
          </cell>
          <cell r="AA468">
            <v>12.399999999999999</v>
          </cell>
          <cell r="AB468" t="str">
            <v>0001</v>
          </cell>
          <cell r="AC468">
            <v>34283.520000000004</v>
          </cell>
          <cell r="AD468" t="str">
            <v>per family of Max/double</v>
          </cell>
          <cell r="AE468"/>
        </row>
        <row r="469">
          <cell r="A469" t="str">
            <v>43059952B01</v>
          </cell>
          <cell r="B469">
            <v>4305995</v>
          </cell>
          <cell r="C469" t="str">
            <v>7DAYS BAKEROLLS GARLIC 80G/12</v>
          </cell>
          <cell r="D469" t="str">
            <v>2B01</v>
          </cell>
          <cell r="E469" t="str">
            <v>BIG</v>
          </cell>
          <cell r="F469">
            <v>80</v>
          </cell>
          <cell r="G469" t="str">
            <v>Romania</v>
          </cell>
          <cell r="H469" t="str">
            <v>Garlic</v>
          </cell>
          <cell r="I469"/>
          <cell r="J469"/>
          <cell r="K469">
            <v>1</v>
          </cell>
          <cell r="L469">
            <v>12</v>
          </cell>
          <cell r="M469">
            <v>105</v>
          </cell>
          <cell r="N469">
            <v>0.96</v>
          </cell>
          <cell r="O469">
            <v>100.8</v>
          </cell>
          <cell r="P469">
            <v>266</v>
          </cell>
          <cell r="Q469">
            <v>236</v>
          </cell>
          <cell r="R469">
            <v>220</v>
          </cell>
          <cell r="S469">
            <v>15</v>
          </cell>
          <cell r="T469">
            <v>7</v>
          </cell>
          <cell r="U469">
            <v>1540</v>
          </cell>
          <cell r="V469">
            <v>1690</v>
          </cell>
          <cell r="W469">
            <v>11218.5</v>
          </cell>
          <cell r="X469">
            <v>897.48</v>
          </cell>
          <cell r="Y469">
            <v>91</v>
          </cell>
          <cell r="Z469">
            <v>816.70680000000004</v>
          </cell>
          <cell r="AA469">
            <v>8.1022499999999997</v>
          </cell>
          <cell r="AB469" t="str">
            <v>0001</v>
          </cell>
          <cell r="AC469">
            <v>13067.308800000001</v>
          </cell>
          <cell r="AD469"/>
          <cell r="AE469"/>
        </row>
        <row r="470">
          <cell r="A470" t="str">
            <v>43059961C01</v>
          </cell>
          <cell r="B470">
            <v>4305996</v>
          </cell>
          <cell r="C470" t="str">
            <v>7D 80G HZLNT CROIS 20CA</v>
          </cell>
          <cell r="D470" t="str">
            <v>1C01</v>
          </cell>
          <cell r="E470" t="str">
            <v>Tray 70/80/85g</v>
          </cell>
          <cell r="F470">
            <v>80</v>
          </cell>
          <cell r="G470"/>
          <cell r="H470" t="str">
            <v>Hazelnut</v>
          </cell>
          <cell r="I470"/>
          <cell r="J470"/>
          <cell r="K470">
            <v>1</v>
          </cell>
          <cell r="L470">
            <v>20</v>
          </cell>
          <cell r="M470">
            <v>72</v>
          </cell>
          <cell r="N470">
            <v>1.6</v>
          </cell>
          <cell r="O470">
            <v>115.2</v>
          </cell>
          <cell r="P470">
            <v>393</v>
          </cell>
          <cell r="Q470">
            <v>295</v>
          </cell>
          <cell r="R470">
            <v>180</v>
          </cell>
          <cell r="S470">
            <v>8</v>
          </cell>
          <cell r="T470">
            <v>9</v>
          </cell>
          <cell r="U470">
            <v>1620</v>
          </cell>
          <cell r="V470">
            <v>1770</v>
          </cell>
          <cell r="W470">
            <v>19200</v>
          </cell>
          <cell r="X470">
            <v>1536</v>
          </cell>
          <cell r="Y470">
            <v>93</v>
          </cell>
          <cell r="Z470">
            <v>1428.48</v>
          </cell>
          <cell r="AA470">
            <v>12.399999999999999</v>
          </cell>
          <cell r="AB470" t="str">
            <v>0001</v>
          </cell>
          <cell r="AC470">
            <v>34283.520000000004</v>
          </cell>
          <cell r="AD470" t="str">
            <v>per family of Max/double</v>
          </cell>
          <cell r="AE470"/>
        </row>
        <row r="471">
          <cell r="A471" t="str">
            <v>43059962C01</v>
          </cell>
          <cell r="B471">
            <v>4305996</v>
          </cell>
          <cell r="C471" t="str">
            <v>7D 80G HZLNT CROIS 20CA</v>
          </cell>
          <cell r="D471" t="str">
            <v>2C01</v>
          </cell>
          <cell r="E471" t="str">
            <v>Tray 70/80/85g</v>
          </cell>
          <cell r="F471">
            <v>80</v>
          </cell>
          <cell r="G471"/>
          <cell r="H471" t="str">
            <v>Hazelnut</v>
          </cell>
          <cell r="I471"/>
          <cell r="J471"/>
          <cell r="K471">
            <v>1</v>
          </cell>
          <cell r="L471">
            <v>20</v>
          </cell>
          <cell r="M471">
            <v>72</v>
          </cell>
          <cell r="N471">
            <v>1.6</v>
          </cell>
          <cell r="O471">
            <v>115.2</v>
          </cell>
          <cell r="P471">
            <v>393</v>
          </cell>
          <cell r="Q471">
            <v>295</v>
          </cell>
          <cell r="R471">
            <v>180</v>
          </cell>
          <cell r="S471">
            <v>8</v>
          </cell>
          <cell r="T471">
            <v>9</v>
          </cell>
          <cell r="U471">
            <v>1620</v>
          </cell>
          <cell r="V471">
            <v>1770</v>
          </cell>
          <cell r="W471">
            <v>12042</v>
          </cell>
          <cell r="X471">
            <v>963.36</v>
          </cell>
          <cell r="Y471">
            <v>93.5</v>
          </cell>
          <cell r="Z471">
            <v>900.74160000000006</v>
          </cell>
          <cell r="AA471">
            <v>7.8189374999999997</v>
          </cell>
          <cell r="AB471" t="str">
            <v>0001</v>
          </cell>
          <cell r="AC471">
            <v>7205.9328000000005</v>
          </cell>
          <cell r="AD471" t="str">
            <v>per family Max/Double</v>
          </cell>
          <cell r="AE471"/>
        </row>
        <row r="472">
          <cell r="A472" t="str">
            <v>43059972B01</v>
          </cell>
          <cell r="B472">
            <v>4305997</v>
          </cell>
          <cell r="C472" t="str">
            <v>7DAYS BAKEROLLS PIZZA 80G/12</v>
          </cell>
          <cell r="D472" t="str">
            <v>2B01</v>
          </cell>
          <cell r="E472" t="str">
            <v>BIG</v>
          </cell>
          <cell r="F472">
            <v>80</v>
          </cell>
          <cell r="G472" t="str">
            <v>Romania</v>
          </cell>
          <cell r="H472" t="str">
            <v>Pizza</v>
          </cell>
          <cell r="I472"/>
          <cell r="J472"/>
          <cell r="K472">
            <v>1</v>
          </cell>
          <cell r="L472">
            <v>12</v>
          </cell>
          <cell r="M472">
            <v>105</v>
          </cell>
          <cell r="N472">
            <v>0.96</v>
          </cell>
          <cell r="O472">
            <v>100.8</v>
          </cell>
          <cell r="P472">
            <v>266</v>
          </cell>
          <cell r="Q472">
            <v>236</v>
          </cell>
          <cell r="R472">
            <v>220</v>
          </cell>
          <cell r="S472">
            <v>15</v>
          </cell>
          <cell r="T472">
            <v>7</v>
          </cell>
          <cell r="U472">
            <v>1540</v>
          </cell>
          <cell r="V472">
            <v>1690</v>
          </cell>
          <cell r="W472">
            <v>11218.5</v>
          </cell>
          <cell r="X472">
            <v>897.48</v>
          </cell>
          <cell r="Y472">
            <v>91</v>
          </cell>
          <cell r="Z472">
            <v>816.70680000000004</v>
          </cell>
          <cell r="AA472">
            <v>8.1022499999999997</v>
          </cell>
          <cell r="AB472" t="str">
            <v>0001</v>
          </cell>
          <cell r="AC472">
            <v>13067.308800000001</v>
          </cell>
          <cell r="AD472"/>
          <cell r="AE472"/>
        </row>
        <row r="473">
          <cell r="A473" t="str">
            <v>43059982B01</v>
          </cell>
          <cell r="B473">
            <v>4305998</v>
          </cell>
          <cell r="C473" t="str">
            <v>7D 80G SALT BR 12CA</v>
          </cell>
          <cell r="D473" t="str">
            <v>2B01</v>
          </cell>
          <cell r="E473" t="str">
            <v>BIG</v>
          </cell>
          <cell r="F473">
            <v>80</v>
          </cell>
          <cell r="G473" t="str">
            <v>Romania</v>
          </cell>
          <cell r="H473" t="str">
            <v>Salt</v>
          </cell>
          <cell r="I473"/>
          <cell r="J473"/>
          <cell r="K473">
            <v>1</v>
          </cell>
          <cell r="L473">
            <v>12</v>
          </cell>
          <cell r="M473">
            <v>105</v>
          </cell>
          <cell r="N473">
            <v>0.96</v>
          </cell>
          <cell r="O473">
            <v>100.8</v>
          </cell>
          <cell r="P473">
            <v>266</v>
          </cell>
          <cell r="Q473">
            <v>236</v>
          </cell>
          <cell r="R473">
            <v>220</v>
          </cell>
          <cell r="S473">
            <v>15</v>
          </cell>
          <cell r="T473">
            <v>7</v>
          </cell>
          <cell r="U473">
            <v>1540</v>
          </cell>
          <cell r="V473">
            <v>1690</v>
          </cell>
          <cell r="W473">
            <v>11218.5</v>
          </cell>
          <cell r="X473">
            <v>897.48</v>
          </cell>
          <cell r="Y473">
            <v>91</v>
          </cell>
          <cell r="Z473">
            <v>816.70680000000004</v>
          </cell>
          <cell r="AA473">
            <v>8.1022499999999997</v>
          </cell>
          <cell r="AB473" t="str">
            <v>0001</v>
          </cell>
          <cell r="AC473">
            <v>13067.308800000001</v>
          </cell>
          <cell r="AD473"/>
          <cell r="AE473"/>
        </row>
        <row r="474">
          <cell r="A474" t="str">
            <v>43063611C01</v>
          </cell>
          <cell r="B474">
            <v>4306361</v>
          </cell>
          <cell r="C474" t="str">
            <v>7D 60G COCOA CROIS 30CA AC</v>
          </cell>
          <cell r="D474" t="str">
            <v>1C01</v>
          </cell>
          <cell r="E474" t="str">
            <v>Tray 60/65g</v>
          </cell>
          <cell r="F474">
            <v>60</v>
          </cell>
          <cell r="G474" t="str">
            <v>RO/MD/BG</v>
          </cell>
          <cell r="H474" t="str">
            <v>Cocoa</v>
          </cell>
          <cell r="I474"/>
          <cell r="J474"/>
          <cell r="K474">
            <v>1</v>
          </cell>
          <cell r="L474">
            <v>30</v>
          </cell>
          <cell r="M474">
            <v>56</v>
          </cell>
          <cell r="N474">
            <v>1.8</v>
          </cell>
          <cell r="O474">
            <v>100.8</v>
          </cell>
          <cell r="P474">
            <v>391</v>
          </cell>
          <cell r="Q474">
            <v>291</v>
          </cell>
          <cell r="R474">
            <v>220</v>
          </cell>
          <cell r="S474">
            <v>8</v>
          </cell>
          <cell r="T474">
            <v>7</v>
          </cell>
          <cell r="U474">
            <v>1540</v>
          </cell>
          <cell r="V474">
            <v>1690</v>
          </cell>
          <cell r="W474">
            <v>25410</v>
          </cell>
          <cell r="X474">
            <v>1524.6</v>
          </cell>
          <cell r="Y474">
            <v>93</v>
          </cell>
          <cell r="Z474">
            <v>1417.8779999999999</v>
          </cell>
          <cell r="AA474">
            <v>14.066249999999998</v>
          </cell>
          <cell r="AB474" t="str">
            <v>0001</v>
          </cell>
          <cell r="AC474">
            <v>1417.88</v>
          </cell>
          <cell r="AD474"/>
          <cell r="AE474"/>
        </row>
        <row r="475">
          <cell r="A475" t="str">
            <v>43063611c03</v>
          </cell>
          <cell r="B475">
            <v>4306361</v>
          </cell>
          <cell r="C475" t="str">
            <v>7D 60G COCOA CROIS 30CA AC</v>
          </cell>
          <cell r="D475" t="str">
            <v>1c03</v>
          </cell>
          <cell r="E475" t="str">
            <v>Tray 60/65g</v>
          </cell>
          <cell r="F475">
            <v>60</v>
          </cell>
          <cell r="G475" t="str">
            <v>RO/MD/BG</v>
          </cell>
          <cell r="H475" t="str">
            <v>Cocoa</v>
          </cell>
          <cell r="I475"/>
          <cell r="J475"/>
          <cell r="K475">
            <v>1</v>
          </cell>
          <cell r="L475">
            <v>30</v>
          </cell>
          <cell r="M475">
            <v>56</v>
          </cell>
          <cell r="N475">
            <v>1.8</v>
          </cell>
          <cell r="O475">
            <v>100.8</v>
          </cell>
          <cell r="P475">
            <v>391</v>
          </cell>
          <cell r="Q475">
            <v>291</v>
          </cell>
          <cell r="R475">
            <v>220</v>
          </cell>
          <cell r="S475">
            <v>8</v>
          </cell>
          <cell r="T475">
            <v>7</v>
          </cell>
          <cell r="U475">
            <v>1540</v>
          </cell>
          <cell r="V475">
            <v>1690</v>
          </cell>
          <cell r="W475">
            <v>13764</v>
          </cell>
          <cell r="X475">
            <v>825.84</v>
          </cell>
          <cell r="Y475">
            <v>92.5</v>
          </cell>
          <cell r="Z475">
            <v>763.90199999999993</v>
          </cell>
          <cell r="AA475">
            <v>7.5783928571428563</v>
          </cell>
          <cell r="AB475" t="str">
            <v>0002</v>
          </cell>
          <cell r="AC475">
            <v>102087.216</v>
          </cell>
          <cell r="AD475"/>
          <cell r="AE475"/>
        </row>
        <row r="476">
          <cell r="A476" t="str">
            <v>43063631C01</v>
          </cell>
          <cell r="B476">
            <v>4306363</v>
          </cell>
          <cell r="C476" t="str">
            <v>7D 80G COCOA CROIS 20CA AC</v>
          </cell>
          <cell r="D476" t="str">
            <v>1C01</v>
          </cell>
          <cell r="E476" t="str">
            <v>Tray 70/80/85g</v>
          </cell>
          <cell r="F476">
            <v>80</v>
          </cell>
          <cell r="G476" t="str">
            <v>RO/MD/ES</v>
          </cell>
          <cell r="H476" t="str">
            <v>Cocoa</v>
          </cell>
          <cell r="I476"/>
          <cell r="J476"/>
          <cell r="K476">
            <v>1</v>
          </cell>
          <cell r="L476">
            <v>20</v>
          </cell>
          <cell r="M476">
            <v>72</v>
          </cell>
          <cell r="N476">
            <v>1.6</v>
          </cell>
          <cell r="O476">
            <v>115.2</v>
          </cell>
          <cell r="P476">
            <v>396</v>
          </cell>
          <cell r="Q476">
            <v>296</v>
          </cell>
          <cell r="R476">
            <v>180</v>
          </cell>
          <cell r="S476">
            <v>8</v>
          </cell>
          <cell r="T476">
            <v>9</v>
          </cell>
          <cell r="U476">
            <v>1620</v>
          </cell>
          <cell r="V476">
            <v>1770</v>
          </cell>
          <cell r="W476">
            <v>19200</v>
          </cell>
          <cell r="X476">
            <v>1536</v>
          </cell>
          <cell r="Y476">
            <v>93</v>
          </cell>
          <cell r="Z476">
            <v>1428.48</v>
          </cell>
          <cell r="AA476">
            <v>12.399999999999999</v>
          </cell>
          <cell r="AB476" t="str">
            <v>0001</v>
          </cell>
          <cell r="AC476"/>
          <cell r="AD476"/>
          <cell r="AE476" t="str">
            <v>to be delist</v>
          </cell>
        </row>
        <row r="477">
          <cell r="A477" t="str">
            <v>43063632C01</v>
          </cell>
          <cell r="B477">
            <v>4306363</v>
          </cell>
          <cell r="C477" t="str">
            <v>7D 80G COCOA CROIS 20CA AC</v>
          </cell>
          <cell r="D477" t="str">
            <v>2C01</v>
          </cell>
          <cell r="E477" t="str">
            <v>Tray 70/80/85g</v>
          </cell>
          <cell r="F477">
            <v>80</v>
          </cell>
          <cell r="G477" t="str">
            <v>RO/MD/ES</v>
          </cell>
          <cell r="H477" t="str">
            <v>Cocoa</v>
          </cell>
          <cell r="I477"/>
          <cell r="J477"/>
          <cell r="K477">
            <v>1</v>
          </cell>
          <cell r="L477">
            <v>20</v>
          </cell>
          <cell r="M477">
            <v>72</v>
          </cell>
          <cell r="N477">
            <v>1.6</v>
          </cell>
          <cell r="O477">
            <v>115.2</v>
          </cell>
          <cell r="P477">
            <v>396</v>
          </cell>
          <cell r="Q477">
            <v>296</v>
          </cell>
          <cell r="R477">
            <v>180</v>
          </cell>
          <cell r="S477">
            <v>8</v>
          </cell>
          <cell r="T477">
            <v>9</v>
          </cell>
          <cell r="U477">
            <v>1620</v>
          </cell>
          <cell r="V477">
            <v>1770</v>
          </cell>
          <cell r="W477">
            <v>12042</v>
          </cell>
          <cell r="X477">
            <v>963.36</v>
          </cell>
          <cell r="Y477">
            <v>93.5</v>
          </cell>
          <cell r="Z477">
            <v>900.74160000000006</v>
          </cell>
          <cell r="AA477">
            <v>7.8189374999999997</v>
          </cell>
          <cell r="AB477" t="str">
            <v>0001</v>
          </cell>
          <cell r="AC477">
            <v>7205.9328000000005</v>
          </cell>
          <cell r="AD477" t="str">
            <v>per family Max/Double</v>
          </cell>
          <cell r="AE477" t="str">
            <v>to be delist</v>
          </cell>
        </row>
        <row r="478">
          <cell r="A478" t="str">
            <v>43065061C01</v>
          </cell>
          <cell r="B478">
            <v>4306506</v>
          </cell>
          <cell r="C478" t="str">
            <v>CHIPIC 60G COCOA CROIS 20CA</v>
          </cell>
          <cell r="D478" t="str">
            <v>1C01</v>
          </cell>
          <cell r="E478" t="str">
            <v>Tray 60/65g</v>
          </cell>
          <cell r="F478">
            <v>60</v>
          </cell>
          <cell r="G478"/>
          <cell r="H478" t="str">
            <v>Cocoa</v>
          </cell>
          <cell r="I478"/>
          <cell r="J478"/>
          <cell r="K478">
            <v>1</v>
          </cell>
          <cell r="L478">
            <v>20</v>
          </cell>
          <cell r="M478">
            <v>88</v>
          </cell>
          <cell r="N478">
            <v>1.2</v>
          </cell>
          <cell r="O478">
            <v>105.6</v>
          </cell>
          <cell r="P478">
            <v>396</v>
          </cell>
          <cell r="Q478">
            <v>295</v>
          </cell>
          <cell r="R478">
            <v>150</v>
          </cell>
          <cell r="S478">
            <v>8</v>
          </cell>
          <cell r="T478">
            <v>11</v>
          </cell>
          <cell r="U478">
            <v>1650</v>
          </cell>
          <cell r="V478">
            <v>1800</v>
          </cell>
          <cell r="W478">
            <v>25410</v>
          </cell>
          <cell r="X478">
            <v>1524.6</v>
          </cell>
          <cell r="Y478">
            <v>93</v>
          </cell>
          <cell r="Z478">
            <v>1417.8779999999999</v>
          </cell>
          <cell r="AA478">
            <v>13.426875000000001</v>
          </cell>
          <cell r="AB478" t="str">
            <v>0001</v>
          </cell>
          <cell r="AC478">
            <v>1417.88</v>
          </cell>
          <cell r="AD478" t="str">
            <v>per SKU</v>
          </cell>
          <cell r="AE478"/>
        </row>
        <row r="479">
          <cell r="A479" t="str">
            <v>43065071C01</v>
          </cell>
          <cell r="B479">
            <v>4306507</v>
          </cell>
          <cell r="C479" t="str">
            <v xml:space="preserve"> 7D 65G COCOA CROIS 30CA</v>
          </cell>
          <cell r="D479" t="str">
            <v>1C01</v>
          </cell>
          <cell r="E479" t="str">
            <v>Tray 60/65g</v>
          </cell>
          <cell r="F479">
            <v>65</v>
          </cell>
          <cell r="G479"/>
          <cell r="H479" t="str">
            <v>Cocoa</v>
          </cell>
          <cell r="I479"/>
          <cell r="J479"/>
          <cell r="K479">
            <v>1</v>
          </cell>
          <cell r="L479">
            <v>30</v>
          </cell>
          <cell r="M479">
            <v>56</v>
          </cell>
          <cell r="N479">
            <v>1.95</v>
          </cell>
          <cell r="O479">
            <v>109.2</v>
          </cell>
          <cell r="P479">
            <v>393</v>
          </cell>
          <cell r="Q479">
            <v>293</v>
          </cell>
          <cell r="R479">
            <v>215</v>
          </cell>
          <cell r="S479">
            <v>8</v>
          </cell>
          <cell r="T479">
            <v>7</v>
          </cell>
          <cell r="U479">
            <v>1505</v>
          </cell>
          <cell r="V479">
            <v>1655</v>
          </cell>
          <cell r="W479">
            <v>25410</v>
          </cell>
          <cell r="X479">
            <v>1651.65</v>
          </cell>
          <cell r="Y479">
            <v>93</v>
          </cell>
          <cell r="Z479">
            <v>1536.0345000000002</v>
          </cell>
          <cell r="AA479">
            <v>14.066250000000002</v>
          </cell>
          <cell r="AB479" t="str">
            <v>0001</v>
          </cell>
          <cell r="AC479">
            <v>110594.48400000003</v>
          </cell>
          <cell r="AD479" t="str">
            <v>per family of midi</v>
          </cell>
          <cell r="AE479"/>
        </row>
        <row r="480">
          <cell r="A480" t="str">
            <v>43065071C03</v>
          </cell>
          <cell r="B480">
            <v>4306507</v>
          </cell>
          <cell r="C480" t="str">
            <v xml:space="preserve"> 7D 65G COCOA CROIS 30CA</v>
          </cell>
          <cell r="D480" t="str">
            <v>1C03</v>
          </cell>
          <cell r="E480" t="str">
            <v>Tray 60/65g</v>
          </cell>
          <cell r="F480">
            <v>65</v>
          </cell>
          <cell r="G480" t="str">
            <v>Romania</v>
          </cell>
          <cell r="H480" t="str">
            <v>Cocoa</v>
          </cell>
          <cell r="I480"/>
          <cell r="J480"/>
          <cell r="K480">
            <v>1</v>
          </cell>
          <cell r="L480">
            <v>30</v>
          </cell>
          <cell r="M480">
            <v>56</v>
          </cell>
          <cell r="N480">
            <v>1.95</v>
          </cell>
          <cell r="O480">
            <v>109.2</v>
          </cell>
          <cell r="P480">
            <v>393</v>
          </cell>
          <cell r="Q480">
            <v>293</v>
          </cell>
          <cell r="R480">
            <v>215</v>
          </cell>
          <cell r="S480">
            <v>8</v>
          </cell>
          <cell r="T480">
            <v>7</v>
          </cell>
          <cell r="U480">
            <v>1505</v>
          </cell>
          <cell r="V480">
            <v>1655</v>
          </cell>
          <cell r="W480">
            <v>13764</v>
          </cell>
          <cell r="X480">
            <v>894.66</v>
          </cell>
          <cell r="Y480">
            <v>92.5</v>
          </cell>
          <cell r="Z480">
            <v>827.56050000000005</v>
          </cell>
          <cell r="AA480">
            <v>7.578392857142858</v>
          </cell>
          <cell r="AB480" t="str">
            <v>0001</v>
          </cell>
          <cell r="AC480">
            <v>19861.452000000001</v>
          </cell>
          <cell r="AD480" t="str">
            <v>per midi family</v>
          </cell>
          <cell r="AE480"/>
        </row>
        <row r="481">
          <cell r="A481" t="str">
            <v>43065081C01</v>
          </cell>
          <cell r="B481">
            <v>4306508</v>
          </cell>
          <cell r="C481" t="str">
            <v>7D 85G COCOA CROIS 20CA</v>
          </cell>
          <cell r="D481" t="str">
            <v>1C01</v>
          </cell>
          <cell r="E481" t="str">
            <v>Tray 70/80/85g</v>
          </cell>
          <cell r="F481">
            <v>85</v>
          </cell>
          <cell r="G481"/>
          <cell r="H481" t="str">
            <v>Cocoa</v>
          </cell>
          <cell r="I481"/>
          <cell r="J481"/>
          <cell r="K481">
            <v>1</v>
          </cell>
          <cell r="L481">
            <v>20</v>
          </cell>
          <cell r="M481">
            <v>72</v>
          </cell>
          <cell r="N481">
            <v>1.7</v>
          </cell>
          <cell r="O481">
            <v>122.39999999999999</v>
          </cell>
          <cell r="P481">
            <v>393</v>
          </cell>
          <cell r="Q481">
            <v>295</v>
          </cell>
          <cell r="R481">
            <v>180</v>
          </cell>
          <cell r="S481">
            <v>8</v>
          </cell>
          <cell r="T481">
            <v>9</v>
          </cell>
          <cell r="U481">
            <v>1620</v>
          </cell>
          <cell r="V481">
            <v>1770</v>
          </cell>
          <cell r="W481">
            <v>19200</v>
          </cell>
          <cell r="X481">
            <v>1632</v>
          </cell>
          <cell r="Y481">
            <v>93</v>
          </cell>
          <cell r="Z481">
            <v>1517.76</v>
          </cell>
          <cell r="AA481">
            <v>12.4</v>
          </cell>
          <cell r="AB481" t="str">
            <v>0001</v>
          </cell>
          <cell r="AC481">
            <v>36426.239999999998</v>
          </cell>
          <cell r="AD481" t="str">
            <v>per family of Max/double</v>
          </cell>
          <cell r="AE481"/>
        </row>
        <row r="482">
          <cell r="A482" t="str">
            <v>43065082C01</v>
          </cell>
          <cell r="B482">
            <v>4306508</v>
          </cell>
          <cell r="C482" t="str">
            <v>7D 85G COCOA CROIS 20CA</v>
          </cell>
          <cell r="D482" t="str">
            <v>2C01</v>
          </cell>
          <cell r="E482" t="str">
            <v>Tray 70/80/85g</v>
          </cell>
          <cell r="F482">
            <v>85</v>
          </cell>
          <cell r="G482"/>
          <cell r="H482" t="str">
            <v>Cocoa</v>
          </cell>
          <cell r="I482"/>
          <cell r="J482"/>
          <cell r="K482">
            <v>1</v>
          </cell>
          <cell r="L482">
            <v>20</v>
          </cell>
          <cell r="M482">
            <v>72</v>
          </cell>
          <cell r="N482">
            <v>1.7</v>
          </cell>
          <cell r="O482">
            <v>122.39999999999999</v>
          </cell>
          <cell r="P482">
            <v>393</v>
          </cell>
          <cell r="Q482">
            <v>295</v>
          </cell>
          <cell r="R482">
            <v>180</v>
          </cell>
          <cell r="S482">
            <v>8</v>
          </cell>
          <cell r="T482">
            <v>9</v>
          </cell>
          <cell r="U482">
            <v>1620</v>
          </cell>
          <cell r="V482">
            <v>1770</v>
          </cell>
          <cell r="W482">
            <v>12042</v>
          </cell>
          <cell r="X482">
            <v>1023.57</v>
          </cell>
          <cell r="Y482">
            <v>93.5</v>
          </cell>
          <cell r="Z482">
            <v>957.03795000000002</v>
          </cell>
          <cell r="AA482">
            <v>7.8189375000000005</v>
          </cell>
          <cell r="AB482" t="str">
            <v>0001</v>
          </cell>
          <cell r="AC482">
            <v>7656.3036000000002</v>
          </cell>
          <cell r="AD482" t="str">
            <v>per family Max/Double</v>
          </cell>
          <cell r="AE482"/>
        </row>
        <row r="483">
          <cell r="A483" t="str">
            <v>43065091C01</v>
          </cell>
          <cell r="B483">
            <v>4306509</v>
          </cell>
          <cell r="C483" t="str">
            <v>7D 80G VAN&amp;SR CHRY CROIS 20CA</v>
          </cell>
          <cell r="D483" t="str">
            <v>1C01</v>
          </cell>
          <cell r="E483" t="str">
            <v>Tray 70/80/85g</v>
          </cell>
          <cell r="F483">
            <v>80</v>
          </cell>
          <cell r="G483"/>
          <cell r="H483" t="str">
            <v>Vanilla-Cherry</v>
          </cell>
          <cell r="I483"/>
          <cell r="J483"/>
          <cell r="K483">
            <v>1</v>
          </cell>
          <cell r="L483">
            <v>20</v>
          </cell>
          <cell r="M483">
            <v>72</v>
          </cell>
          <cell r="N483">
            <v>1.6</v>
          </cell>
          <cell r="O483">
            <v>115.2</v>
          </cell>
          <cell r="P483">
            <v>393</v>
          </cell>
          <cell r="Q483">
            <v>295</v>
          </cell>
          <cell r="R483">
            <v>180</v>
          </cell>
          <cell r="S483">
            <v>8</v>
          </cell>
          <cell r="T483">
            <v>9</v>
          </cell>
          <cell r="U483">
            <v>1620</v>
          </cell>
          <cell r="V483">
            <v>1770</v>
          </cell>
          <cell r="W483">
            <v>19200</v>
          </cell>
          <cell r="X483">
            <v>1536</v>
          </cell>
          <cell r="Y483">
            <v>93</v>
          </cell>
          <cell r="Z483">
            <v>1428.48</v>
          </cell>
          <cell r="AA483">
            <v>12.399999999999999</v>
          </cell>
          <cell r="AB483" t="str">
            <v>0001</v>
          </cell>
          <cell r="AC483">
            <v>34283.520000000004</v>
          </cell>
          <cell r="AD483" t="str">
            <v>per family of Max/double</v>
          </cell>
          <cell r="AE483"/>
        </row>
        <row r="484">
          <cell r="A484" t="str">
            <v>43065092C01</v>
          </cell>
          <cell r="B484">
            <v>4306509</v>
          </cell>
          <cell r="C484" t="str">
            <v>7D 80G VAN&amp;SR CHRY CROIS 20CA</v>
          </cell>
          <cell r="D484" t="str">
            <v>2C01</v>
          </cell>
          <cell r="E484" t="str">
            <v>Tray 70/80/85g</v>
          </cell>
          <cell r="F484">
            <v>80</v>
          </cell>
          <cell r="G484"/>
          <cell r="H484" t="str">
            <v>Vanilla-Cherry</v>
          </cell>
          <cell r="I484"/>
          <cell r="J484"/>
          <cell r="K484">
            <v>1</v>
          </cell>
          <cell r="L484">
            <v>20</v>
          </cell>
          <cell r="M484">
            <v>72</v>
          </cell>
          <cell r="N484">
            <v>1.6</v>
          </cell>
          <cell r="O484">
            <v>115.2</v>
          </cell>
          <cell r="P484">
            <v>393</v>
          </cell>
          <cell r="Q484">
            <v>295</v>
          </cell>
          <cell r="R484">
            <v>180</v>
          </cell>
          <cell r="S484">
            <v>8</v>
          </cell>
          <cell r="T484">
            <v>9</v>
          </cell>
          <cell r="U484">
            <v>1620</v>
          </cell>
          <cell r="V484">
            <v>1770</v>
          </cell>
          <cell r="W484">
            <v>12042</v>
          </cell>
          <cell r="X484">
            <v>963.36</v>
          </cell>
          <cell r="Y484">
            <v>93.5</v>
          </cell>
          <cell r="Z484">
            <v>900.74160000000006</v>
          </cell>
          <cell r="AA484">
            <v>7.8189374999999997</v>
          </cell>
          <cell r="AB484" t="str">
            <v>0001</v>
          </cell>
          <cell r="AC484">
            <v>7205.9328000000005</v>
          </cell>
          <cell r="AD484" t="str">
            <v>per family Max/Double</v>
          </cell>
          <cell r="AE484"/>
        </row>
        <row r="485">
          <cell r="A485" t="str">
            <v>43065101C01</v>
          </cell>
          <cell r="B485">
            <v>4306510</v>
          </cell>
          <cell r="C485" t="str">
            <v>7D 80G COCOA&amp;VAN CROIS 20CA</v>
          </cell>
          <cell r="D485" t="str">
            <v>1C01</v>
          </cell>
          <cell r="E485" t="str">
            <v>Tray 70/80/85g</v>
          </cell>
          <cell r="F485">
            <v>80</v>
          </cell>
          <cell r="G485"/>
          <cell r="H485" t="str">
            <v>Cocoa-Vanilla</v>
          </cell>
          <cell r="I485"/>
          <cell r="J485"/>
          <cell r="K485">
            <v>1</v>
          </cell>
          <cell r="L485">
            <v>20</v>
          </cell>
          <cell r="M485">
            <v>72</v>
          </cell>
          <cell r="N485">
            <v>1.6</v>
          </cell>
          <cell r="O485">
            <v>115.2</v>
          </cell>
          <cell r="P485">
            <v>393</v>
          </cell>
          <cell r="Q485">
            <v>295</v>
          </cell>
          <cell r="R485">
            <v>180</v>
          </cell>
          <cell r="S485">
            <v>8</v>
          </cell>
          <cell r="T485">
            <v>9</v>
          </cell>
          <cell r="U485">
            <v>1620</v>
          </cell>
          <cell r="V485">
            <v>1770</v>
          </cell>
          <cell r="W485">
            <v>19200</v>
          </cell>
          <cell r="X485">
            <v>1536</v>
          </cell>
          <cell r="Y485">
            <v>93</v>
          </cell>
          <cell r="Z485">
            <v>1428.48</v>
          </cell>
          <cell r="AA485">
            <v>12.399999999999999</v>
          </cell>
          <cell r="AB485" t="str">
            <v>0001</v>
          </cell>
          <cell r="AC485">
            <v>34283.520000000004</v>
          </cell>
          <cell r="AD485" t="str">
            <v>per family of Max/double</v>
          </cell>
          <cell r="AE485"/>
        </row>
        <row r="486">
          <cell r="A486" t="str">
            <v>43065102C01</v>
          </cell>
          <cell r="B486">
            <v>4306510</v>
          </cell>
          <cell r="C486" t="str">
            <v>7D 80G COCOA&amp;VAN CROIS 20CA</v>
          </cell>
          <cell r="D486" t="str">
            <v>2C01</v>
          </cell>
          <cell r="E486" t="str">
            <v>Tray 70/80/85g</v>
          </cell>
          <cell r="F486">
            <v>80</v>
          </cell>
          <cell r="G486"/>
          <cell r="H486" t="str">
            <v>Cocoa-Vanilla</v>
          </cell>
          <cell r="I486"/>
          <cell r="J486"/>
          <cell r="K486">
            <v>1</v>
          </cell>
          <cell r="L486">
            <v>20</v>
          </cell>
          <cell r="M486">
            <v>72</v>
          </cell>
          <cell r="N486">
            <v>1.6</v>
          </cell>
          <cell r="O486">
            <v>115.2</v>
          </cell>
          <cell r="P486">
            <v>393</v>
          </cell>
          <cell r="Q486">
            <v>295</v>
          </cell>
          <cell r="R486">
            <v>180</v>
          </cell>
          <cell r="S486">
            <v>8</v>
          </cell>
          <cell r="T486">
            <v>9</v>
          </cell>
          <cell r="U486">
            <v>1620</v>
          </cell>
          <cell r="V486">
            <v>1770</v>
          </cell>
          <cell r="W486">
            <v>12042</v>
          </cell>
          <cell r="X486">
            <v>963.36</v>
          </cell>
          <cell r="Y486">
            <v>93.5</v>
          </cell>
          <cell r="Z486">
            <v>900.74160000000006</v>
          </cell>
          <cell r="AA486">
            <v>7.8189374999999997</v>
          </cell>
          <cell r="AB486" t="str">
            <v>0001</v>
          </cell>
          <cell r="AC486">
            <v>7205.9328000000005</v>
          </cell>
          <cell r="AD486" t="str">
            <v>per family Max/Double</v>
          </cell>
          <cell r="AE486"/>
        </row>
        <row r="487">
          <cell r="A487" t="str">
            <v>43065112B01</v>
          </cell>
          <cell r="B487">
            <v>4306511</v>
          </cell>
          <cell r="C487" t="str">
            <v xml:space="preserve"> 7D 80G SALT BR 14CA</v>
          </cell>
          <cell r="D487" t="str">
            <v>2B01</v>
          </cell>
          <cell r="E487" t="str">
            <v>BIG</v>
          </cell>
          <cell r="F487">
            <v>80</v>
          </cell>
          <cell r="G487" t="str">
            <v>RO/ Kaufland</v>
          </cell>
          <cell r="H487" t="str">
            <v>Salt</v>
          </cell>
          <cell r="I487"/>
          <cell r="J487"/>
          <cell r="K487">
            <v>1</v>
          </cell>
          <cell r="L487">
            <v>14</v>
          </cell>
          <cell r="M487">
            <v>72</v>
          </cell>
          <cell r="N487">
            <v>1.1200000000000001</v>
          </cell>
          <cell r="O487">
            <v>80.640000000000015</v>
          </cell>
          <cell r="P487">
            <v>393</v>
          </cell>
          <cell r="Q487">
            <v>295</v>
          </cell>
          <cell r="R487">
            <v>180</v>
          </cell>
          <cell r="S487">
            <v>8</v>
          </cell>
          <cell r="T487">
            <v>0</v>
          </cell>
          <cell r="U487">
            <v>0</v>
          </cell>
          <cell r="V487">
            <v>150</v>
          </cell>
          <cell r="W487">
            <v>11218.5</v>
          </cell>
          <cell r="X487">
            <v>897.48</v>
          </cell>
          <cell r="Y487">
            <v>91</v>
          </cell>
          <cell r="Z487">
            <v>816.70680000000004</v>
          </cell>
          <cell r="AA487">
            <v>10.127812499999999</v>
          </cell>
          <cell r="AB487" t="str">
            <v>0001</v>
          </cell>
          <cell r="AC487">
            <v>13067.308800000001</v>
          </cell>
          <cell r="AD487" t="str">
            <v>per family of Bake Rolls</v>
          </cell>
          <cell r="AE487"/>
        </row>
        <row r="488">
          <cell r="A488" t="str">
            <v>43065122B01</v>
          </cell>
          <cell r="B488">
            <v>4306512</v>
          </cell>
          <cell r="C488" t="str">
            <v>7D 80G GARLIC BR 14CA</v>
          </cell>
          <cell r="D488" t="str">
            <v>2B01</v>
          </cell>
          <cell r="E488" t="str">
            <v>BIG</v>
          </cell>
          <cell r="F488">
            <v>80</v>
          </cell>
          <cell r="G488" t="str">
            <v>RO/ Kaufland</v>
          </cell>
          <cell r="H488" t="str">
            <v>Garlic</v>
          </cell>
          <cell r="I488"/>
          <cell r="J488"/>
          <cell r="K488">
            <v>1</v>
          </cell>
          <cell r="L488">
            <v>14</v>
          </cell>
          <cell r="M488">
            <v>72</v>
          </cell>
          <cell r="N488">
            <v>1.1200000000000001</v>
          </cell>
          <cell r="O488">
            <v>80.640000000000015</v>
          </cell>
          <cell r="P488">
            <v>393</v>
          </cell>
          <cell r="Q488">
            <v>295</v>
          </cell>
          <cell r="R488">
            <v>180</v>
          </cell>
          <cell r="S488">
            <v>8</v>
          </cell>
          <cell r="T488">
            <v>0</v>
          </cell>
          <cell r="U488">
            <v>0</v>
          </cell>
          <cell r="V488">
            <v>150</v>
          </cell>
          <cell r="W488">
            <v>11218.5</v>
          </cell>
          <cell r="X488">
            <v>897.48</v>
          </cell>
          <cell r="Y488">
            <v>91</v>
          </cell>
          <cell r="Z488">
            <v>816.70680000000004</v>
          </cell>
          <cell r="AA488">
            <v>10.127812499999999</v>
          </cell>
          <cell r="AB488" t="str">
            <v>0001</v>
          </cell>
          <cell r="AC488">
            <v>13067.308800000001</v>
          </cell>
          <cell r="AD488" t="str">
            <v>per family of Bake Rolls</v>
          </cell>
          <cell r="AE488"/>
        </row>
        <row r="489">
          <cell r="A489" t="str">
            <v>43065131C03</v>
          </cell>
          <cell r="B489">
            <v>4306513</v>
          </cell>
          <cell r="C489" t="str">
            <v>7D 185G COCOA MINI CR 10CA</v>
          </cell>
          <cell r="D489" t="str">
            <v>1C03</v>
          </cell>
          <cell r="E489" t="str">
            <v>Mini</v>
          </cell>
          <cell r="F489">
            <v>185</v>
          </cell>
          <cell r="G489" t="str">
            <v>Romania</v>
          </cell>
          <cell r="H489" t="str">
            <v>Cocoa</v>
          </cell>
          <cell r="I489"/>
          <cell r="J489"/>
          <cell r="K489">
            <v>14.6</v>
          </cell>
          <cell r="L489">
            <v>10</v>
          </cell>
          <cell r="M489">
            <v>48</v>
          </cell>
          <cell r="N489">
            <v>1.85</v>
          </cell>
          <cell r="O489">
            <v>88.800000000000011</v>
          </cell>
          <cell r="P489">
            <v>391</v>
          </cell>
          <cell r="Q489">
            <v>291</v>
          </cell>
          <cell r="R489">
            <v>200</v>
          </cell>
          <cell r="S489">
            <v>6</v>
          </cell>
          <cell r="T489">
            <v>8</v>
          </cell>
          <cell r="U489">
            <v>1600</v>
          </cell>
          <cell r="V489">
            <v>1750</v>
          </cell>
          <cell r="W489">
            <v>57180</v>
          </cell>
          <cell r="X489">
            <v>720.46799999999996</v>
          </cell>
          <cell r="Y489">
            <v>94</v>
          </cell>
          <cell r="Z489">
            <v>677.23991999999998</v>
          </cell>
          <cell r="AA489">
            <v>7.6265756756756753</v>
          </cell>
          <cell r="AB489" t="str">
            <v>0001</v>
          </cell>
          <cell r="AC489">
            <v>16253.75808</v>
          </cell>
          <cell r="AD489" t="str">
            <v>per mini Family</v>
          </cell>
          <cell r="AE489"/>
        </row>
        <row r="490">
          <cell r="A490" t="str">
            <v>43065141C03</v>
          </cell>
          <cell r="B490">
            <v>4306514</v>
          </cell>
          <cell r="C490" t="str">
            <v>7D 185G SPUM MINI CR 10CA</v>
          </cell>
          <cell r="D490" t="str">
            <v>1C03</v>
          </cell>
          <cell r="E490" t="str">
            <v>Mini</v>
          </cell>
          <cell r="F490">
            <v>185</v>
          </cell>
          <cell r="G490" t="str">
            <v>Romania</v>
          </cell>
          <cell r="H490" t="str">
            <v>Spumant</v>
          </cell>
          <cell r="I490"/>
          <cell r="J490"/>
          <cell r="K490">
            <v>14.6</v>
          </cell>
          <cell r="L490">
            <v>10</v>
          </cell>
          <cell r="M490">
            <v>48</v>
          </cell>
          <cell r="N490">
            <v>1.85</v>
          </cell>
          <cell r="O490">
            <v>88.800000000000011</v>
          </cell>
          <cell r="P490">
            <v>391</v>
          </cell>
          <cell r="Q490">
            <v>291</v>
          </cell>
          <cell r="R490">
            <v>200</v>
          </cell>
          <cell r="S490">
            <v>6</v>
          </cell>
          <cell r="T490">
            <v>8</v>
          </cell>
          <cell r="U490">
            <v>1600</v>
          </cell>
          <cell r="V490">
            <v>1750</v>
          </cell>
          <cell r="W490">
            <v>57180</v>
          </cell>
          <cell r="X490">
            <v>720.46799999999996</v>
          </cell>
          <cell r="Y490">
            <v>94</v>
          </cell>
          <cell r="Z490">
            <v>677.23991999999998</v>
          </cell>
          <cell r="AA490">
            <v>7.6265756756756753</v>
          </cell>
          <cell r="AB490" t="str">
            <v>0001</v>
          </cell>
          <cell r="AC490">
            <v>16253.75808</v>
          </cell>
          <cell r="AD490" t="str">
            <v>per mini Family</v>
          </cell>
          <cell r="AE490"/>
        </row>
        <row r="491">
          <cell r="A491" t="str">
            <v>43065151C01</v>
          </cell>
          <cell r="B491">
            <v>4306515</v>
          </cell>
          <cell r="C491" t="str">
            <v>7D 65G SPUM CROIS 30CA</v>
          </cell>
          <cell r="D491" t="str">
            <v>1C01</v>
          </cell>
          <cell r="E491" t="str">
            <v>Tray 60/65g</v>
          </cell>
          <cell r="F491">
            <v>65</v>
          </cell>
          <cell r="G491"/>
          <cell r="H491" t="str">
            <v>Spumant</v>
          </cell>
          <cell r="I491"/>
          <cell r="J491"/>
          <cell r="K491">
            <v>1</v>
          </cell>
          <cell r="L491">
            <v>30</v>
          </cell>
          <cell r="M491">
            <v>56</v>
          </cell>
          <cell r="N491">
            <v>1.95</v>
          </cell>
          <cell r="O491">
            <v>109.2</v>
          </cell>
          <cell r="P491">
            <v>393</v>
          </cell>
          <cell r="Q491">
            <v>293</v>
          </cell>
          <cell r="R491">
            <v>215</v>
          </cell>
          <cell r="S491">
            <v>8</v>
          </cell>
          <cell r="T491">
            <v>7</v>
          </cell>
          <cell r="U491">
            <v>1505</v>
          </cell>
          <cell r="V491">
            <v>1655</v>
          </cell>
          <cell r="W491">
            <v>25410</v>
          </cell>
          <cell r="X491">
            <v>1651.65</v>
          </cell>
          <cell r="Y491">
            <v>93</v>
          </cell>
          <cell r="Z491">
            <v>1536.0345000000002</v>
          </cell>
          <cell r="AA491">
            <v>14.066250000000002</v>
          </cell>
          <cell r="AB491" t="str">
            <v>0001</v>
          </cell>
          <cell r="AC491">
            <v>110594.48400000003</v>
          </cell>
          <cell r="AD491" t="str">
            <v>per family of midi</v>
          </cell>
          <cell r="AE491"/>
        </row>
        <row r="492">
          <cell r="A492" t="str">
            <v>43065151C03</v>
          </cell>
          <cell r="B492">
            <v>4306515</v>
          </cell>
          <cell r="C492" t="str">
            <v>7D 65G SPUM CROIS 30CA</v>
          </cell>
          <cell r="D492" t="str">
            <v>1C03</v>
          </cell>
          <cell r="E492" t="str">
            <v>Tray 60/65g</v>
          </cell>
          <cell r="F492">
            <v>65</v>
          </cell>
          <cell r="G492" t="str">
            <v>Romania</v>
          </cell>
          <cell r="H492" t="str">
            <v>Spumant</v>
          </cell>
          <cell r="I492"/>
          <cell r="J492"/>
          <cell r="K492">
            <v>1</v>
          </cell>
          <cell r="L492">
            <v>30</v>
          </cell>
          <cell r="M492">
            <v>56</v>
          </cell>
          <cell r="N492">
            <v>1.95</v>
          </cell>
          <cell r="O492">
            <v>109.2</v>
          </cell>
          <cell r="P492">
            <v>393</v>
          </cell>
          <cell r="Q492">
            <v>293</v>
          </cell>
          <cell r="R492">
            <v>215</v>
          </cell>
          <cell r="S492">
            <v>8</v>
          </cell>
          <cell r="T492">
            <v>7</v>
          </cell>
          <cell r="U492">
            <v>1505</v>
          </cell>
          <cell r="V492">
            <v>1655</v>
          </cell>
          <cell r="W492">
            <v>13764</v>
          </cell>
          <cell r="X492">
            <v>894.66</v>
          </cell>
          <cell r="Y492">
            <v>92.5</v>
          </cell>
          <cell r="Z492">
            <v>827.56050000000005</v>
          </cell>
          <cell r="AA492">
            <v>7.578392857142858</v>
          </cell>
          <cell r="AB492" t="str">
            <v>0001</v>
          </cell>
          <cell r="AC492">
            <v>19861.452000000001</v>
          </cell>
          <cell r="AD492" t="str">
            <v>per midi family</v>
          </cell>
          <cell r="AE492"/>
        </row>
        <row r="493">
          <cell r="A493" t="str">
            <v>43065161C01</v>
          </cell>
          <cell r="B493">
            <v>4306516</v>
          </cell>
          <cell r="C493" t="str">
            <v>7D 80G HZLNT CROIS 20CA</v>
          </cell>
          <cell r="D493" t="str">
            <v>1C01</v>
          </cell>
          <cell r="E493" t="str">
            <v>Tray 70/80/85g</v>
          </cell>
          <cell r="F493">
            <v>80</v>
          </cell>
          <cell r="G493"/>
          <cell r="H493" t="str">
            <v>Hazelnut</v>
          </cell>
          <cell r="I493"/>
          <cell r="J493"/>
          <cell r="K493">
            <v>1</v>
          </cell>
          <cell r="L493">
            <v>20</v>
          </cell>
          <cell r="M493">
            <v>72</v>
          </cell>
          <cell r="N493">
            <v>1.6</v>
          </cell>
          <cell r="O493">
            <v>115.2</v>
          </cell>
          <cell r="P493">
            <v>393</v>
          </cell>
          <cell r="Q493">
            <v>295</v>
          </cell>
          <cell r="R493">
            <v>180</v>
          </cell>
          <cell r="S493">
            <v>8</v>
          </cell>
          <cell r="T493">
            <v>9</v>
          </cell>
          <cell r="U493">
            <v>1620</v>
          </cell>
          <cell r="V493">
            <v>1770</v>
          </cell>
          <cell r="W493">
            <v>19200</v>
          </cell>
          <cell r="X493">
            <v>1536</v>
          </cell>
          <cell r="Y493">
            <v>93</v>
          </cell>
          <cell r="Z493">
            <v>1428.48</v>
          </cell>
          <cell r="AA493">
            <v>12.399999999999999</v>
          </cell>
          <cell r="AB493" t="str">
            <v>0001</v>
          </cell>
          <cell r="AC493">
            <v>34283.520000000004</v>
          </cell>
          <cell r="AD493" t="str">
            <v>per family of Max/double</v>
          </cell>
          <cell r="AE493"/>
        </row>
        <row r="494">
          <cell r="A494" t="str">
            <v>43065161C01</v>
          </cell>
          <cell r="B494">
            <v>4306516</v>
          </cell>
          <cell r="C494" t="str">
            <v>7D 80G HZLNT CROIS 20CA</v>
          </cell>
          <cell r="D494" t="str">
            <v>1C01</v>
          </cell>
          <cell r="E494" t="str">
            <v>Tray 70/80/85g</v>
          </cell>
          <cell r="F494">
            <v>80</v>
          </cell>
          <cell r="G494"/>
          <cell r="H494" t="str">
            <v>Hazelnut</v>
          </cell>
          <cell r="I494"/>
          <cell r="J494"/>
          <cell r="K494">
            <v>1</v>
          </cell>
          <cell r="L494">
            <v>20</v>
          </cell>
          <cell r="M494">
            <v>72</v>
          </cell>
          <cell r="N494">
            <v>1.6</v>
          </cell>
          <cell r="O494">
            <v>115.2</v>
          </cell>
          <cell r="P494">
            <v>393</v>
          </cell>
          <cell r="Q494">
            <v>295</v>
          </cell>
          <cell r="R494">
            <v>180</v>
          </cell>
          <cell r="S494">
            <v>8</v>
          </cell>
          <cell r="T494">
            <v>9</v>
          </cell>
          <cell r="U494">
            <v>1620</v>
          </cell>
          <cell r="V494">
            <v>1770</v>
          </cell>
          <cell r="W494">
            <v>19200</v>
          </cell>
          <cell r="X494">
            <v>1536</v>
          </cell>
          <cell r="Y494">
            <v>93</v>
          </cell>
          <cell r="Z494">
            <v>1428.48</v>
          </cell>
          <cell r="AA494">
            <v>12.399999999999999</v>
          </cell>
          <cell r="AB494" t="str">
            <v>0001</v>
          </cell>
          <cell r="AC494">
            <v>34283.520000000004</v>
          </cell>
          <cell r="AD494" t="str">
            <v>per family of Max/double</v>
          </cell>
          <cell r="AE494"/>
        </row>
        <row r="495">
          <cell r="A495" t="str">
            <v>43065162C01</v>
          </cell>
          <cell r="B495">
            <v>4306516</v>
          </cell>
          <cell r="C495" t="str">
            <v>7D 80G HZLNT CROIS 20CA</v>
          </cell>
          <cell r="D495" t="str">
            <v>2C01</v>
          </cell>
          <cell r="E495" t="str">
            <v>Tray 70/80/85g</v>
          </cell>
          <cell r="F495">
            <v>80</v>
          </cell>
          <cell r="G495"/>
          <cell r="H495" t="str">
            <v>Hazelnut</v>
          </cell>
          <cell r="I495"/>
          <cell r="J495"/>
          <cell r="K495">
            <v>1</v>
          </cell>
          <cell r="L495">
            <v>20</v>
          </cell>
          <cell r="M495">
            <v>72</v>
          </cell>
          <cell r="N495">
            <v>1.6</v>
          </cell>
          <cell r="O495">
            <v>115.2</v>
          </cell>
          <cell r="P495">
            <v>393</v>
          </cell>
          <cell r="Q495">
            <v>295</v>
          </cell>
          <cell r="R495">
            <v>180</v>
          </cell>
          <cell r="S495">
            <v>8</v>
          </cell>
          <cell r="T495">
            <v>9</v>
          </cell>
          <cell r="U495">
            <v>1620</v>
          </cell>
          <cell r="V495">
            <v>1770</v>
          </cell>
          <cell r="W495">
            <v>12042</v>
          </cell>
          <cell r="X495">
            <v>963.36</v>
          </cell>
          <cell r="Y495">
            <v>93.5</v>
          </cell>
          <cell r="Z495">
            <v>900.74160000000006</v>
          </cell>
          <cell r="AA495">
            <v>7.8189374999999997</v>
          </cell>
          <cell r="AB495" t="str">
            <v>0001</v>
          </cell>
          <cell r="AC495">
            <v>7205.9328000000005</v>
          </cell>
          <cell r="AD495" t="str">
            <v>per family Max/Double</v>
          </cell>
          <cell r="AE495"/>
        </row>
        <row r="496">
          <cell r="A496" t="str">
            <v>43065162C01</v>
          </cell>
          <cell r="B496">
            <v>4306516</v>
          </cell>
          <cell r="C496" t="str">
            <v>7D 80G HZLNT CROIS 20CA</v>
          </cell>
          <cell r="D496" t="str">
            <v>2C01</v>
          </cell>
          <cell r="E496" t="str">
            <v>Tray 70/80/85g</v>
          </cell>
          <cell r="F496">
            <v>80</v>
          </cell>
          <cell r="G496"/>
          <cell r="H496" t="str">
            <v>Hazelnut</v>
          </cell>
          <cell r="I496"/>
          <cell r="J496"/>
          <cell r="K496">
            <v>1</v>
          </cell>
          <cell r="L496">
            <v>20</v>
          </cell>
          <cell r="M496">
            <v>72</v>
          </cell>
          <cell r="N496">
            <v>1.6</v>
          </cell>
          <cell r="O496">
            <v>115.2</v>
          </cell>
          <cell r="P496">
            <v>393</v>
          </cell>
          <cell r="Q496">
            <v>295</v>
          </cell>
          <cell r="R496">
            <v>180</v>
          </cell>
          <cell r="S496">
            <v>8</v>
          </cell>
          <cell r="T496">
            <v>9</v>
          </cell>
          <cell r="U496">
            <v>1620</v>
          </cell>
          <cell r="V496">
            <v>1770</v>
          </cell>
          <cell r="W496">
            <v>12042</v>
          </cell>
          <cell r="X496">
            <v>963.36</v>
          </cell>
          <cell r="Y496">
            <v>93.5</v>
          </cell>
          <cell r="Z496">
            <v>900.74160000000006</v>
          </cell>
          <cell r="AA496">
            <v>7.8189374999999997</v>
          </cell>
          <cell r="AB496" t="str">
            <v>0001</v>
          </cell>
          <cell r="AC496">
            <v>7205.9328000000005</v>
          </cell>
          <cell r="AD496" t="str">
            <v>per family Max/Double</v>
          </cell>
          <cell r="AE496"/>
        </row>
        <row r="497">
          <cell r="A497" t="str">
            <v>43065171C01</v>
          </cell>
          <cell r="B497">
            <v>4306517</v>
          </cell>
          <cell r="C497" t="str">
            <v>7D 85G SPUM CROIS 20CA</v>
          </cell>
          <cell r="D497" t="str">
            <v>1C01</v>
          </cell>
          <cell r="E497" t="str">
            <v>Tray 70/80/85g</v>
          </cell>
          <cell r="F497">
            <v>85</v>
          </cell>
          <cell r="G497"/>
          <cell r="H497" t="str">
            <v>Spumant</v>
          </cell>
          <cell r="I497"/>
          <cell r="J497"/>
          <cell r="K497">
            <v>1</v>
          </cell>
          <cell r="L497">
            <v>20</v>
          </cell>
          <cell r="M497">
            <v>72</v>
          </cell>
          <cell r="N497">
            <v>1.7</v>
          </cell>
          <cell r="O497">
            <v>122.39999999999999</v>
          </cell>
          <cell r="P497">
            <v>393</v>
          </cell>
          <cell r="Q497">
            <v>295</v>
          </cell>
          <cell r="R497">
            <v>180</v>
          </cell>
          <cell r="S497">
            <v>8</v>
          </cell>
          <cell r="T497">
            <v>9</v>
          </cell>
          <cell r="U497">
            <v>1620</v>
          </cell>
          <cell r="V497">
            <v>1770</v>
          </cell>
          <cell r="W497">
            <v>19200</v>
          </cell>
          <cell r="X497">
            <v>1632</v>
          </cell>
          <cell r="Y497">
            <v>93</v>
          </cell>
          <cell r="Z497">
            <v>1517.76</v>
          </cell>
          <cell r="AA497">
            <v>12.4</v>
          </cell>
          <cell r="AB497" t="str">
            <v>0001</v>
          </cell>
          <cell r="AC497">
            <v>36426.239999999998</v>
          </cell>
          <cell r="AD497" t="str">
            <v>per family of Max/double</v>
          </cell>
          <cell r="AE497"/>
        </row>
        <row r="498">
          <cell r="A498" t="str">
            <v>43065172C01</v>
          </cell>
          <cell r="B498">
            <v>4306517</v>
          </cell>
          <cell r="C498" t="str">
            <v>7D 85G SPUM CROIS 20CA</v>
          </cell>
          <cell r="D498" t="str">
            <v>2C01</v>
          </cell>
          <cell r="E498" t="str">
            <v>Tray 70/80/85g</v>
          </cell>
          <cell r="F498">
            <v>85</v>
          </cell>
          <cell r="G498"/>
          <cell r="H498" t="str">
            <v>Spumant</v>
          </cell>
          <cell r="I498"/>
          <cell r="J498"/>
          <cell r="K498">
            <v>1</v>
          </cell>
          <cell r="L498">
            <v>20</v>
          </cell>
          <cell r="M498">
            <v>72</v>
          </cell>
          <cell r="N498">
            <v>1.7</v>
          </cell>
          <cell r="O498">
            <v>122.39999999999999</v>
          </cell>
          <cell r="P498">
            <v>393</v>
          </cell>
          <cell r="Q498">
            <v>295</v>
          </cell>
          <cell r="R498">
            <v>180</v>
          </cell>
          <cell r="S498">
            <v>8</v>
          </cell>
          <cell r="T498">
            <v>9</v>
          </cell>
          <cell r="U498">
            <v>1620</v>
          </cell>
          <cell r="V498">
            <v>1770</v>
          </cell>
          <cell r="W498">
            <v>12042</v>
          </cell>
          <cell r="X498">
            <v>1023.57</v>
          </cell>
          <cell r="Y498">
            <v>93.5</v>
          </cell>
          <cell r="Z498">
            <v>957.03795000000002</v>
          </cell>
          <cell r="AA498">
            <v>7.8189375000000005</v>
          </cell>
          <cell r="AB498" t="str">
            <v>0001</v>
          </cell>
          <cell r="AC498">
            <v>7656.3036000000002</v>
          </cell>
          <cell r="AD498" t="str">
            <v>per family Max/Double</v>
          </cell>
          <cell r="AE498"/>
        </row>
        <row r="499">
          <cell r="A499" t="str">
            <v>43065181C01</v>
          </cell>
          <cell r="B499">
            <v>4306518</v>
          </cell>
          <cell r="C499" t="str">
            <v>7D 80G VAN&amp;STRAWB CROIS 20CA</v>
          </cell>
          <cell r="D499" t="str">
            <v>1C01</v>
          </cell>
          <cell r="E499" t="str">
            <v>Tray 70/80/85g</v>
          </cell>
          <cell r="F499">
            <v>80</v>
          </cell>
          <cell r="G499"/>
          <cell r="H499" t="str">
            <v>Vanilla-Strawberry</v>
          </cell>
          <cell r="I499"/>
          <cell r="J499"/>
          <cell r="K499">
            <v>1</v>
          </cell>
          <cell r="L499">
            <v>20</v>
          </cell>
          <cell r="M499">
            <v>72</v>
          </cell>
          <cell r="N499">
            <v>1.6</v>
          </cell>
          <cell r="O499">
            <v>115.2</v>
          </cell>
          <cell r="P499">
            <v>393</v>
          </cell>
          <cell r="Q499">
            <v>295</v>
          </cell>
          <cell r="R499">
            <v>180</v>
          </cell>
          <cell r="S499">
            <v>8</v>
          </cell>
          <cell r="T499">
            <v>9</v>
          </cell>
          <cell r="U499">
            <v>1620</v>
          </cell>
          <cell r="V499">
            <v>1770</v>
          </cell>
          <cell r="W499">
            <v>19200</v>
          </cell>
          <cell r="X499">
            <v>1536</v>
          </cell>
          <cell r="Y499">
            <v>93</v>
          </cell>
          <cell r="Z499">
            <v>1428.48</v>
          </cell>
          <cell r="AA499">
            <v>12.399999999999999</v>
          </cell>
          <cell r="AB499" t="str">
            <v>0001</v>
          </cell>
          <cell r="AC499">
            <v>34283.520000000004</v>
          </cell>
          <cell r="AD499" t="str">
            <v>per family of Max/double</v>
          </cell>
          <cell r="AE499"/>
        </row>
        <row r="500">
          <cell r="A500" t="str">
            <v>43065182C01</v>
          </cell>
          <cell r="B500">
            <v>4306518</v>
          </cell>
          <cell r="C500" t="str">
            <v>7D 80G VAN&amp;STRAWB CROIS 20CA</v>
          </cell>
          <cell r="D500" t="str">
            <v>2C01</v>
          </cell>
          <cell r="E500" t="str">
            <v>Tray 70/80/85g</v>
          </cell>
          <cell r="F500">
            <v>80</v>
          </cell>
          <cell r="G500"/>
          <cell r="H500" t="str">
            <v>Vanilla-Strawberry</v>
          </cell>
          <cell r="I500"/>
          <cell r="J500"/>
          <cell r="K500">
            <v>1</v>
          </cell>
          <cell r="L500">
            <v>20</v>
          </cell>
          <cell r="M500">
            <v>72</v>
          </cell>
          <cell r="N500">
            <v>1.6</v>
          </cell>
          <cell r="O500">
            <v>115.2</v>
          </cell>
          <cell r="P500">
            <v>393</v>
          </cell>
          <cell r="Q500">
            <v>295</v>
          </cell>
          <cell r="R500">
            <v>180</v>
          </cell>
          <cell r="S500">
            <v>8</v>
          </cell>
          <cell r="T500">
            <v>9</v>
          </cell>
          <cell r="U500">
            <v>1620</v>
          </cell>
          <cell r="V500">
            <v>1770</v>
          </cell>
          <cell r="W500">
            <v>12042</v>
          </cell>
          <cell r="X500">
            <v>963.36</v>
          </cell>
          <cell r="Y500">
            <v>93.5</v>
          </cell>
          <cell r="Z500">
            <v>900.74160000000006</v>
          </cell>
          <cell r="AA500">
            <v>7.8189374999999997</v>
          </cell>
          <cell r="AB500" t="str">
            <v>0001</v>
          </cell>
          <cell r="AC500">
            <v>7205.9328000000005</v>
          </cell>
          <cell r="AD500" t="str">
            <v>per family Max/Double</v>
          </cell>
          <cell r="AE500"/>
        </row>
        <row r="501">
          <cell r="A501" t="str">
            <v>43065191C01</v>
          </cell>
          <cell r="B501">
            <v>4306519</v>
          </cell>
          <cell r="C501" t="str">
            <v>7D 80G COCOA&amp;CONUT CROIS 20CA</v>
          </cell>
          <cell r="D501" t="str">
            <v>1C01</v>
          </cell>
          <cell r="E501" t="str">
            <v>Tray 70/80/85g</v>
          </cell>
          <cell r="F501">
            <v>80</v>
          </cell>
          <cell r="G501"/>
          <cell r="H501" t="str">
            <v>Cocoa-Coconut</v>
          </cell>
          <cell r="I501"/>
          <cell r="J501"/>
          <cell r="K501">
            <v>1</v>
          </cell>
          <cell r="L501">
            <v>20</v>
          </cell>
          <cell r="M501">
            <v>72</v>
          </cell>
          <cell r="N501">
            <v>1.6</v>
          </cell>
          <cell r="O501">
            <v>115.2</v>
          </cell>
          <cell r="P501">
            <v>393</v>
          </cell>
          <cell r="Q501">
            <v>295</v>
          </cell>
          <cell r="R501">
            <v>180</v>
          </cell>
          <cell r="S501">
            <v>8</v>
          </cell>
          <cell r="T501">
            <v>9</v>
          </cell>
          <cell r="U501">
            <v>1620</v>
          </cell>
          <cell r="V501">
            <v>1770</v>
          </cell>
          <cell r="W501">
            <v>19200</v>
          </cell>
          <cell r="X501">
            <v>1536</v>
          </cell>
          <cell r="Y501">
            <v>93</v>
          </cell>
          <cell r="Z501">
            <v>1428.48</v>
          </cell>
          <cell r="AA501">
            <v>12.399999999999999</v>
          </cell>
          <cell r="AB501" t="str">
            <v>0001</v>
          </cell>
          <cell r="AC501">
            <v>34283.520000000004</v>
          </cell>
          <cell r="AD501" t="str">
            <v>per family of Max/double</v>
          </cell>
          <cell r="AE501"/>
        </row>
        <row r="502">
          <cell r="A502" t="str">
            <v>43065192C01</v>
          </cell>
          <cell r="B502">
            <v>4306519</v>
          </cell>
          <cell r="C502" t="str">
            <v>7D 80G COCOA&amp;CONUT CROIS 20CA</v>
          </cell>
          <cell r="D502" t="str">
            <v>2C01</v>
          </cell>
          <cell r="E502" t="str">
            <v>Tray 70/80/85g</v>
          </cell>
          <cell r="F502">
            <v>80</v>
          </cell>
          <cell r="G502"/>
          <cell r="H502" t="str">
            <v>Cocoa-Coconut</v>
          </cell>
          <cell r="I502"/>
          <cell r="J502"/>
          <cell r="K502">
            <v>1</v>
          </cell>
          <cell r="L502">
            <v>20</v>
          </cell>
          <cell r="M502">
            <v>72</v>
          </cell>
          <cell r="N502">
            <v>1.6</v>
          </cell>
          <cell r="O502">
            <v>115.2</v>
          </cell>
          <cell r="P502">
            <v>393</v>
          </cell>
          <cell r="Q502">
            <v>295</v>
          </cell>
          <cell r="R502">
            <v>180</v>
          </cell>
          <cell r="S502">
            <v>8</v>
          </cell>
          <cell r="T502">
            <v>9</v>
          </cell>
          <cell r="U502">
            <v>1620</v>
          </cell>
          <cell r="V502">
            <v>1770</v>
          </cell>
          <cell r="W502">
            <v>12042</v>
          </cell>
          <cell r="X502">
            <v>963.36</v>
          </cell>
          <cell r="Y502">
            <v>93.5</v>
          </cell>
          <cell r="Z502">
            <v>900.74160000000006</v>
          </cell>
          <cell r="AA502">
            <v>7.8189374999999997</v>
          </cell>
          <cell r="AB502" t="str">
            <v>0001</v>
          </cell>
          <cell r="AC502">
            <v>7205.9328000000005</v>
          </cell>
          <cell r="AD502" t="str">
            <v>per family Max/Double</v>
          </cell>
          <cell r="AE502"/>
        </row>
        <row r="503">
          <cell r="A503" t="str">
            <v>43065202B01</v>
          </cell>
          <cell r="B503">
            <v>4306520</v>
          </cell>
          <cell r="C503" t="str">
            <v>7D 80G TOM&amp;OLIV BR 14CA</v>
          </cell>
          <cell r="D503" t="str">
            <v>2B01</v>
          </cell>
          <cell r="E503" t="str">
            <v>BIG</v>
          </cell>
          <cell r="F503">
            <v>80</v>
          </cell>
          <cell r="G503" t="str">
            <v>RO/ Kaufland</v>
          </cell>
          <cell r="H503" t="str">
            <v>Tomato-Olive</v>
          </cell>
          <cell r="I503"/>
          <cell r="J503"/>
          <cell r="K503">
            <v>1</v>
          </cell>
          <cell r="L503">
            <v>14</v>
          </cell>
          <cell r="M503">
            <v>72</v>
          </cell>
          <cell r="N503">
            <v>1.1200000000000001</v>
          </cell>
          <cell r="O503">
            <v>80.640000000000015</v>
          </cell>
          <cell r="P503">
            <v>393</v>
          </cell>
          <cell r="Q503">
            <v>295</v>
          </cell>
          <cell r="R503">
            <v>180</v>
          </cell>
          <cell r="S503">
            <v>8</v>
          </cell>
          <cell r="T503">
            <v>0</v>
          </cell>
          <cell r="U503">
            <v>0</v>
          </cell>
          <cell r="V503">
            <v>150</v>
          </cell>
          <cell r="W503">
            <v>11218.5</v>
          </cell>
          <cell r="X503">
            <v>897.48</v>
          </cell>
          <cell r="Y503">
            <v>91</v>
          </cell>
          <cell r="Z503">
            <v>816.70680000000004</v>
          </cell>
          <cell r="AA503">
            <v>10.127812499999999</v>
          </cell>
          <cell r="AB503" t="str">
            <v>0001</v>
          </cell>
          <cell r="AC503">
            <v>13067.308800000001</v>
          </cell>
          <cell r="AD503" t="str">
            <v>per family of Bake Rolls</v>
          </cell>
          <cell r="AE503"/>
        </row>
        <row r="504">
          <cell r="A504" t="str">
            <v>43065212B01</v>
          </cell>
          <cell r="B504">
            <v>4306521</v>
          </cell>
          <cell r="C504" t="str">
            <v>7D 80G PIZZA 7D BR 14CA</v>
          </cell>
          <cell r="D504" t="str">
            <v>2B01</v>
          </cell>
          <cell r="E504" t="str">
            <v>BIG</v>
          </cell>
          <cell r="F504">
            <v>80</v>
          </cell>
          <cell r="G504" t="str">
            <v>RO/ Kaufland</v>
          </cell>
          <cell r="H504" t="str">
            <v>Pizza</v>
          </cell>
          <cell r="I504"/>
          <cell r="J504"/>
          <cell r="K504">
            <v>1</v>
          </cell>
          <cell r="L504">
            <v>14</v>
          </cell>
          <cell r="M504">
            <v>72</v>
          </cell>
          <cell r="N504">
            <v>1.1200000000000001</v>
          </cell>
          <cell r="O504">
            <v>80.640000000000015</v>
          </cell>
          <cell r="P504">
            <v>393</v>
          </cell>
          <cell r="Q504">
            <v>295</v>
          </cell>
          <cell r="R504">
            <v>180</v>
          </cell>
          <cell r="S504">
            <v>8</v>
          </cell>
          <cell r="T504">
            <v>0</v>
          </cell>
          <cell r="U504">
            <v>0</v>
          </cell>
          <cell r="V504">
            <v>150</v>
          </cell>
          <cell r="W504">
            <v>11218.5</v>
          </cell>
          <cell r="X504">
            <v>897.48</v>
          </cell>
          <cell r="Y504">
            <v>91</v>
          </cell>
          <cell r="Z504">
            <v>816.70680000000004</v>
          </cell>
          <cell r="AA504">
            <v>10.127812499999999</v>
          </cell>
          <cell r="AB504" t="str">
            <v>0001</v>
          </cell>
          <cell r="AC504">
            <v>13067.308800000001</v>
          </cell>
          <cell r="AD504" t="str">
            <v>per family of Bake Rolls</v>
          </cell>
          <cell r="AE504"/>
        </row>
        <row r="505">
          <cell r="A505" t="str">
            <v>43067531C01</v>
          </cell>
          <cell r="B505">
            <v>4306753</v>
          </cell>
          <cell r="C505" t="str">
            <v>7D 60G SPUM CROIS 30CA AC</v>
          </cell>
          <cell r="D505" t="str">
            <v>1C01</v>
          </cell>
          <cell r="E505" t="str">
            <v>Tray 60/65g</v>
          </cell>
          <cell r="F505">
            <v>60</v>
          </cell>
          <cell r="G505" t="str">
            <v>RO/MD/GR/CY/BG</v>
          </cell>
          <cell r="H505" t="str">
            <v>Spumant</v>
          </cell>
          <cell r="I505"/>
          <cell r="J505"/>
          <cell r="K505">
            <v>1</v>
          </cell>
          <cell r="L505">
            <v>30</v>
          </cell>
          <cell r="M505">
            <v>56</v>
          </cell>
          <cell r="N505">
            <v>1.8</v>
          </cell>
          <cell r="O505">
            <v>100.8</v>
          </cell>
          <cell r="P505">
            <v>391</v>
          </cell>
          <cell r="Q505">
            <v>291</v>
          </cell>
          <cell r="R505">
            <v>220</v>
          </cell>
          <cell r="S505">
            <v>8</v>
          </cell>
          <cell r="T505">
            <v>7</v>
          </cell>
          <cell r="U505">
            <v>1540</v>
          </cell>
          <cell r="V505">
            <v>1690</v>
          </cell>
          <cell r="W505">
            <v>25410</v>
          </cell>
          <cell r="X505">
            <v>1524.6</v>
          </cell>
          <cell r="Y505">
            <v>93</v>
          </cell>
          <cell r="Z505">
            <v>1417.8779999999999</v>
          </cell>
          <cell r="AA505">
            <v>14.066249999999998</v>
          </cell>
          <cell r="AB505" t="str">
            <v>0001</v>
          </cell>
          <cell r="AC505">
            <v>1417.88</v>
          </cell>
          <cell r="AD505"/>
          <cell r="AE505"/>
        </row>
        <row r="506">
          <cell r="A506" t="str">
            <v>43067531c03</v>
          </cell>
          <cell r="B506">
            <v>4306753</v>
          </cell>
          <cell r="C506" t="str">
            <v>7D 60G SPUM CROIS 30CA AC</v>
          </cell>
          <cell r="D506" t="str">
            <v>1c03</v>
          </cell>
          <cell r="E506" t="str">
            <v>Tray 60/65g</v>
          </cell>
          <cell r="F506">
            <v>60</v>
          </cell>
          <cell r="G506" t="str">
            <v>RO/MD/GR/CY/BG</v>
          </cell>
          <cell r="H506" t="str">
            <v>Spumant</v>
          </cell>
          <cell r="I506"/>
          <cell r="J506"/>
          <cell r="K506">
            <v>1</v>
          </cell>
          <cell r="L506">
            <v>30</v>
          </cell>
          <cell r="M506">
            <v>56</v>
          </cell>
          <cell r="N506">
            <v>1.8</v>
          </cell>
          <cell r="O506">
            <v>100.8</v>
          </cell>
          <cell r="P506">
            <v>391</v>
          </cell>
          <cell r="Q506">
            <v>291</v>
          </cell>
          <cell r="R506">
            <v>220</v>
          </cell>
          <cell r="S506">
            <v>8</v>
          </cell>
          <cell r="T506">
            <v>7</v>
          </cell>
          <cell r="U506">
            <v>1540</v>
          </cell>
          <cell r="V506">
            <v>1690</v>
          </cell>
          <cell r="W506">
            <v>13764</v>
          </cell>
          <cell r="X506">
            <v>825.84</v>
          </cell>
          <cell r="Y506">
            <v>92.5</v>
          </cell>
          <cell r="Z506">
            <v>763.90199999999993</v>
          </cell>
          <cell r="AA506">
            <v>7.5783928571428563</v>
          </cell>
          <cell r="AB506" t="str">
            <v>0002</v>
          </cell>
          <cell r="AC506">
            <v>102087.216</v>
          </cell>
          <cell r="AD506"/>
          <cell r="AE506"/>
        </row>
        <row r="507">
          <cell r="A507" t="str">
            <v>43067561C01</v>
          </cell>
          <cell r="B507">
            <v>4306756</v>
          </cell>
          <cell r="C507" t="str">
            <v>7D 80G VAN&amp;STRAWB CROIS 20CA AC</v>
          </cell>
          <cell r="D507" t="str">
            <v>1C01</v>
          </cell>
          <cell r="E507" t="str">
            <v>Tray 70/80/85g</v>
          </cell>
          <cell r="F507">
            <v>80</v>
          </cell>
          <cell r="G507" t="str">
            <v>RO/MD/BG/ES/PT</v>
          </cell>
          <cell r="H507" t="str">
            <v>Vanilla-Strawberry</v>
          </cell>
          <cell r="I507"/>
          <cell r="J507"/>
          <cell r="K507">
            <v>1</v>
          </cell>
          <cell r="L507">
            <v>20</v>
          </cell>
          <cell r="M507">
            <v>72</v>
          </cell>
          <cell r="N507">
            <v>1.6</v>
          </cell>
          <cell r="O507">
            <v>115.2</v>
          </cell>
          <cell r="P507">
            <v>396</v>
          </cell>
          <cell r="Q507">
            <v>296</v>
          </cell>
          <cell r="R507">
            <v>180</v>
          </cell>
          <cell r="S507">
            <v>8</v>
          </cell>
          <cell r="T507">
            <v>9</v>
          </cell>
          <cell r="U507">
            <v>1620</v>
          </cell>
          <cell r="V507">
            <v>1770</v>
          </cell>
          <cell r="W507">
            <v>19200</v>
          </cell>
          <cell r="X507">
            <v>1536</v>
          </cell>
          <cell r="Y507">
            <v>93</v>
          </cell>
          <cell r="Z507">
            <v>1428.48</v>
          </cell>
          <cell r="AA507">
            <v>12.399999999999999</v>
          </cell>
          <cell r="AB507" t="str">
            <v>0001</v>
          </cell>
          <cell r="AC507">
            <v>34283.520000000004</v>
          </cell>
          <cell r="AD507" t="str">
            <v>per family of Max/double</v>
          </cell>
          <cell r="AE507"/>
        </row>
        <row r="508">
          <cell r="A508" t="str">
            <v>43067562C01</v>
          </cell>
          <cell r="B508">
            <v>4306756</v>
          </cell>
          <cell r="C508" t="str">
            <v>7D 80G VAN&amp;STRAWB CROIS 20CA AC</v>
          </cell>
          <cell r="D508" t="str">
            <v>2C01</v>
          </cell>
          <cell r="E508" t="str">
            <v>Tray 70/80/85g</v>
          </cell>
          <cell r="F508">
            <v>80</v>
          </cell>
          <cell r="G508" t="str">
            <v>RO/MD/BG/ES/PT</v>
          </cell>
          <cell r="H508" t="str">
            <v>Vanilla-Strawberry</v>
          </cell>
          <cell r="I508"/>
          <cell r="J508"/>
          <cell r="K508">
            <v>1</v>
          </cell>
          <cell r="L508">
            <v>20</v>
          </cell>
          <cell r="M508">
            <v>72</v>
          </cell>
          <cell r="N508">
            <v>1.6</v>
          </cell>
          <cell r="O508">
            <v>115.2</v>
          </cell>
          <cell r="P508">
            <v>396</v>
          </cell>
          <cell r="Q508">
            <v>296</v>
          </cell>
          <cell r="R508">
            <v>180</v>
          </cell>
          <cell r="S508">
            <v>8</v>
          </cell>
          <cell r="T508">
            <v>9</v>
          </cell>
          <cell r="U508">
            <v>1620</v>
          </cell>
          <cell r="V508">
            <v>1770</v>
          </cell>
          <cell r="W508">
            <v>12042</v>
          </cell>
          <cell r="X508">
            <v>963.36</v>
          </cell>
          <cell r="Y508">
            <v>93.5</v>
          </cell>
          <cell r="Z508">
            <v>900.74160000000006</v>
          </cell>
          <cell r="AA508">
            <v>7.8189374999999997</v>
          </cell>
          <cell r="AB508" t="str">
            <v>0002</v>
          </cell>
          <cell r="AC508">
            <v>7205.9328000000005</v>
          </cell>
          <cell r="AD508" t="str">
            <v>per family Max/Double</v>
          </cell>
          <cell r="AE508"/>
        </row>
        <row r="509">
          <cell r="A509" t="str">
            <v>43067602C01</v>
          </cell>
          <cell r="B509">
            <v>4306760</v>
          </cell>
          <cell r="C509" t="str">
            <v>7D 70G CHOC DROPS CROIS 20CA SRP</v>
          </cell>
          <cell r="D509" t="str">
            <v>2C01</v>
          </cell>
          <cell r="E509" t="str">
            <v>Tray 70/80/85g</v>
          </cell>
          <cell r="F509">
            <v>70</v>
          </cell>
          <cell r="G509"/>
          <cell r="H509" t="str">
            <v>Drops</v>
          </cell>
          <cell r="I509"/>
          <cell r="J509"/>
          <cell r="K509">
            <v>1</v>
          </cell>
          <cell r="L509">
            <v>20</v>
          </cell>
          <cell r="M509">
            <v>40</v>
          </cell>
          <cell r="N509">
            <v>1.4</v>
          </cell>
          <cell r="O509">
            <v>56</v>
          </cell>
          <cell r="P509">
            <v>396</v>
          </cell>
          <cell r="Q509">
            <v>296</v>
          </cell>
          <cell r="R509">
            <v>180</v>
          </cell>
          <cell r="S509">
            <v>8</v>
          </cell>
          <cell r="T509">
            <v>5</v>
          </cell>
          <cell r="U509">
            <v>900</v>
          </cell>
          <cell r="V509">
            <v>1050</v>
          </cell>
          <cell r="W509">
            <v>12042</v>
          </cell>
          <cell r="X509">
            <v>842.94</v>
          </cell>
          <cell r="Y509">
            <v>93.5</v>
          </cell>
          <cell r="Z509">
            <v>788.14890000000003</v>
          </cell>
          <cell r="AA509">
            <v>14.074087500000001</v>
          </cell>
          <cell r="AB509" t="str">
            <v>0001</v>
          </cell>
          <cell r="AC509">
            <v>6305.1912000000002</v>
          </cell>
          <cell r="AD509" t="str">
            <v>per family Choco Drops</v>
          </cell>
          <cell r="AE509"/>
        </row>
        <row r="510">
          <cell r="A510" t="str">
            <v>43067651C01</v>
          </cell>
          <cell r="B510">
            <v>4306765</v>
          </cell>
          <cell r="C510" t="str">
            <v>7D 80G COCOA&amp;CONUT CROIS 20CA AC</v>
          </cell>
          <cell r="D510" t="str">
            <v>1C01</v>
          </cell>
          <cell r="E510" t="str">
            <v>Tray 70/80/85g</v>
          </cell>
          <cell r="F510">
            <v>80</v>
          </cell>
          <cell r="G510" t="str">
            <v>RO/MD/BG/ES/PT</v>
          </cell>
          <cell r="H510" t="str">
            <v>Cocoa-Coconut</v>
          </cell>
          <cell r="I510"/>
          <cell r="J510"/>
          <cell r="K510">
            <v>1</v>
          </cell>
          <cell r="L510">
            <v>20</v>
          </cell>
          <cell r="M510">
            <v>72</v>
          </cell>
          <cell r="N510">
            <v>1.6</v>
          </cell>
          <cell r="O510">
            <v>115.2</v>
          </cell>
          <cell r="P510">
            <v>396</v>
          </cell>
          <cell r="Q510">
            <v>296</v>
          </cell>
          <cell r="R510">
            <v>180</v>
          </cell>
          <cell r="S510">
            <v>8</v>
          </cell>
          <cell r="T510">
            <v>9</v>
          </cell>
          <cell r="U510">
            <v>1620</v>
          </cell>
          <cell r="V510">
            <v>1770</v>
          </cell>
          <cell r="W510">
            <v>19200</v>
          </cell>
          <cell r="X510">
            <v>1536</v>
          </cell>
          <cell r="Y510">
            <v>93</v>
          </cell>
          <cell r="Z510">
            <v>1428.48</v>
          </cell>
          <cell r="AA510">
            <v>12.399999999999999</v>
          </cell>
          <cell r="AB510" t="str">
            <v>0001</v>
          </cell>
          <cell r="AC510">
            <v>34283.520000000004</v>
          </cell>
          <cell r="AD510" t="str">
            <v>per family of Max/double</v>
          </cell>
          <cell r="AE510"/>
        </row>
        <row r="511">
          <cell r="A511" t="str">
            <v>43067652C01</v>
          </cell>
          <cell r="B511">
            <v>4306765</v>
          </cell>
          <cell r="C511" t="str">
            <v>7D 80G COCOA&amp;CONUT CROIS 20CA AC</v>
          </cell>
          <cell r="D511" t="str">
            <v>2C01</v>
          </cell>
          <cell r="E511" t="str">
            <v>Tray 70/80/85g</v>
          </cell>
          <cell r="F511">
            <v>80</v>
          </cell>
          <cell r="G511" t="str">
            <v>RO/MD/BG/ES/PT</v>
          </cell>
          <cell r="H511" t="str">
            <v>Cocoa-Coconut</v>
          </cell>
          <cell r="I511"/>
          <cell r="J511"/>
          <cell r="K511">
            <v>1</v>
          </cell>
          <cell r="L511">
            <v>20</v>
          </cell>
          <cell r="M511">
            <v>72</v>
          </cell>
          <cell r="N511">
            <v>1.6</v>
          </cell>
          <cell r="O511">
            <v>115.2</v>
          </cell>
          <cell r="P511">
            <v>396</v>
          </cell>
          <cell r="Q511">
            <v>296</v>
          </cell>
          <cell r="R511">
            <v>180</v>
          </cell>
          <cell r="S511">
            <v>8</v>
          </cell>
          <cell r="T511">
            <v>9</v>
          </cell>
          <cell r="U511">
            <v>1620</v>
          </cell>
          <cell r="V511">
            <v>1770</v>
          </cell>
          <cell r="W511">
            <v>12042</v>
          </cell>
          <cell r="X511">
            <v>963.36</v>
          </cell>
          <cell r="Y511">
            <v>93.5</v>
          </cell>
          <cell r="Z511">
            <v>900.74160000000006</v>
          </cell>
          <cell r="AA511">
            <v>7.8189374999999997</v>
          </cell>
          <cell r="AB511" t="str">
            <v>0002</v>
          </cell>
          <cell r="AC511">
            <v>7205.9328000000005</v>
          </cell>
          <cell r="AD511" t="str">
            <v>per family Max/Double</v>
          </cell>
          <cell r="AE511"/>
        </row>
        <row r="512">
          <cell r="A512" t="str">
            <v>43191352C01</v>
          </cell>
          <cell r="B512">
            <v>4319135</v>
          </cell>
          <cell r="C512" t="str">
            <v>7D 80G COCOA&amp;COCONUT CROIS 20CA AC</v>
          </cell>
          <cell r="D512" t="str">
            <v>2C01</v>
          </cell>
          <cell r="E512" t="str">
            <v>Tray 70/80/85g</v>
          </cell>
          <cell r="F512">
            <v>80</v>
          </cell>
          <cell r="G512" t="str">
            <v>RS/BIH/AL/ME/MK</v>
          </cell>
          <cell r="H512" t="str">
            <v>Cocoa-Coconut</v>
          </cell>
          <cell r="I512"/>
          <cell r="J512"/>
          <cell r="K512">
            <v>1</v>
          </cell>
          <cell r="L512">
            <v>20</v>
          </cell>
          <cell r="M512">
            <v>72</v>
          </cell>
          <cell r="N512">
            <v>1.6</v>
          </cell>
          <cell r="O512">
            <v>115.2</v>
          </cell>
          <cell r="P512">
            <v>396</v>
          </cell>
          <cell r="Q512">
            <v>296</v>
          </cell>
          <cell r="R512">
            <v>180</v>
          </cell>
          <cell r="S512">
            <v>8</v>
          </cell>
          <cell r="T512">
            <v>9</v>
          </cell>
          <cell r="U512">
            <v>1620</v>
          </cell>
          <cell r="V512">
            <v>1770</v>
          </cell>
          <cell r="W512">
            <v>12042</v>
          </cell>
          <cell r="X512">
            <v>963.36</v>
          </cell>
          <cell r="Y512">
            <v>93.5</v>
          </cell>
          <cell r="Z512">
            <v>900.74160000000006</v>
          </cell>
          <cell r="AA512">
            <v>7.8189374999999997</v>
          </cell>
          <cell r="AB512" t="str">
            <v>0001</v>
          </cell>
          <cell r="AC512">
            <v>7205.9328000000005</v>
          </cell>
          <cell r="AD512" t="str">
            <v>per family Max/Double</v>
          </cell>
          <cell r="AE512"/>
        </row>
        <row r="513">
          <cell r="A513" t="str">
            <v>43067791C01</v>
          </cell>
          <cell r="B513">
            <v>4306779</v>
          </cell>
          <cell r="C513" t="str">
            <v>7D 80G VAN&amp;SR CHRY CROIS 20CA AC</v>
          </cell>
          <cell r="D513" t="str">
            <v>1C01</v>
          </cell>
          <cell r="E513" t="str">
            <v>Tray 70/80/85g</v>
          </cell>
          <cell r="F513">
            <v>80</v>
          </cell>
          <cell r="G513" t="str">
            <v>RO/MD/BG/ES/PT</v>
          </cell>
          <cell r="H513" t="str">
            <v>Vanilla-Cherry</v>
          </cell>
          <cell r="I513"/>
          <cell r="J513"/>
          <cell r="K513">
            <v>1</v>
          </cell>
          <cell r="L513">
            <v>20</v>
          </cell>
          <cell r="M513">
            <v>72</v>
          </cell>
          <cell r="N513">
            <v>1.6</v>
          </cell>
          <cell r="O513">
            <v>115.2</v>
          </cell>
          <cell r="P513">
            <v>396</v>
          </cell>
          <cell r="Q513">
            <v>296</v>
          </cell>
          <cell r="R513">
            <v>180</v>
          </cell>
          <cell r="S513">
            <v>8</v>
          </cell>
          <cell r="T513">
            <v>9</v>
          </cell>
          <cell r="U513">
            <v>1620</v>
          </cell>
          <cell r="V513">
            <v>1770</v>
          </cell>
          <cell r="W513">
            <v>19200</v>
          </cell>
          <cell r="X513">
            <v>1536</v>
          </cell>
          <cell r="Y513">
            <v>93</v>
          </cell>
          <cell r="Z513">
            <v>1428.48</v>
          </cell>
          <cell r="AA513">
            <v>12.399999999999999</v>
          </cell>
          <cell r="AB513" t="str">
            <v>0001</v>
          </cell>
          <cell r="AC513">
            <v>34283.520000000004</v>
          </cell>
          <cell r="AD513" t="str">
            <v>per family of Max/double</v>
          </cell>
          <cell r="AE513"/>
        </row>
        <row r="514">
          <cell r="A514" t="str">
            <v>43067792C01</v>
          </cell>
          <cell r="B514">
            <v>4306779</v>
          </cell>
          <cell r="C514" t="str">
            <v>7D 80G VAN&amp;SR CHRY CROIS 20CA AC</v>
          </cell>
          <cell r="D514" t="str">
            <v>2C01</v>
          </cell>
          <cell r="E514" t="str">
            <v>Tray 70/80/85g</v>
          </cell>
          <cell r="F514">
            <v>80</v>
          </cell>
          <cell r="G514" t="str">
            <v>RO/MD/BG/ES/PT</v>
          </cell>
          <cell r="H514" t="str">
            <v>Vanilla-Cherry</v>
          </cell>
          <cell r="I514"/>
          <cell r="J514"/>
          <cell r="K514">
            <v>1</v>
          </cell>
          <cell r="L514">
            <v>20</v>
          </cell>
          <cell r="M514">
            <v>72</v>
          </cell>
          <cell r="N514">
            <v>1.6</v>
          </cell>
          <cell r="O514">
            <v>115.2</v>
          </cell>
          <cell r="P514">
            <v>396</v>
          </cell>
          <cell r="Q514">
            <v>296</v>
          </cell>
          <cell r="R514">
            <v>180</v>
          </cell>
          <cell r="S514">
            <v>8</v>
          </cell>
          <cell r="T514">
            <v>9</v>
          </cell>
          <cell r="U514">
            <v>1620</v>
          </cell>
          <cell r="V514">
            <v>1770</v>
          </cell>
          <cell r="W514">
            <v>12042</v>
          </cell>
          <cell r="X514">
            <v>963.36</v>
          </cell>
          <cell r="Y514">
            <v>93.5</v>
          </cell>
          <cell r="Z514">
            <v>900.74160000000006</v>
          </cell>
          <cell r="AA514">
            <v>7.8189374999999997</v>
          </cell>
          <cell r="AB514" t="str">
            <v>0002</v>
          </cell>
          <cell r="AC514">
            <v>7205.9328000000005</v>
          </cell>
          <cell r="AD514" t="str">
            <v>per family Max/Double</v>
          </cell>
          <cell r="AE514"/>
        </row>
        <row r="515">
          <cell r="A515" t="str">
            <v>43068981C01</v>
          </cell>
          <cell r="B515">
            <v>4306898</v>
          </cell>
          <cell r="C515" t="str">
            <v>7D 60G COCOA CROIS 30CA SRP</v>
          </cell>
          <cell r="D515" t="str">
            <v>1C01</v>
          </cell>
          <cell r="E515" t="str">
            <v>Tray 60/65g</v>
          </cell>
          <cell r="F515">
            <v>60</v>
          </cell>
          <cell r="G515" t="str">
            <v>ROMANIA KAUFLAND</v>
          </cell>
          <cell r="H515" t="str">
            <v>Cocoa</v>
          </cell>
          <cell r="I515"/>
          <cell r="J515"/>
          <cell r="K515">
            <v>1</v>
          </cell>
          <cell r="L515">
            <v>30</v>
          </cell>
          <cell r="M515">
            <v>56</v>
          </cell>
          <cell r="N515">
            <v>1.8</v>
          </cell>
          <cell r="O515">
            <v>100.8</v>
          </cell>
          <cell r="P515">
            <v>391</v>
          </cell>
          <cell r="Q515">
            <v>291</v>
          </cell>
          <cell r="R515">
            <v>220</v>
          </cell>
          <cell r="S515">
            <v>8</v>
          </cell>
          <cell r="T515">
            <v>7</v>
          </cell>
          <cell r="U515">
            <v>1540</v>
          </cell>
          <cell r="V515">
            <v>1690</v>
          </cell>
          <cell r="W515">
            <v>25410</v>
          </cell>
          <cell r="X515">
            <v>1524.6</v>
          </cell>
          <cell r="Y515">
            <v>93</v>
          </cell>
          <cell r="Z515">
            <v>1417.8779999999999</v>
          </cell>
          <cell r="AA515">
            <v>14.066249999999998</v>
          </cell>
          <cell r="AB515" t="str">
            <v>0001</v>
          </cell>
          <cell r="AC515">
            <v>1417.88</v>
          </cell>
          <cell r="AD515"/>
          <cell r="AE515"/>
        </row>
        <row r="516">
          <cell r="A516" t="str">
            <v>43068981c03</v>
          </cell>
          <cell r="B516">
            <v>4306898</v>
          </cell>
          <cell r="C516" t="str">
            <v>7D 60G COCOA CROIS 30CA SRP</v>
          </cell>
          <cell r="D516" t="str">
            <v>1c03</v>
          </cell>
          <cell r="E516" t="str">
            <v>Tray 60/65g</v>
          </cell>
          <cell r="F516">
            <v>60</v>
          </cell>
          <cell r="G516" t="str">
            <v>ROMANIA KAUFLAND</v>
          </cell>
          <cell r="H516" t="str">
            <v>Cocoa</v>
          </cell>
          <cell r="I516"/>
          <cell r="J516"/>
          <cell r="K516">
            <v>1</v>
          </cell>
          <cell r="L516">
            <v>30</v>
          </cell>
          <cell r="M516">
            <v>56</v>
          </cell>
          <cell r="N516">
            <v>1.8</v>
          </cell>
          <cell r="O516">
            <v>100.8</v>
          </cell>
          <cell r="P516">
            <v>391</v>
          </cell>
          <cell r="Q516">
            <v>291</v>
          </cell>
          <cell r="R516">
            <v>220</v>
          </cell>
          <cell r="S516">
            <v>8</v>
          </cell>
          <cell r="T516">
            <v>7</v>
          </cell>
          <cell r="U516">
            <v>1540</v>
          </cell>
          <cell r="V516">
            <v>1690</v>
          </cell>
          <cell r="W516">
            <v>13764</v>
          </cell>
          <cell r="X516">
            <v>825.84</v>
          </cell>
          <cell r="Y516">
            <v>92.5</v>
          </cell>
          <cell r="Z516">
            <v>763.90199999999993</v>
          </cell>
          <cell r="AA516">
            <v>7.5783928571428563</v>
          </cell>
          <cell r="AB516" t="str">
            <v>0002</v>
          </cell>
          <cell r="AC516">
            <v>102087.216</v>
          </cell>
          <cell r="AD516"/>
          <cell r="AE516"/>
        </row>
        <row r="517">
          <cell r="A517" t="str">
            <v>43069001c03</v>
          </cell>
          <cell r="B517">
            <v>4306900</v>
          </cell>
          <cell r="C517" t="str">
            <v>7D 300G COCOA CROIS HOME 8CA AC</v>
          </cell>
          <cell r="D517" t="str">
            <v>1c03</v>
          </cell>
          <cell r="E517" t="str">
            <v>Home</v>
          </cell>
          <cell r="F517">
            <v>300</v>
          </cell>
          <cell r="G517" t="str">
            <v>RO/MD/GR_w05</v>
          </cell>
          <cell r="H517" t="str">
            <v>Cocoa</v>
          </cell>
          <cell r="I517"/>
          <cell r="J517"/>
          <cell r="K517">
            <v>9</v>
          </cell>
          <cell r="L517">
            <v>8</v>
          </cell>
          <cell r="M517">
            <v>36</v>
          </cell>
          <cell r="N517">
            <v>2.4</v>
          </cell>
          <cell r="O517">
            <v>86.399999999999991</v>
          </cell>
          <cell r="P517">
            <v>396</v>
          </cell>
          <cell r="Q517">
            <v>386</v>
          </cell>
          <cell r="R517">
            <v>245</v>
          </cell>
          <cell r="S517">
            <v>6</v>
          </cell>
          <cell r="T517">
            <v>6</v>
          </cell>
          <cell r="U517">
            <v>1470</v>
          </cell>
          <cell r="V517">
            <v>1620</v>
          </cell>
          <cell r="W517">
            <v>23400</v>
          </cell>
          <cell r="X517">
            <v>783.9</v>
          </cell>
          <cell r="Y517">
            <v>92.5</v>
          </cell>
          <cell r="Z517">
            <v>725.10749999999996</v>
          </cell>
          <cell r="AA517">
            <v>8.3924479166666668</v>
          </cell>
          <cell r="AB517" t="str">
            <v>0001</v>
          </cell>
          <cell r="AC517">
            <v>11601.72</v>
          </cell>
          <cell r="AD517"/>
          <cell r="AE517"/>
          <cell r="AF517"/>
        </row>
        <row r="518">
          <cell r="A518" t="str">
            <v>43070631C01</v>
          </cell>
          <cell r="B518">
            <v>4307063</v>
          </cell>
          <cell r="C518" t="str">
            <v>7D 80G VAN&amp;STRAWB CROIS 20CA SRP HP</v>
          </cell>
          <cell r="D518" t="str">
            <v>1C01</v>
          </cell>
          <cell r="E518" t="str">
            <v>Tray 70/80/85g</v>
          </cell>
          <cell r="F518">
            <v>80</v>
          </cell>
          <cell r="G518" t="str">
            <v>Kaufland RO/MD/BG/ES/PT</v>
          </cell>
          <cell r="H518" t="str">
            <v>Vanilla-Strawberry</v>
          </cell>
          <cell r="I518"/>
          <cell r="J518"/>
          <cell r="K518">
            <v>1</v>
          </cell>
          <cell r="L518">
            <v>20</v>
          </cell>
          <cell r="M518">
            <v>72</v>
          </cell>
          <cell r="N518">
            <v>1.6</v>
          </cell>
          <cell r="O518">
            <v>115.2</v>
          </cell>
          <cell r="P518">
            <v>393</v>
          </cell>
          <cell r="Q518">
            <v>295</v>
          </cell>
          <cell r="R518">
            <v>180</v>
          </cell>
          <cell r="S518">
            <v>8</v>
          </cell>
          <cell r="T518">
            <v>9</v>
          </cell>
          <cell r="U518">
            <v>1620</v>
          </cell>
          <cell r="V518">
            <v>1770</v>
          </cell>
          <cell r="W518">
            <v>19200</v>
          </cell>
          <cell r="X518">
            <v>1536</v>
          </cell>
          <cell r="Y518">
            <v>93</v>
          </cell>
          <cell r="Z518">
            <v>1428.48</v>
          </cell>
          <cell r="AA518">
            <v>12.399999999999999</v>
          </cell>
          <cell r="AB518" t="str">
            <v>0001</v>
          </cell>
          <cell r="AC518">
            <v>34283.520000000004</v>
          </cell>
          <cell r="AD518" t="str">
            <v>per family of Max/double</v>
          </cell>
          <cell r="AE518"/>
        </row>
        <row r="519">
          <cell r="A519" t="str">
            <v>43070632C01</v>
          </cell>
          <cell r="B519">
            <v>4307063</v>
          </cell>
          <cell r="C519" t="str">
            <v>7D 80G VAN&amp;STRAWB CROIS 20CA SRP HP</v>
          </cell>
          <cell r="D519" t="str">
            <v>2C01</v>
          </cell>
          <cell r="E519" t="str">
            <v>Tray 70/80/85g</v>
          </cell>
          <cell r="F519">
            <v>80</v>
          </cell>
          <cell r="G519" t="str">
            <v>Kaufland RO/MD/BG/ES/PT</v>
          </cell>
          <cell r="H519" t="str">
            <v>Vanilla-Strawberry</v>
          </cell>
          <cell r="I519"/>
          <cell r="J519"/>
          <cell r="K519">
            <v>1</v>
          </cell>
          <cell r="L519">
            <v>20</v>
          </cell>
          <cell r="M519">
            <v>72</v>
          </cell>
          <cell r="N519">
            <v>1.6</v>
          </cell>
          <cell r="O519">
            <v>115.2</v>
          </cell>
          <cell r="P519">
            <v>393</v>
          </cell>
          <cell r="Q519">
            <v>295</v>
          </cell>
          <cell r="R519">
            <v>180</v>
          </cell>
          <cell r="S519">
            <v>8</v>
          </cell>
          <cell r="T519">
            <v>9</v>
          </cell>
          <cell r="U519">
            <v>1620</v>
          </cell>
          <cell r="V519">
            <v>1770</v>
          </cell>
          <cell r="W519">
            <v>12042</v>
          </cell>
          <cell r="X519">
            <v>963.36</v>
          </cell>
          <cell r="Y519">
            <v>93.5</v>
          </cell>
          <cell r="Z519">
            <v>900.74160000000006</v>
          </cell>
          <cell r="AA519">
            <v>7.8189374999999997</v>
          </cell>
          <cell r="AB519" t="str">
            <v>0002</v>
          </cell>
          <cell r="AC519">
            <v>7205.9328000000005</v>
          </cell>
          <cell r="AD519" t="str">
            <v>per family Max/Double</v>
          </cell>
          <cell r="AE519"/>
        </row>
        <row r="520">
          <cell r="A520" t="str">
            <v>43070671C01</v>
          </cell>
          <cell r="B520">
            <v>4307067</v>
          </cell>
          <cell r="C520" t="str">
            <v>7D 80G COCOA&amp;VAN CROIS 20CA AC LP</v>
          </cell>
          <cell r="D520" t="str">
            <v>1C01</v>
          </cell>
          <cell r="E520" t="str">
            <v>Tray 70/80/85g</v>
          </cell>
          <cell r="F520">
            <v>80</v>
          </cell>
          <cell r="G520" t="str">
            <v>RO/MD/GR/CY/ES/PT</v>
          </cell>
          <cell r="H520" t="str">
            <v>Cocoa-Vanilla</v>
          </cell>
          <cell r="I520"/>
          <cell r="J520"/>
          <cell r="K520">
            <v>1</v>
          </cell>
          <cell r="L520">
            <v>20</v>
          </cell>
          <cell r="M520">
            <v>72</v>
          </cell>
          <cell r="N520">
            <v>1.6</v>
          </cell>
          <cell r="O520">
            <v>115.2</v>
          </cell>
          <cell r="P520">
            <v>396</v>
          </cell>
          <cell r="Q520">
            <v>296</v>
          </cell>
          <cell r="R520">
            <v>180</v>
          </cell>
          <cell r="S520">
            <v>8</v>
          </cell>
          <cell r="T520">
            <v>9</v>
          </cell>
          <cell r="U520">
            <v>1620</v>
          </cell>
          <cell r="V520">
            <v>1770</v>
          </cell>
          <cell r="W520">
            <v>19200</v>
          </cell>
          <cell r="X520">
            <v>1536</v>
          </cell>
          <cell r="Y520">
            <v>93</v>
          </cell>
          <cell r="Z520">
            <v>1428.48</v>
          </cell>
          <cell r="AA520">
            <v>12.399999999999999</v>
          </cell>
          <cell r="AB520" t="str">
            <v>0001</v>
          </cell>
          <cell r="AC520">
            <v>34283.520000000004</v>
          </cell>
          <cell r="AD520" t="str">
            <v>per family of Max/double</v>
          </cell>
          <cell r="AE520"/>
        </row>
        <row r="521">
          <cell r="A521" t="str">
            <v>43070672C01</v>
          </cell>
          <cell r="B521">
            <v>4307067</v>
          </cell>
          <cell r="C521" t="str">
            <v>7D 80G COCOA&amp;VAN CROIS 20CA AC LP</v>
          </cell>
          <cell r="D521" t="str">
            <v>2C01</v>
          </cell>
          <cell r="E521" t="str">
            <v>Tray 70/80/85g</v>
          </cell>
          <cell r="F521">
            <v>80</v>
          </cell>
          <cell r="G521" t="str">
            <v>RO/MD/GR/CY/ES/PT</v>
          </cell>
          <cell r="H521" t="str">
            <v>Cocoa-Vanilla</v>
          </cell>
          <cell r="I521"/>
          <cell r="J521"/>
          <cell r="K521">
            <v>1</v>
          </cell>
          <cell r="L521">
            <v>20</v>
          </cell>
          <cell r="M521">
            <v>72</v>
          </cell>
          <cell r="N521">
            <v>1.6</v>
          </cell>
          <cell r="O521">
            <v>115.2</v>
          </cell>
          <cell r="P521">
            <v>396</v>
          </cell>
          <cell r="Q521">
            <v>296</v>
          </cell>
          <cell r="R521">
            <v>180</v>
          </cell>
          <cell r="S521">
            <v>8</v>
          </cell>
          <cell r="T521">
            <v>9</v>
          </cell>
          <cell r="U521">
            <v>1620</v>
          </cell>
          <cell r="V521">
            <v>1770</v>
          </cell>
          <cell r="W521">
            <v>12042</v>
          </cell>
          <cell r="X521">
            <v>963.36</v>
          </cell>
          <cell r="Y521">
            <v>93.5</v>
          </cell>
          <cell r="Z521">
            <v>900.74160000000006</v>
          </cell>
          <cell r="AA521">
            <v>7.8189374999999997</v>
          </cell>
          <cell r="AB521" t="str">
            <v>0002</v>
          </cell>
          <cell r="AC521">
            <v>7205.9328000000005</v>
          </cell>
          <cell r="AD521" t="str">
            <v>per family Max/Double</v>
          </cell>
          <cell r="AE521"/>
        </row>
        <row r="522">
          <cell r="A522" t="str">
            <v>43070681C01</v>
          </cell>
          <cell r="B522">
            <v>4307068</v>
          </cell>
          <cell r="C522" t="str">
            <v>7D 80G COCOA&amp;CONUT CROIS 20CA SRP</v>
          </cell>
          <cell r="D522" t="str">
            <v>1C01</v>
          </cell>
          <cell r="E522" t="str">
            <v>Tray 70/80/85g</v>
          </cell>
          <cell r="F522">
            <v>80</v>
          </cell>
          <cell r="G522" t="str">
            <v>KAUFLAND RO/MD/BG/ES/PT</v>
          </cell>
          <cell r="H522" t="str">
            <v>Cocoa-Coconut</v>
          </cell>
          <cell r="I522"/>
          <cell r="J522"/>
          <cell r="K522">
            <v>1</v>
          </cell>
          <cell r="L522">
            <v>20</v>
          </cell>
          <cell r="M522">
            <v>72</v>
          </cell>
          <cell r="N522">
            <v>1.6</v>
          </cell>
          <cell r="O522">
            <v>115.2</v>
          </cell>
          <cell r="P522">
            <v>393</v>
          </cell>
          <cell r="Q522">
            <v>295</v>
          </cell>
          <cell r="R522">
            <v>180</v>
          </cell>
          <cell r="S522">
            <v>8</v>
          </cell>
          <cell r="T522">
            <v>9</v>
          </cell>
          <cell r="U522">
            <v>1620</v>
          </cell>
          <cell r="V522">
            <v>1770</v>
          </cell>
          <cell r="W522">
            <v>19200</v>
          </cell>
          <cell r="X522">
            <v>1536</v>
          </cell>
          <cell r="Y522">
            <v>93</v>
          </cell>
          <cell r="Z522">
            <v>1428.48</v>
          </cell>
          <cell r="AA522">
            <v>12.399999999999999</v>
          </cell>
          <cell r="AB522" t="str">
            <v>0001</v>
          </cell>
          <cell r="AC522">
            <v>34283.520000000004</v>
          </cell>
          <cell r="AD522" t="str">
            <v>per family of Max/double</v>
          </cell>
          <cell r="AE522"/>
        </row>
        <row r="523">
          <cell r="A523" t="str">
            <v>43070682C01</v>
          </cell>
          <cell r="B523">
            <v>4307068</v>
          </cell>
          <cell r="C523" t="str">
            <v>7D 80G COCOA&amp;CONUT CROIS 20CA SRP</v>
          </cell>
          <cell r="D523" t="str">
            <v>2C01</v>
          </cell>
          <cell r="E523" t="str">
            <v>Tray 70/80/85g</v>
          </cell>
          <cell r="F523">
            <v>80</v>
          </cell>
          <cell r="G523" t="str">
            <v>KAUFLAND RO/MD/BG/ES/PT</v>
          </cell>
          <cell r="H523" t="str">
            <v>Cocoa-Coconut</v>
          </cell>
          <cell r="I523"/>
          <cell r="J523"/>
          <cell r="K523">
            <v>1</v>
          </cell>
          <cell r="L523">
            <v>20</v>
          </cell>
          <cell r="M523">
            <v>72</v>
          </cell>
          <cell r="N523">
            <v>1.6</v>
          </cell>
          <cell r="O523">
            <v>115.2</v>
          </cell>
          <cell r="P523">
            <v>393</v>
          </cell>
          <cell r="Q523">
            <v>295</v>
          </cell>
          <cell r="R523">
            <v>180</v>
          </cell>
          <cell r="S523">
            <v>8</v>
          </cell>
          <cell r="T523">
            <v>9</v>
          </cell>
          <cell r="U523">
            <v>1620</v>
          </cell>
          <cell r="V523">
            <v>1770</v>
          </cell>
          <cell r="W523">
            <v>12042</v>
          </cell>
          <cell r="X523">
            <v>963.36</v>
          </cell>
          <cell r="Y523">
            <v>93.5</v>
          </cell>
          <cell r="Z523">
            <v>900.74160000000006</v>
          </cell>
          <cell r="AA523">
            <v>7.8189374999999997</v>
          </cell>
          <cell r="AB523" t="str">
            <v>0002</v>
          </cell>
          <cell r="AC523">
            <v>7205.9328000000005</v>
          </cell>
          <cell r="AD523" t="str">
            <v>per family Max/Double</v>
          </cell>
          <cell r="AE523"/>
        </row>
        <row r="524">
          <cell r="A524" t="str">
            <v>43090891C01</v>
          </cell>
          <cell r="B524">
            <v>4309089</v>
          </cell>
          <cell r="C524" t="str">
            <v>7D 80G VAN&amp;SR CHRY CROIS 20CA SRP</v>
          </cell>
          <cell r="D524" t="str">
            <v>1C01</v>
          </cell>
          <cell r="E524" t="str">
            <v>Tray 70/80/85g</v>
          </cell>
          <cell r="F524">
            <v>80</v>
          </cell>
          <cell r="G524" t="str">
            <v>KAUFLAND RO/MD/GR/CY/ES/PT</v>
          </cell>
          <cell r="H524" t="str">
            <v>Vanilla-Cherry</v>
          </cell>
          <cell r="I524"/>
          <cell r="J524"/>
          <cell r="K524">
            <v>1</v>
          </cell>
          <cell r="L524">
            <v>20</v>
          </cell>
          <cell r="M524">
            <v>72</v>
          </cell>
          <cell r="N524">
            <v>1.6</v>
          </cell>
          <cell r="O524">
            <v>115.2</v>
          </cell>
          <cell r="P524">
            <v>393</v>
          </cell>
          <cell r="Q524">
            <v>295</v>
          </cell>
          <cell r="R524">
            <v>180</v>
          </cell>
          <cell r="S524">
            <v>8</v>
          </cell>
          <cell r="T524">
            <v>9</v>
          </cell>
          <cell r="U524">
            <v>1620</v>
          </cell>
          <cell r="V524">
            <v>1770</v>
          </cell>
          <cell r="W524">
            <v>19200</v>
          </cell>
          <cell r="X524">
            <v>1536</v>
          </cell>
          <cell r="Y524">
            <v>93</v>
          </cell>
          <cell r="Z524">
            <v>1428.48</v>
          </cell>
          <cell r="AA524">
            <v>12.399999999999999</v>
          </cell>
          <cell r="AB524" t="str">
            <v>0001</v>
          </cell>
          <cell r="AC524">
            <v>34283.520000000004</v>
          </cell>
          <cell r="AD524" t="str">
            <v>per family of Max/double</v>
          </cell>
          <cell r="AE524"/>
        </row>
        <row r="525">
          <cell r="A525" t="str">
            <v>43090892C01</v>
          </cell>
          <cell r="B525">
            <v>4309089</v>
          </cell>
          <cell r="C525" t="str">
            <v>7D 80G VAN&amp;SR CHRY CROIS 20CA SRP</v>
          </cell>
          <cell r="D525" t="str">
            <v>2C01</v>
          </cell>
          <cell r="E525" t="str">
            <v>Tray 70/80/85g</v>
          </cell>
          <cell r="F525">
            <v>80</v>
          </cell>
          <cell r="G525" t="str">
            <v>KAUFLAND RO/MD/GR/CY/ES/PT</v>
          </cell>
          <cell r="H525" t="str">
            <v>Vanilla-Cherry</v>
          </cell>
          <cell r="I525"/>
          <cell r="J525"/>
          <cell r="K525">
            <v>1</v>
          </cell>
          <cell r="L525">
            <v>20</v>
          </cell>
          <cell r="M525">
            <v>72</v>
          </cell>
          <cell r="N525">
            <v>1.6</v>
          </cell>
          <cell r="O525">
            <v>115.2</v>
          </cell>
          <cell r="P525">
            <v>393</v>
          </cell>
          <cell r="Q525">
            <v>295</v>
          </cell>
          <cell r="R525">
            <v>180</v>
          </cell>
          <cell r="S525">
            <v>8</v>
          </cell>
          <cell r="T525">
            <v>9</v>
          </cell>
          <cell r="U525">
            <v>1620</v>
          </cell>
          <cell r="V525">
            <v>1770</v>
          </cell>
          <cell r="W525">
            <v>12042</v>
          </cell>
          <cell r="X525">
            <v>963.36</v>
          </cell>
          <cell r="Y525">
            <v>93.5</v>
          </cell>
          <cell r="Z525">
            <v>900.74160000000006</v>
          </cell>
          <cell r="AA525">
            <v>7.8189374999999997</v>
          </cell>
          <cell r="AB525" t="str">
            <v>0002</v>
          </cell>
          <cell r="AC525">
            <v>7205.9328000000005</v>
          </cell>
          <cell r="AD525" t="str">
            <v>per family Max/Double</v>
          </cell>
          <cell r="AE525"/>
        </row>
        <row r="526">
          <cell r="A526" t="str">
            <v>43096971C01</v>
          </cell>
          <cell r="B526">
            <v>4309697</v>
          </cell>
          <cell r="C526" t="str">
            <v>7D 80G VAN&amp;STRAW CR 20CA AC HP STR</v>
          </cell>
          <cell r="D526" t="str">
            <v>1C01</v>
          </cell>
          <cell r="E526" t="str">
            <v>Tray 70/80/85g</v>
          </cell>
          <cell r="F526">
            <v>80</v>
          </cell>
          <cell r="G526" t="str">
            <v>IT/ES/PT</v>
          </cell>
          <cell r="H526" t="str">
            <v>Vanilla-Strawberry</v>
          </cell>
          <cell r="I526"/>
          <cell r="J526"/>
          <cell r="K526">
            <v>1</v>
          </cell>
          <cell r="L526">
            <v>20</v>
          </cell>
          <cell r="M526">
            <v>72</v>
          </cell>
          <cell r="N526">
            <v>1.6</v>
          </cell>
          <cell r="O526">
            <v>115.2</v>
          </cell>
          <cell r="P526">
            <v>396</v>
          </cell>
          <cell r="Q526">
            <v>296</v>
          </cell>
          <cell r="R526">
            <v>180</v>
          </cell>
          <cell r="S526">
            <v>8</v>
          </cell>
          <cell r="T526">
            <v>9</v>
          </cell>
          <cell r="U526">
            <v>1620</v>
          </cell>
          <cell r="V526">
            <v>1770</v>
          </cell>
          <cell r="W526">
            <v>19200</v>
          </cell>
          <cell r="X526">
            <v>1536</v>
          </cell>
          <cell r="Y526">
            <v>93</v>
          </cell>
          <cell r="Z526">
            <v>1428.48</v>
          </cell>
          <cell r="AA526">
            <v>12.399999999999999</v>
          </cell>
          <cell r="AB526" t="str">
            <v>0001</v>
          </cell>
          <cell r="AC526">
            <v>34283.520000000004</v>
          </cell>
          <cell r="AD526" t="str">
            <v>per family of Max/double</v>
          </cell>
          <cell r="AE526"/>
        </row>
        <row r="527">
          <cell r="A527" t="str">
            <v>43096972C01</v>
          </cell>
          <cell r="B527">
            <v>4309697</v>
          </cell>
          <cell r="C527" t="str">
            <v>7D 80G VAN&amp;STRAW CR 20CA AC HP STR</v>
          </cell>
          <cell r="D527" t="str">
            <v>2C01</v>
          </cell>
          <cell r="E527" t="str">
            <v>Tray 70/80/85g</v>
          </cell>
          <cell r="F527">
            <v>80</v>
          </cell>
          <cell r="G527" t="str">
            <v>IT/ES/PT</v>
          </cell>
          <cell r="H527" t="str">
            <v>Vanilla-Strawberry</v>
          </cell>
          <cell r="I527"/>
          <cell r="J527"/>
          <cell r="K527">
            <v>1</v>
          </cell>
          <cell r="L527">
            <v>20</v>
          </cell>
          <cell r="M527">
            <v>72</v>
          </cell>
          <cell r="N527">
            <v>1.6</v>
          </cell>
          <cell r="O527">
            <v>115.2</v>
          </cell>
          <cell r="P527">
            <v>396</v>
          </cell>
          <cell r="Q527">
            <v>296</v>
          </cell>
          <cell r="R527">
            <v>180</v>
          </cell>
          <cell r="S527">
            <v>8</v>
          </cell>
          <cell r="T527">
            <v>9</v>
          </cell>
          <cell r="U527">
            <v>1620</v>
          </cell>
          <cell r="V527">
            <v>1770</v>
          </cell>
          <cell r="W527">
            <v>12042</v>
          </cell>
          <cell r="X527">
            <v>963.36</v>
          </cell>
          <cell r="Y527">
            <v>93</v>
          </cell>
          <cell r="Z527">
            <v>895.9248</v>
          </cell>
          <cell r="AA527">
            <v>7.7771249999999998</v>
          </cell>
          <cell r="AB527" t="str">
            <v>0002</v>
          </cell>
          <cell r="AC527">
            <v>7167.3984</v>
          </cell>
          <cell r="AD527" t="str">
            <v>per family of Max/double</v>
          </cell>
          <cell r="AE527"/>
        </row>
        <row r="528">
          <cell r="A528" t="str">
            <v>43096981C01</v>
          </cell>
          <cell r="B528">
            <v>4309698</v>
          </cell>
          <cell r="C528" t="str">
            <v>7D 80G COCOA&amp;CONUT CROI 20CA AC STR</v>
          </cell>
          <cell r="D528" t="str">
            <v>1C01</v>
          </cell>
          <cell r="E528" t="str">
            <v>Tray 70/80/85g</v>
          </cell>
          <cell r="F528">
            <v>80</v>
          </cell>
          <cell r="G528" t="str">
            <v>IT/ES/PT</v>
          </cell>
          <cell r="H528" t="str">
            <v>Cocoa-Coconut</v>
          </cell>
          <cell r="I528"/>
          <cell r="J528"/>
          <cell r="K528">
            <v>1</v>
          </cell>
          <cell r="L528">
            <v>20</v>
          </cell>
          <cell r="M528">
            <v>40</v>
          </cell>
          <cell r="N528">
            <v>1.6</v>
          </cell>
          <cell r="O528">
            <v>64</v>
          </cell>
          <cell r="P528">
            <v>396</v>
          </cell>
          <cell r="Q528">
            <v>296</v>
          </cell>
          <cell r="R528">
            <v>180</v>
          </cell>
          <cell r="S528">
            <v>8</v>
          </cell>
          <cell r="T528">
            <v>5</v>
          </cell>
          <cell r="U528">
            <v>900</v>
          </cell>
          <cell r="V528">
            <v>1050</v>
          </cell>
          <cell r="W528">
            <v>19200</v>
          </cell>
          <cell r="X528">
            <v>1536</v>
          </cell>
          <cell r="Y528">
            <v>93</v>
          </cell>
          <cell r="Z528">
            <v>1428.48</v>
          </cell>
          <cell r="AA528">
            <v>22.32</v>
          </cell>
          <cell r="AB528" t="str">
            <v>0001</v>
          </cell>
          <cell r="AC528">
            <v>34283.520000000004</v>
          </cell>
          <cell r="AD528" t="str">
            <v>per family of Max/double</v>
          </cell>
          <cell r="AE528"/>
        </row>
        <row r="529">
          <cell r="A529" t="str">
            <v>43096981C01</v>
          </cell>
          <cell r="B529">
            <v>4309698</v>
          </cell>
          <cell r="C529" t="str">
            <v>7D 80G COCOA&amp;CONUT CROI 20CA AC STR</v>
          </cell>
          <cell r="D529" t="str">
            <v>1C01</v>
          </cell>
          <cell r="E529" t="str">
            <v>Tray 70/80/85g</v>
          </cell>
          <cell r="F529">
            <v>80</v>
          </cell>
          <cell r="G529" t="str">
            <v>IT/ES/PT</v>
          </cell>
          <cell r="H529" t="str">
            <v>Cocoa-Coconut</v>
          </cell>
          <cell r="I529"/>
          <cell r="J529"/>
          <cell r="K529">
            <v>1</v>
          </cell>
          <cell r="L529">
            <v>20</v>
          </cell>
          <cell r="M529">
            <v>40</v>
          </cell>
          <cell r="N529">
            <v>1.6</v>
          </cell>
          <cell r="O529">
            <v>64</v>
          </cell>
          <cell r="P529">
            <v>396</v>
          </cell>
          <cell r="Q529">
            <v>296</v>
          </cell>
          <cell r="R529">
            <v>180</v>
          </cell>
          <cell r="S529">
            <v>8</v>
          </cell>
          <cell r="T529">
            <v>5</v>
          </cell>
          <cell r="U529">
            <v>900</v>
          </cell>
          <cell r="V529">
            <v>1050</v>
          </cell>
          <cell r="W529">
            <v>19200</v>
          </cell>
          <cell r="X529">
            <v>1536</v>
          </cell>
          <cell r="Y529">
            <v>93</v>
          </cell>
          <cell r="Z529">
            <v>1428.48</v>
          </cell>
          <cell r="AA529">
            <v>22.32</v>
          </cell>
          <cell r="AB529" t="str">
            <v>0001</v>
          </cell>
          <cell r="AC529">
            <v>34283.520000000004</v>
          </cell>
          <cell r="AD529" t="str">
            <v>per family of Max/double</v>
          </cell>
          <cell r="AE529"/>
        </row>
        <row r="530">
          <cell r="A530" t="str">
            <v>43097051C01</v>
          </cell>
          <cell r="B530">
            <v>4309705</v>
          </cell>
          <cell r="C530" t="str">
            <v>7D 80G VAN&amp;SR CHRY CROI 20CA AC STR</v>
          </cell>
          <cell r="D530" t="str">
            <v>1C01</v>
          </cell>
          <cell r="E530" t="str">
            <v>Tray 70/80/85g</v>
          </cell>
          <cell r="F530">
            <v>80</v>
          </cell>
          <cell r="G530" t="str">
            <v>IT/ES/PT</v>
          </cell>
          <cell r="H530" t="str">
            <v>Vanilla-Cherry</v>
          </cell>
          <cell r="I530"/>
          <cell r="J530"/>
          <cell r="K530">
            <v>1</v>
          </cell>
          <cell r="L530">
            <v>20</v>
          </cell>
          <cell r="M530">
            <v>72</v>
          </cell>
          <cell r="N530">
            <v>1.6</v>
          </cell>
          <cell r="O530">
            <v>115.2</v>
          </cell>
          <cell r="P530">
            <v>396</v>
          </cell>
          <cell r="Q530">
            <v>296</v>
          </cell>
          <cell r="R530">
            <v>180</v>
          </cell>
          <cell r="S530">
            <v>8</v>
          </cell>
          <cell r="T530">
            <v>9</v>
          </cell>
          <cell r="U530">
            <v>1620</v>
          </cell>
          <cell r="V530">
            <v>1770</v>
          </cell>
          <cell r="W530">
            <v>19200</v>
          </cell>
          <cell r="X530">
            <v>1536</v>
          </cell>
          <cell r="Y530">
            <v>93</v>
          </cell>
          <cell r="Z530">
            <v>1428.48</v>
          </cell>
          <cell r="AA530">
            <v>12.399999999999999</v>
          </cell>
          <cell r="AB530" t="str">
            <v>0001</v>
          </cell>
          <cell r="AC530">
            <v>34283.520000000004</v>
          </cell>
          <cell r="AD530" t="str">
            <v>per family of Max/double</v>
          </cell>
          <cell r="AE530"/>
        </row>
        <row r="531">
          <cell r="A531" t="str">
            <v>43097052C01</v>
          </cell>
          <cell r="B531">
            <v>4309705</v>
          </cell>
          <cell r="C531" t="str">
            <v>7D 80G VAN&amp;SR CHRY CROI 20CA AC STR</v>
          </cell>
          <cell r="D531" t="str">
            <v>2C01</v>
          </cell>
          <cell r="E531" t="str">
            <v>Tray 70/80/85g</v>
          </cell>
          <cell r="F531">
            <v>80</v>
          </cell>
          <cell r="G531" t="str">
            <v>IT/ES/PT</v>
          </cell>
          <cell r="H531" t="str">
            <v>Vanilla-Cherry</v>
          </cell>
          <cell r="I531"/>
          <cell r="J531"/>
          <cell r="K531">
            <v>1</v>
          </cell>
          <cell r="L531">
            <v>20</v>
          </cell>
          <cell r="M531">
            <v>72</v>
          </cell>
          <cell r="N531">
            <v>1.6</v>
          </cell>
          <cell r="O531">
            <v>115.2</v>
          </cell>
          <cell r="P531">
            <v>396</v>
          </cell>
          <cell r="Q531">
            <v>296</v>
          </cell>
          <cell r="R531">
            <v>180</v>
          </cell>
          <cell r="S531">
            <v>8</v>
          </cell>
          <cell r="T531">
            <v>9</v>
          </cell>
          <cell r="U531">
            <v>1620</v>
          </cell>
          <cell r="V531">
            <v>1770</v>
          </cell>
          <cell r="W531">
            <v>12042</v>
          </cell>
          <cell r="X531">
            <v>963.36</v>
          </cell>
          <cell r="Y531">
            <v>93</v>
          </cell>
          <cell r="Z531">
            <v>895.9248</v>
          </cell>
          <cell r="AA531">
            <v>7.7771249999999998</v>
          </cell>
          <cell r="AB531" t="str">
            <v>0002</v>
          </cell>
          <cell r="AC531">
            <v>7167.3984</v>
          </cell>
          <cell r="AD531" t="str">
            <v>per family of Max/double</v>
          </cell>
          <cell r="AE531"/>
        </row>
        <row r="532">
          <cell r="A532" t="str">
            <v>43099691C01</v>
          </cell>
          <cell r="B532">
            <v>4309969</v>
          </cell>
          <cell r="C532" t="str">
            <v>7D 60G SPUM CROIS 30CA SRP</v>
          </cell>
          <cell r="D532" t="str">
            <v>1C01</v>
          </cell>
          <cell r="E532" t="str">
            <v>Tray 60/65g</v>
          </cell>
          <cell r="F532">
            <v>60</v>
          </cell>
          <cell r="G532" t="str">
            <v>ROMANIA KAUFLAND</v>
          </cell>
          <cell r="H532" t="str">
            <v>Spumant</v>
          </cell>
          <cell r="I532"/>
          <cell r="J532"/>
          <cell r="K532">
            <v>1</v>
          </cell>
          <cell r="L532">
            <v>30</v>
          </cell>
          <cell r="M532">
            <v>56</v>
          </cell>
          <cell r="N532">
            <v>1.8</v>
          </cell>
          <cell r="O532">
            <v>100.8</v>
          </cell>
          <cell r="P532">
            <v>391</v>
          </cell>
          <cell r="Q532">
            <v>291</v>
          </cell>
          <cell r="R532">
            <v>220</v>
          </cell>
          <cell r="S532">
            <v>8</v>
          </cell>
          <cell r="T532">
            <v>7</v>
          </cell>
          <cell r="U532">
            <v>1540</v>
          </cell>
          <cell r="V532">
            <v>1690</v>
          </cell>
          <cell r="W532">
            <v>25410</v>
          </cell>
          <cell r="X532">
            <v>1524.6</v>
          </cell>
          <cell r="Y532">
            <v>93</v>
          </cell>
          <cell r="Z532">
            <v>1417.8779999999999</v>
          </cell>
          <cell r="AA532">
            <v>14.066249999999998</v>
          </cell>
          <cell r="AB532" t="str">
            <v>0001</v>
          </cell>
          <cell r="AC532">
            <v>1417.88</v>
          </cell>
          <cell r="AD532"/>
          <cell r="AE532"/>
        </row>
        <row r="533">
          <cell r="A533" t="str">
            <v>43099691c03</v>
          </cell>
          <cell r="B533">
            <v>4309969</v>
          </cell>
          <cell r="C533" t="str">
            <v>7D 60G SPUM CROIS 30CA SRP</v>
          </cell>
          <cell r="D533" t="str">
            <v>1c03</v>
          </cell>
          <cell r="E533" t="str">
            <v>Tray 60/65g</v>
          </cell>
          <cell r="F533">
            <v>60</v>
          </cell>
          <cell r="G533" t="str">
            <v>ROMANIA KAUFLAND</v>
          </cell>
          <cell r="H533" t="str">
            <v>Spumant</v>
          </cell>
          <cell r="I533"/>
          <cell r="J533"/>
          <cell r="K533">
            <v>1</v>
          </cell>
          <cell r="L533">
            <v>30</v>
          </cell>
          <cell r="M533">
            <v>56</v>
          </cell>
          <cell r="N533">
            <v>1.8</v>
          </cell>
          <cell r="O533">
            <v>100.8</v>
          </cell>
          <cell r="P533">
            <v>391</v>
          </cell>
          <cell r="Q533">
            <v>291</v>
          </cell>
          <cell r="R533">
            <v>220</v>
          </cell>
          <cell r="S533">
            <v>8</v>
          </cell>
          <cell r="T533">
            <v>7</v>
          </cell>
          <cell r="U533">
            <v>1540</v>
          </cell>
          <cell r="V533">
            <v>1690</v>
          </cell>
          <cell r="W533">
            <v>13764</v>
          </cell>
          <cell r="X533">
            <v>825.84</v>
          </cell>
          <cell r="Y533">
            <v>92.5</v>
          </cell>
          <cell r="Z533">
            <v>763.90199999999993</v>
          </cell>
          <cell r="AA533">
            <v>7.5783928571428563</v>
          </cell>
          <cell r="AB533" t="str">
            <v>0002</v>
          </cell>
          <cell r="AC533">
            <v>102087.216</v>
          </cell>
          <cell r="AD533"/>
          <cell r="AE533"/>
        </row>
        <row r="534">
          <cell r="A534" t="str">
            <v>43099751C01</v>
          </cell>
          <cell r="B534">
            <v>4309975</v>
          </cell>
          <cell r="C534" t="str">
            <v>7D 80G COCOA&amp;VAN CROIS 20CA SRP</v>
          </cell>
          <cell r="D534" t="str">
            <v>1C01</v>
          </cell>
          <cell r="E534" t="str">
            <v>Tray 70/80/85g</v>
          </cell>
          <cell r="F534">
            <v>80</v>
          </cell>
          <cell r="G534" t="str">
            <v>Kaufland RO/MD/GR/CY</v>
          </cell>
          <cell r="H534" t="str">
            <v>Cocoa-Vanilla</v>
          </cell>
          <cell r="I534"/>
          <cell r="J534"/>
          <cell r="K534">
            <v>1</v>
          </cell>
          <cell r="L534">
            <v>20</v>
          </cell>
          <cell r="M534">
            <v>72</v>
          </cell>
          <cell r="N534">
            <v>1.6</v>
          </cell>
          <cell r="O534">
            <v>115.2</v>
          </cell>
          <cell r="P534">
            <v>393</v>
          </cell>
          <cell r="Q534">
            <v>295</v>
          </cell>
          <cell r="R534">
            <v>180</v>
          </cell>
          <cell r="S534">
            <v>8</v>
          </cell>
          <cell r="T534">
            <v>9</v>
          </cell>
          <cell r="U534">
            <v>1620</v>
          </cell>
          <cell r="V534">
            <v>1770</v>
          </cell>
          <cell r="W534">
            <v>19200</v>
          </cell>
          <cell r="X534">
            <v>1536</v>
          </cell>
          <cell r="Y534">
            <v>93</v>
          </cell>
          <cell r="Z534">
            <v>1428.48</v>
          </cell>
          <cell r="AA534">
            <v>12.399999999999999</v>
          </cell>
          <cell r="AB534" t="str">
            <v>0001</v>
          </cell>
          <cell r="AC534">
            <v>34283.520000000004</v>
          </cell>
          <cell r="AD534" t="str">
            <v>per family of Max/double</v>
          </cell>
          <cell r="AE534"/>
        </row>
        <row r="535">
          <cell r="A535" t="str">
            <v>43099752C01</v>
          </cell>
          <cell r="B535">
            <v>4309975</v>
          </cell>
          <cell r="C535" t="str">
            <v>7D 80G COCOA&amp;VAN CROIS 20CA SRP</v>
          </cell>
          <cell r="D535" t="str">
            <v>2C01</v>
          </cell>
          <cell r="E535" t="str">
            <v>Tray 70/80/85g</v>
          </cell>
          <cell r="F535">
            <v>80</v>
          </cell>
          <cell r="G535" t="str">
            <v>Kaufland RO/MD/GR/CY</v>
          </cell>
          <cell r="H535" t="str">
            <v>Cocoa-Vanilla</v>
          </cell>
          <cell r="I535"/>
          <cell r="J535"/>
          <cell r="K535">
            <v>1</v>
          </cell>
          <cell r="L535">
            <v>20</v>
          </cell>
          <cell r="M535">
            <v>72</v>
          </cell>
          <cell r="N535">
            <v>1.6</v>
          </cell>
          <cell r="O535">
            <v>115.2</v>
          </cell>
          <cell r="P535">
            <v>393</v>
          </cell>
          <cell r="Q535">
            <v>295</v>
          </cell>
          <cell r="R535">
            <v>180</v>
          </cell>
          <cell r="S535">
            <v>8</v>
          </cell>
          <cell r="T535">
            <v>9</v>
          </cell>
          <cell r="U535">
            <v>1620</v>
          </cell>
          <cell r="V535">
            <v>1770</v>
          </cell>
          <cell r="W535">
            <v>12042</v>
          </cell>
          <cell r="X535">
            <v>963.36</v>
          </cell>
          <cell r="Y535">
            <v>93.5</v>
          </cell>
          <cell r="Z535">
            <v>900.74160000000006</v>
          </cell>
          <cell r="AA535">
            <v>7.8189374999999997</v>
          </cell>
          <cell r="AB535" t="str">
            <v>0002</v>
          </cell>
          <cell r="AC535">
            <v>7205.9328000000005</v>
          </cell>
          <cell r="AD535" t="str">
            <v>per family Max/Double</v>
          </cell>
          <cell r="AE535"/>
        </row>
        <row r="536">
          <cell r="A536" t="str">
            <v>43101341C01</v>
          </cell>
          <cell r="B536">
            <v>4310134</v>
          </cell>
          <cell r="C536" t="str">
            <v>7D 80G COCOA CROIS 20CA AC STR</v>
          </cell>
          <cell r="D536" t="str">
            <v>1C01</v>
          </cell>
          <cell r="E536" t="str">
            <v>Tray 70/80/85g</v>
          </cell>
          <cell r="F536">
            <v>80</v>
          </cell>
          <cell r="G536" t="str">
            <v>IT/ES/PT</v>
          </cell>
          <cell r="H536" t="str">
            <v>Cocoa</v>
          </cell>
          <cell r="I536"/>
          <cell r="J536"/>
          <cell r="K536">
            <v>1</v>
          </cell>
          <cell r="L536">
            <v>20</v>
          </cell>
          <cell r="M536">
            <v>72</v>
          </cell>
          <cell r="N536">
            <v>1.6</v>
          </cell>
          <cell r="O536">
            <v>115.2</v>
          </cell>
          <cell r="P536">
            <v>396</v>
          </cell>
          <cell r="Q536">
            <v>296</v>
          </cell>
          <cell r="R536">
            <v>180</v>
          </cell>
          <cell r="S536">
            <v>8</v>
          </cell>
          <cell r="T536">
            <v>9</v>
          </cell>
          <cell r="U536">
            <v>1620</v>
          </cell>
          <cell r="V536">
            <v>1770</v>
          </cell>
          <cell r="W536">
            <v>19200</v>
          </cell>
          <cell r="X536">
            <v>1536</v>
          </cell>
          <cell r="Y536">
            <v>93</v>
          </cell>
          <cell r="Z536">
            <v>1428.48</v>
          </cell>
          <cell r="AA536">
            <v>12.399999999999999</v>
          </cell>
          <cell r="AB536" t="str">
            <v>0001</v>
          </cell>
          <cell r="AC536">
            <v>34283.520000000004</v>
          </cell>
          <cell r="AD536" t="str">
            <v>per family of Max/double</v>
          </cell>
          <cell r="AE536"/>
        </row>
        <row r="537">
          <cell r="A537" t="str">
            <v>43101342C01</v>
          </cell>
          <cell r="B537">
            <v>4310134</v>
          </cell>
          <cell r="C537" t="str">
            <v>7D 80G COCOA CROIS 20CA AC STR</v>
          </cell>
          <cell r="D537" t="str">
            <v>2C01</v>
          </cell>
          <cell r="E537" t="str">
            <v>Tray 70/80/85g</v>
          </cell>
          <cell r="F537">
            <v>80</v>
          </cell>
          <cell r="G537" t="str">
            <v>IT/ES/PT</v>
          </cell>
          <cell r="H537" t="str">
            <v>Cocoa</v>
          </cell>
          <cell r="I537"/>
          <cell r="J537"/>
          <cell r="K537">
            <v>1</v>
          </cell>
          <cell r="L537">
            <v>20</v>
          </cell>
          <cell r="M537">
            <v>72</v>
          </cell>
          <cell r="N537">
            <v>1.6</v>
          </cell>
          <cell r="O537">
            <v>115.2</v>
          </cell>
          <cell r="P537">
            <v>396</v>
          </cell>
          <cell r="Q537">
            <v>296</v>
          </cell>
          <cell r="R537">
            <v>180</v>
          </cell>
          <cell r="S537">
            <v>8</v>
          </cell>
          <cell r="T537">
            <v>9</v>
          </cell>
          <cell r="U537">
            <v>1620</v>
          </cell>
          <cell r="V537">
            <v>1770</v>
          </cell>
          <cell r="W537">
            <v>12042</v>
          </cell>
          <cell r="X537">
            <v>963.36</v>
          </cell>
          <cell r="Y537">
            <v>93.5</v>
          </cell>
          <cell r="Z537">
            <v>900.74160000000006</v>
          </cell>
          <cell r="AA537">
            <v>7.8189374999999997</v>
          </cell>
          <cell r="AB537" t="str">
            <v>0002</v>
          </cell>
          <cell r="AC537">
            <v>7205.9328000000005</v>
          </cell>
          <cell r="AD537" t="str">
            <v>per family Max/Double</v>
          </cell>
          <cell r="AE537"/>
        </row>
        <row r="538">
          <cell r="A538" t="str">
            <v>43111591C01</v>
          </cell>
          <cell r="B538">
            <v>4311159</v>
          </cell>
          <cell r="C538" t="str">
            <v>7D 60G COCOA&amp;VAN CROIS 20CA AC.</v>
          </cell>
          <cell r="D538" t="str">
            <v>1C01</v>
          </cell>
          <cell r="E538" t="str">
            <v>Tray 60/65g</v>
          </cell>
          <cell r="F538">
            <v>60</v>
          </cell>
          <cell r="G538" t="str">
            <v>Ro,BG,GB</v>
          </cell>
          <cell r="H538" t="str">
            <v>Cocoa-Vanilla</v>
          </cell>
          <cell r="I538"/>
          <cell r="J538"/>
          <cell r="K538">
            <v>1</v>
          </cell>
          <cell r="L538">
            <v>20</v>
          </cell>
          <cell r="M538">
            <v>88</v>
          </cell>
          <cell r="N538">
            <v>1.2</v>
          </cell>
          <cell r="O538">
            <v>105.6</v>
          </cell>
          <cell r="P538">
            <v>391</v>
          </cell>
          <cell r="Q538">
            <v>291</v>
          </cell>
          <cell r="R538">
            <v>153</v>
          </cell>
          <cell r="S538">
            <v>8</v>
          </cell>
          <cell r="T538">
            <v>11</v>
          </cell>
          <cell r="U538">
            <v>1683</v>
          </cell>
          <cell r="V538">
            <v>1833</v>
          </cell>
          <cell r="W538">
            <v>25410</v>
          </cell>
          <cell r="X538">
            <v>1524.6</v>
          </cell>
          <cell r="Y538">
            <v>93</v>
          </cell>
          <cell r="Z538">
            <v>1417.8779999999999</v>
          </cell>
          <cell r="AA538">
            <v>13.426875000000001</v>
          </cell>
          <cell r="AB538" t="str">
            <v>0001</v>
          </cell>
          <cell r="AC538">
            <v>1417.88</v>
          </cell>
          <cell r="AD538"/>
          <cell r="AE538"/>
        </row>
        <row r="539">
          <cell r="A539" t="str">
            <v>43111591c03</v>
          </cell>
          <cell r="B539">
            <v>4311159</v>
          </cell>
          <cell r="C539" t="str">
            <v>7D 60G COCOA&amp;VAN CROIS 20CA AC.</v>
          </cell>
          <cell r="D539" t="str">
            <v>1c03</v>
          </cell>
          <cell r="E539" t="str">
            <v>Tray 60/65g</v>
          </cell>
          <cell r="F539">
            <v>60</v>
          </cell>
          <cell r="G539" t="str">
            <v>Ro,BG,GB</v>
          </cell>
          <cell r="H539" t="str">
            <v>Cocoa-Vanilla</v>
          </cell>
          <cell r="I539"/>
          <cell r="J539"/>
          <cell r="K539">
            <v>1</v>
          </cell>
          <cell r="L539">
            <v>20</v>
          </cell>
          <cell r="M539">
            <v>88</v>
          </cell>
          <cell r="N539">
            <v>1.2</v>
          </cell>
          <cell r="O539">
            <v>105.6</v>
          </cell>
          <cell r="P539">
            <v>391</v>
          </cell>
          <cell r="Q539">
            <v>291</v>
          </cell>
          <cell r="R539">
            <v>153</v>
          </cell>
          <cell r="S539">
            <v>8</v>
          </cell>
          <cell r="T539">
            <v>11</v>
          </cell>
          <cell r="U539">
            <v>1683</v>
          </cell>
          <cell r="V539">
            <v>1833</v>
          </cell>
          <cell r="W539">
            <v>13764</v>
          </cell>
          <cell r="X539">
            <v>825.84</v>
          </cell>
          <cell r="Y539">
            <v>92.5</v>
          </cell>
          <cell r="Z539">
            <v>763.90199999999993</v>
          </cell>
          <cell r="AA539">
            <v>7.2339204545454541</v>
          </cell>
          <cell r="AB539" t="str">
            <v>0002</v>
          </cell>
          <cell r="AC539">
            <v>102087.216</v>
          </cell>
          <cell r="AD539"/>
          <cell r="AE539"/>
        </row>
        <row r="540">
          <cell r="A540" t="str">
            <v>43112611C01</v>
          </cell>
          <cell r="B540">
            <v>4311261</v>
          </cell>
          <cell r="C540" t="str">
            <v>7D 60G COCOA&amp;VAN CROIS 20CA SRP</v>
          </cell>
          <cell r="D540" t="str">
            <v>1C01</v>
          </cell>
          <cell r="E540" t="str">
            <v>Tray 60/65g</v>
          </cell>
          <cell r="F540">
            <v>60</v>
          </cell>
          <cell r="G540" t="str">
            <v>KAUFLAND RO/MD/BG</v>
          </cell>
          <cell r="H540" t="str">
            <v>Cocoa-Vanilla</v>
          </cell>
          <cell r="I540"/>
          <cell r="J540"/>
          <cell r="K540">
            <v>1</v>
          </cell>
          <cell r="L540">
            <v>20</v>
          </cell>
          <cell r="M540">
            <v>88</v>
          </cell>
          <cell r="N540">
            <v>1.2</v>
          </cell>
          <cell r="O540">
            <v>105.6</v>
          </cell>
          <cell r="P540">
            <v>391</v>
          </cell>
          <cell r="Q540">
            <v>291</v>
          </cell>
          <cell r="R540">
            <v>153</v>
          </cell>
          <cell r="S540">
            <v>8</v>
          </cell>
          <cell r="T540">
            <v>11</v>
          </cell>
          <cell r="U540">
            <v>1683</v>
          </cell>
          <cell r="V540">
            <v>1833</v>
          </cell>
          <cell r="W540">
            <v>25410</v>
          </cell>
          <cell r="X540">
            <v>1524.6</v>
          </cell>
          <cell r="Y540">
            <v>93</v>
          </cell>
          <cell r="Z540">
            <v>1417.8779999999999</v>
          </cell>
          <cell r="AA540">
            <v>13.426875000000001</v>
          </cell>
          <cell r="AB540" t="str">
            <v>0001</v>
          </cell>
          <cell r="AC540">
            <v>1417.88</v>
          </cell>
          <cell r="AD540"/>
          <cell r="AE540"/>
        </row>
        <row r="541">
          <cell r="A541" t="str">
            <v>43112611c03</v>
          </cell>
          <cell r="B541">
            <v>4311261</v>
          </cell>
          <cell r="C541" t="str">
            <v>7D 60G COCOA&amp;VAN CROIS 20CA SRP</v>
          </cell>
          <cell r="D541" t="str">
            <v>1c03</v>
          </cell>
          <cell r="E541" t="str">
            <v>Tray 60/65g</v>
          </cell>
          <cell r="F541">
            <v>60</v>
          </cell>
          <cell r="G541" t="str">
            <v>KAUFLAND RO/MD/BG</v>
          </cell>
          <cell r="H541" t="str">
            <v>Cocoa-Vanilla</v>
          </cell>
          <cell r="I541"/>
          <cell r="J541"/>
          <cell r="K541">
            <v>1</v>
          </cell>
          <cell r="L541">
            <v>20</v>
          </cell>
          <cell r="M541">
            <v>88</v>
          </cell>
          <cell r="N541">
            <v>1.2</v>
          </cell>
          <cell r="O541">
            <v>105.6</v>
          </cell>
          <cell r="P541">
            <v>391</v>
          </cell>
          <cell r="Q541">
            <v>291</v>
          </cell>
          <cell r="R541">
            <v>153</v>
          </cell>
          <cell r="S541">
            <v>8</v>
          </cell>
          <cell r="T541">
            <v>11</v>
          </cell>
          <cell r="U541">
            <v>1683</v>
          </cell>
          <cell r="V541">
            <v>1833</v>
          </cell>
          <cell r="W541">
            <v>13764</v>
          </cell>
          <cell r="X541">
            <v>825.84</v>
          </cell>
          <cell r="Y541">
            <v>92.5</v>
          </cell>
          <cell r="Z541">
            <v>763.90199999999993</v>
          </cell>
          <cell r="AA541">
            <v>7.2339204545454541</v>
          </cell>
          <cell r="AB541" t="str">
            <v>0002</v>
          </cell>
          <cell r="AC541">
            <v>102087.216</v>
          </cell>
          <cell r="AD541"/>
          <cell r="AE541"/>
        </row>
        <row r="542">
          <cell r="A542" t="str">
            <v>43112781C01</v>
          </cell>
          <cell r="B542">
            <v>4311278</v>
          </cell>
          <cell r="C542" t="str">
            <v>7D 80G SPUM CROIS 20CA</v>
          </cell>
          <cell r="D542" t="str">
            <v>1C01</v>
          </cell>
          <cell r="E542" t="str">
            <v>Tray 70/80/85g</v>
          </cell>
          <cell r="F542">
            <v>80</v>
          </cell>
          <cell r="G542" t="str">
            <v>RO/MD/BG</v>
          </cell>
          <cell r="H542" t="str">
            <v>Spumant</v>
          </cell>
          <cell r="I542"/>
          <cell r="J542"/>
          <cell r="K542">
            <v>1</v>
          </cell>
          <cell r="L542">
            <v>20</v>
          </cell>
          <cell r="M542">
            <v>72</v>
          </cell>
          <cell r="N542">
            <v>1.6</v>
          </cell>
          <cell r="O542">
            <v>115.2</v>
          </cell>
          <cell r="P542">
            <v>396</v>
          </cell>
          <cell r="Q542">
            <v>296</v>
          </cell>
          <cell r="R542">
            <v>180</v>
          </cell>
          <cell r="S542">
            <v>8</v>
          </cell>
          <cell r="T542">
            <v>9</v>
          </cell>
          <cell r="U542">
            <v>1620</v>
          </cell>
          <cell r="V542">
            <v>1770</v>
          </cell>
          <cell r="W542">
            <v>19200</v>
          </cell>
          <cell r="X542">
            <v>1536</v>
          </cell>
          <cell r="Y542">
            <v>93</v>
          </cell>
          <cell r="Z542">
            <v>1428.48</v>
          </cell>
          <cell r="AA542">
            <v>12.399999999999999</v>
          </cell>
          <cell r="AB542" t="str">
            <v>0001</v>
          </cell>
          <cell r="AC542">
            <v>34283.520000000004</v>
          </cell>
          <cell r="AD542" t="str">
            <v>per family of Max/double</v>
          </cell>
          <cell r="AE542"/>
        </row>
        <row r="543">
          <cell r="A543" t="str">
            <v>43112782C01</v>
          </cell>
          <cell r="B543">
            <v>4311278</v>
          </cell>
          <cell r="C543" t="str">
            <v>7D 80G SPUM CROIS 20CA</v>
          </cell>
          <cell r="D543" t="str">
            <v>2C01</v>
          </cell>
          <cell r="E543" t="str">
            <v>Tray 70/80/85g</v>
          </cell>
          <cell r="F543">
            <v>80</v>
          </cell>
          <cell r="G543" t="str">
            <v>RO/MD/BG</v>
          </cell>
          <cell r="H543" t="str">
            <v>Spumant</v>
          </cell>
          <cell r="I543"/>
          <cell r="J543"/>
          <cell r="K543">
            <v>1</v>
          </cell>
          <cell r="L543">
            <v>20</v>
          </cell>
          <cell r="M543">
            <v>72</v>
          </cell>
          <cell r="N543">
            <v>1.6</v>
          </cell>
          <cell r="O543">
            <v>115.2</v>
          </cell>
          <cell r="P543">
            <v>396</v>
          </cell>
          <cell r="Q543">
            <v>296</v>
          </cell>
          <cell r="R543">
            <v>180</v>
          </cell>
          <cell r="S543">
            <v>8</v>
          </cell>
          <cell r="T543">
            <v>9</v>
          </cell>
          <cell r="U543">
            <v>1620</v>
          </cell>
          <cell r="V543">
            <v>1770</v>
          </cell>
          <cell r="W543">
            <v>12042</v>
          </cell>
          <cell r="X543">
            <v>963.36</v>
          </cell>
          <cell r="Y543">
            <v>93.5</v>
          </cell>
          <cell r="Z543">
            <v>900.74160000000006</v>
          </cell>
          <cell r="AA543">
            <v>7.8189374999999997</v>
          </cell>
          <cell r="AB543" t="str">
            <v>0002</v>
          </cell>
          <cell r="AC543">
            <v>7205.9328000000005</v>
          </cell>
          <cell r="AD543" t="str">
            <v>per family Max/Double</v>
          </cell>
          <cell r="AE543"/>
        </row>
        <row r="544">
          <cell r="A544" t="str">
            <v>43112881C01</v>
          </cell>
          <cell r="B544">
            <v>4311288</v>
          </cell>
          <cell r="C544" t="str">
            <v>7D 80G SPUM CROIS 20CA</v>
          </cell>
          <cell r="D544" t="str">
            <v>1C01</v>
          </cell>
          <cell r="E544" t="str">
            <v>Tray 70/80/85g</v>
          </cell>
          <cell r="F544">
            <v>80</v>
          </cell>
          <cell r="G544" t="str">
            <v>Kaufland RO/MD/BG</v>
          </cell>
          <cell r="H544" t="str">
            <v>Spumant</v>
          </cell>
          <cell r="I544"/>
          <cell r="J544"/>
          <cell r="K544">
            <v>1</v>
          </cell>
          <cell r="L544">
            <v>20</v>
          </cell>
          <cell r="M544">
            <v>72</v>
          </cell>
          <cell r="N544">
            <v>1.6</v>
          </cell>
          <cell r="O544">
            <v>115.2</v>
          </cell>
          <cell r="P544">
            <v>396</v>
          </cell>
          <cell r="Q544">
            <v>296</v>
          </cell>
          <cell r="R544">
            <v>180</v>
          </cell>
          <cell r="S544">
            <v>8</v>
          </cell>
          <cell r="T544">
            <v>9</v>
          </cell>
          <cell r="U544">
            <v>1620</v>
          </cell>
          <cell r="V544">
            <v>1770</v>
          </cell>
          <cell r="W544">
            <v>19200</v>
          </cell>
          <cell r="X544">
            <v>1536</v>
          </cell>
          <cell r="Y544">
            <v>93</v>
          </cell>
          <cell r="Z544">
            <v>1428.48</v>
          </cell>
          <cell r="AA544">
            <v>12.399999999999999</v>
          </cell>
          <cell r="AB544" t="str">
            <v>0001</v>
          </cell>
          <cell r="AC544">
            <v>34283.520000000004</v>
          </cell>
          <cell r="AD544" t="str">
            <v>per family of Max/double</v>
          </cell>
          <cell r="AE544"/>
        </row>
        <row r="545">
          <cell r="A545" t="str">
            <v>43112882C01</v>
          </cell>
          <cell r="B545">
            <v>4311288</v>
          </cell>
          <cell r="C545" t="str">
            <v>7D 80G SPUM CROIS 20CA</v>
          </cell>
          <cell r="D545" t="str">
            <v>2C01</v>
          </cell>
          <cell r="E545" t="str">
            <v>Tray 70/80/85g</v>
          </cell>
          <cell r="F545">
            <v>80</v>
          </cell>
          <cell r="G545" t="str">
            <v>Kaufland RO/MD/BG</v>
          </cell>
          <cell r="H545" t="str">
            <v>Spumant</v>
          </cell>
          <cell r="I545"/>
          <cell r="J545"/>
          <cell r="K545">
            <v>1</v>
          </cell>
          <cell r="L545">
            <v>20</v>
          </cell>
          <cell r="M545">
            <v>72</v>
          </cell>
          <cell r="N545">
            <v>1.6</v>
          </cell>
          <cell r="O545">
            <v>115.2</v>
          </cell>
          <cell r="P545">
            <v>396</v>
          </cell>
          <cell r="Q545">
            <v>296</v>
          </cell>
          <cell r="R545">
            <v>180</v>
          </cell>
          <cell r="S545">
            <v>8</v>
          </cell>
          <cell r="T545">
            <v>9</v>
          </cell>
          <cell r="U545">
            <v>1620</v>
          </cell>
          <cell r="V545">
            <v>1770</v>
          </cell>
          <cell r="W545">
            <v>12042</v>
          </cell>
          <cell r="X545">
            <v>963.36</v>
          </cell>
          <cell r="Y545">
            <v>93.5</v>
          </cell>
          <cell r="Z545">
            <v>900.74160000000006</v>
          </cell>
          <cell r="AA545">
            <v>7.8189374999999997</v>
          </cell>
          <cell r="AB545" t="str">
            <v>0002</v>
          </cell>
          <cell r="AC545">
            <v>7205.9328000000005</v>
          </cell>
          <cell r="AD545" t="str">
            <v>per family Max/Double</v>
          </cell>
          <cell r="AE545"/>
        </row>
        <row r="546">
          <cell r="A546" t="str">
            <v>43113221C01</v>
          </cell>
          <cell r="B546">
            <v>4311322</v>
          </cell>
          <cell r="C546" t="str">
            <v>7D 80G FR FRUIT CROIS 20CA</v>
          </cell>
          <cell r="D546" t="str">
            <v>1C01</v>
          </cell>
          <cell r="E546" t="str">
            <v>Tray 70/80/85g</v>
          </cell>
          <cell r="F546">
            <v>80</v>
          </cell>
          <cell r="G546" t="str">
            <v>Ro,BG,GB</v>
          </cell>
          <cell r="H546" t="str">
            <v>Forest fruits</v>
          </cell>
          <cell r="I546"/>
          <cell r="J546"/>
          <cell r="K546">
            <v>1</v>
          </cell>
          <cell r="L546">
            <v>20</v>
          </cell>
          <cell r="M546">
            <v>72</v>
          </cell>
          <cell r="N546">
            <v>1.6</v>
          </cell>
          <cell r="O546">
            <v>115.2</v>
          </cell>
          <cell r="P546">
            <v>396</v>
          </cell>
          <cell r="Q546">
            <v>296</v>
          </cell>
          <cell r="R546">
            <v>180</v>
          </cell>
          <cell r="S546">
            <v>8</v>
          </cell>
          <cell r="T546">
            <v>9</v>
          </cell>
          <cell r="U546">
            <v>1620</v>
          </cell>
          <cell r="V546">
            <v>1770</v>
          </cell>
          <cell r="W546">
            <v>19200</v>
          </cell>
          <cell r="X546">
            <v>1536</v>
          </cell>
          <cell r="Y546">
            <v>93</v>
          </cell>
          <cell r="Z546">
            <v>1428.48</v>
          </cell>
          <cell r="AA546">
            <v>12.399999999999999</v>
          </cell>
          <cell r="AB546" t="str">
            <v>0001</v>
          </cell>
          <cell r="AC546">
            <v>34283.520000000004</v>
          </cell>
          <cell r="AD546" t="str">
            <v>per family of Max/double</v>
          </cell>
          <cell r="AE546"/>
        </row>
        <row r="547">
          <cell r="A547" t="str">
            <v>43113221C01</v>
          </cell>
          <cell r="B547">
            <v>4311322</v>
          </cell>
          <cell r="C547" t="str">
            <v>7D 80G FR FRUIT CROIS 20CA</v>
          </cell>
          <cell r="D547" t="str">
            <v>1C01</v>
          </cell>
          <cell r="E547" t="str">
            <v>Tray 70/80/85g</v>
          </cell>
          <cell r="F547">
            <v>80</v>
          </cell>
          <cell r="G547" t="str">
            <v>Ro,BG,GB</v>
          </cell>
          <cell r="H547" t="str">
            <v>Forest fruits</v>
          </cell>
          <cell r="I547"/>
          <cell r="J547"/>
          <cell r="K547">
            <v>1</v>
          </cell>
          <cell r="L547">
            <v>20</v>
          </cell>
          <cell r="M547">
            <v>72</v>
          </cell>
          <cell r="N547">
            <v>1.6</v>
          </cell>
          <cell r="O547">
            <v>115.2</v>
          </cell>
          <cell r="P547">
            <v>396</v>
          </cell>
          <cell r="Q547">
            <v>296</v>
          </cell>
          <cell r="R547">
            <v>180</v>
          </cell>
          <cell r="S547">
            <v>8</v>
          </cell>
          <cell r="T547">
            <v>9</v>
          </cell>
          <cell r="U547">
            <v>1620</v>
          </cell>
          <cell r="V547">
            <v>1770</v>
          </cell>
          <cell r="W547">
            <v>19200</v>
          </cell>
          <cell r="X547">
            <v>1536</v>
          </cell>
          <cell r="Y547">
            <v>93</v>
          </cell>
          <cell r="Z547">
            <v>1428.48</v>
          </cell>
          <cell r="AA547">
            <v>12.399999999999999</v>
          </cell>
          <cell r="AB547" t="str">
            <v>0001</v>
          </cell>
          <cell r="AC547">
            <v>34283.520000000004</v>
          </cell>
          <cell r="AD547" t="str">
            <v>per family of Max/double</v>
          </cell>
          <cell r="AE547"/>
        </row>
        <row r="548">
          <cell r="A548" t="str">
            <v>43117501C01</v>
          </cell>
          <cell r="B548">
            <v>4311750</v>
          </cell>
          <cell r="C548" t="str">
            <v>CHIPIC 60G COCOA CROIS 20CA SRP</v>
          </cell>
          <cell r="D548" t="str">
            <v>1C01</v>
          </cell>
          <cell r="E548" t="str">
            <v>Tray 60/65g</v>
          </cell>
          <cell r="F548">
            <v>60</v>
          </cell>
          <cell r="G548" t="str">
            <v>RO/BG/GR/CY/RS</v>
          </cell>
          <cell r="H548" t="str">
            <v>Cocoa</v>
          </cell>
          <cell r="I548"/>
          <cell r="J548"/>
          <cell r="K548">
            <v>1</v>
          </cell>
          <cell r="L548">
            <v>20</v>
          </cell>
          <cell r="M548">
            <v>88</v>
          </cell>
          <cell r="N548">
            <v>1.2</v>
          </cell>
          <cell r="O548">
            <v>105.6</v>
          </cell>
          <cell r="P548">
            <v>396</v>
          </cell>
          <cell r="Q548">
            <v>295</v>
          </cell>
          <cell r="R548">
            <v>150</v>
          </cell>
          <cell r="S548">
            <v>8</v>
          </cell>
          <cell r="T548">
            <v>11</v>
          </cell>
          <cell r="U548">
            <v>1650</v>
          </cell>
          <cell r="V548">
            <v>1800</v>
          </cell>
          <cell r="W548">
            <v>25410</v>
          </cell>
          <cell r="X548">
            <v>1524.6</v>
          </cell>
          <cell r="Y548">
            <v>93</v>
          </cell>
          <cell r="Z548">
            <v>1417.8779999999999</v>
          </cell>
          <cell r="AA548">
            <v>13.426875000000001</v>
          </cell>
          <cell r="AB548" t="str">
            <v>0001</v>
          </cell>
          <cell r="AC548">
            <v>1417.88</v>
          </cell>
          <cell r="AD548"/>
          <cell r="AE548"/>
        </row>
        <row r="549">
          <cell r="A549" t="str">
            <v>43117501c03</v>
          </cell>
          <cell r="B549">
            <v>4311750</v>
          </cell>
          <cell r="C549" t="str">
            <v>CHIPIC 60G COCOA CROIS 20CA SRP</v>
          </cell>
          <cell r="D549" t="str">
            <v>1c03</v>
          </cell>
          <cell r="E549" t="str">
            <v>Tray 60/65g</v>
          </cell>
          <cell r="F549">
            <v>60</v>
          </cell>
          <cell r="G549" t="str">
            <v>RO/BG/GR/CY/RS</v>
          </cell>
          <cell r="H549" t="str">
            <v>Cocoa</v>
          </cell>
          <cell r="I549"/>
          <cell r="J549"/>
          <cell r="K549">
            <v>1</v>
          </cell>
          <cell r="L549">
            <v>20</v>
          </cell>
          <cell r="M549">
            <v>88</v>
          </cell>
          <cell r="N549">
            <v>1.2</v>
          </cell>
          <cell r="O549">
            <v>105.6</v>
          </cell>
          <cell r="P549">
            <v>396</v>
          </cell>
          <cell r="Q549">
            <v>295</v>
          </cell>
          <cell r="R549">
            <v>150</v>
          </cell>
          <cell r="S549">
            <v>8</v>
          </cell>
          <cell r="T549">
            <v>11</v>
          </cell>
          <cell r="U549">
            <v>1650</v>
          </cell>
          <cell r="V549">
            <v>1800</v>
          </cell>
          <cell r="W549">
            <v>13764</v>
          </cell>
          <cell r="X549">
            <v>825.84</v>
          </cell>
          <cell r="Y549">
            <v>92.5</v>
          </cell>
          <cell r="Z549">
            <v>763.90199999999993</v>
          </cell>
          <cell r="AA549">
            <v>7.2339204545454541</v>
          </cell>
          <cell r="AB549" t="str">
            <v>0002</v>
          </cell>
          <cell r="AC549">
            <v>102087.216</v>
          </cell>
          <cell r="AD549"/>
          <cell r="AE549"/>
        </row>
        <row r="550">
          <cell r="A550" t="str">
            <v>-4285699 1C01</v>
          </cell>
          <cell r="B550" t="str">
            <v>-4285699 </v>
          </cell>
          <cell r="C550" t="str">
            <v>7D 80G VAN&amp;STRAWB CROIS 20CA</v>
          </cell>
          <cell r="D550" t="str">
            <v>1C01</v>
          </cell>
          <cell r="E550" t="str">
            <v>Tray 70/80/85g</v>
          </cell>
          <cell r="F550">
            <v>80</v>
          </cell>
          <cell r="G550"/>
          <cell r="H550" t="str">
            <v>Vanilla-Strawberry</v>
          </cell>
          <cell r="I550"/>
          <cell r="J550"/>
          <cell r="K550">
            <v>1</v>
          </cell>
          <cell r="L550">
            <v>20</v>
          </cell>
          <cell r="M550">
            <v>40</v>
          </cell>
          <cell r="N550">
            <v>1.6</v>
          </cell>
          <cell r="O550">
            <v>64</v>
          </cell>
          <cell r="P550">
            <v>393</v>
          </cell>
          <cell r="Q550">
            <v>295</v>
          </cell>
          <cell r="R550">
            <v>180</v>
          </cell>
          <cell r="S550">
            <v>8</v>
          </cell>
          <cell r="T550">
            <v>9</v>
          </cell>
          <cell r="U550">
            <v>1620</v>
          </cell>
          <cell r="V550">
            <v>1770</v>
          </cell>
          <cell r="W550">
            <v>19200</v>
          </cell>
          <cell r="X550">
            <v>1536</v>
          </cell>
          <cell r="Y550">
            <v>93</v>
          </cell>
          <cell r="Z550">
            <v>1428.48</v>
          </cell>
          <cell r="AA550">
            <v>22.32</v>
          </cell>
          <cell r="AB550"/>
          <cell r="AC550">
            <v>34283.520000000004</v>
          </cell>
          <cell r="AD550" t="str">
            <v>per family of Max/double</v>
          </cell>
          <cell r="AE550"/>
        </row>
        <row r="551">
          <cell r="A551" t="str">
            <v>43067551C01</v>
          </cell>
          <cell r="B551" t="str">
            <v>4306755</v>
          </cell>
          <cell r="C551" t="str">
            <v>7D 80G VAN&amp;STRAWB CROIS 20CA</v>
          </cell>
          <cell r="D551" t="str">
            <v>1C01</v>
          </cell>
          <cell r="E551" t="str">
            <v>Tray 70/80/85g</v>
          </cell>
          <cell r="F551">
            <v>80</v>
          </cell>
          <cell r="G551" t="str">
            <v>Kaufland CZ/HU/SK</v>
          </cell>
          <cell r="H551" t="str">
            <v>Vanilla-Strawberry</v>
          </cell>
          <cell r="I551"/>
          <cell r="J551"/>
          <cell r="K551">
            <v>1</v>
          </cell>
          <cell r="L551">
            <v>20</v>
          </cell>
          <cell r="M551">
            <v>40</v>
          </cell>
          <cell r="N551">
            <v>1.6</v>
          </cell>
          <cell r="O551">
            <v>64</v>
          </cell>
          <cell r="P551">
            <v>393</v>
          </cell>
          <cell r="Q551">
            <v>295</v>
          </cell>
          <cell r="R551">
            <v>180</v>
          </cell>
          <cell r="S551">
            <v>8</v>
          </cell>
          <cell r="T551">
            <v>9</v>
          </cell>
          <cell r="U551">
            <v>1620</v>
          </cell>
          <cell r="V551">
            <v>1770</v>
          </cell>
          <cell r="W551">
            <v>19200</v>
          </cell>
          <cell r="X551">
            <v>1536</v>
          </cell>
          <cell r="Y551">
            <v>93</v>
          </cell>
          <cell r="Z551">
            <v>1428.48</v>
          </cell>
          <cell r="AA551">
            <v>22.32</v>
          </cell>
          <cell r="AB551" t="str">
            <v>0001</v>
          </cell>
          <cell r="AC551">
            <v>34283.520000000004</v>
          </cell>
          <cell r="AD551" t="str">
            <v>per family of Max/double</v>
          </cell>
          <cell r="AE551"/>
        </row>
        <row r="552">
          <cell r="A552" t="str">
            <v>-4285699 2C01</v>
          </cell>
          <cell r="B552" t="str">
            <v>-4285699 </v>
          </cell>
          <cell r="C552" t="str">
            <v>7D 80G VAN&amp;STRAWB CROIS 20CA</v>
          </cell>
          <cell r="D552" t="str">
            <v>2C01</v>
          </cell>
          <cell r="E552" t="str">
            <v>Tray 70/80/85g</v>
          </cell>
          <cell r="F552">
            <v>80</v>
          </cell>
          <cell r="G552"/>
          <cell r="H552" t="str">
            <v>Vanilla-Strawberry</v>
          </cell>
          <cell r="I552"/>
          <cell r="J552"/>
          <cell r="K552">
            <v>1</v>
          </cell>
          <cell r="L552">
            <v>20</v>
          </cell>
          <cell r="M552">
            <v>72</v>
          </cell>
          <cell r="N552">
            <v>1.6</v>
          </cell>
          <cell r="O552">
            <v>115.2</v>
          </cell>
          <cell r="P552">
            <v>393</v>
          </cell>
          <cell r="Q552">
            <v>295</v>
          </cell>
          <cell r="R552">
            <v>180</v>
          </cell>
          <cell r="S552">
            <v>8</v>
          </cell>
          <cell r="T552">
            <v>9</v>
          </cell>
          <cell r="U552">
            <v>1620</v>
          </cell>
          <cell r="V552">
            <v>1770</v>
          </cell>
          <cell r="W552">
            <v>12042</v>
          </cell>
          <cell r="X552">
            <v>963.36</v>
          </cell>
          <cell r="Y552">
            <v>93.5</v>
          </cell>
          <cell r="Z552">
            <v>900.74160000000006</v>
          </cell>
          <cell r="AA552">
            <v>7.8189374999999997</v>
          </cell>
          <cell r="AB552"/>
          <cell r="AC552">
            <v>7205.9328000000005</v>
          </cell>
          <cell r="AD552" t="str">
            <v>per family Max/Double</v>
          </cell>
          <cell r="AE552"/>
        </row>
        <row r="553">
          <cell r="A553" t="str">
            <v>43097061C01</v>
          </cell>
          <cell r="B553">
            <v>4309706</v>
          </cell>
          <cell r="C553" t="str">
            <v>7D 80G COCOA&amp;VAN CRO 20CA AC LP STR</v>
          </cell>
          <cell r="D553" t="str">
            <v>1C01</v>
          </cell>
          <cell r="E553" t="str">
            <v>Tray 70/80/85g</v>
          </cell>
          <cell r="F553">
            <v>80</v>
          </cell>
          <cell r="G553" t="str">
            <v>IT/ES/PT</v>
          </cell>
          <cell r="H553" t="str">
            <v>Cocoa-Vanilla</v>
          </cell>
          <cell r="I553"/>
          <cell r="J553"/>
          <cell r="K553">
            <v>1</v>
          </cell>
          <cell r="L553">
            <v>20</v>
          </cell>
          <cell r="M553">
            <v>72</v>
          </cell>
          <cell r="N553">
            <v>1.6</v>
          </cell>
          <cell r="O553">
            <v>115.2</v>
          </cell>
          <cell r="P553">
            <v>396</v>
          </cell>
          <cell r="Q553">
            <v>296</v>
          </cell>
          <cell r="R553">
            <v>180</v>
          </cell>
          <cell r="S553">
            <v>8</v>
          </cell>
          <cell r="T553">
            <v>9</v>
          </cell>
          <cell r="U553">
            <v>1620</v>
          </cell>
          <cell r="V553">
            <v>1770</v>
          </cell>
          <cell r="W553">
            <v>19200</v>
          </cell>
          <cell r="X553">
            <v>1536</v>
          </cell>
          <cell r="Y553">
            <v>93</v>
          </cell>
          <cell r="Z553">
            <v>1428.48</v>
          </cell>
          <cell r="AA553">
            <v>12.399999999999999</v>
          </cell>
          <cell r="AB553" t="str">
            <v>0001</v>
          </cell>
          <cell r="AC553">
            <v>34283.520000000004</v>
          </cell>
          <cell r="AD553" t="str">
            <v>per family of Max/double</v>
          </cell>
          <cell r="AE553"/>
        </row>
        <row r="554">
          <cell r="A554" t="str">
            <v>43097062C01</v>
          </cell>
          <cell r="B554">
            <v>4309706</v>
          </cell>
          <cell r="C554" t="str">
            <v>7D 80G COCOA&amp;VAN CRO 20CA AC LP STR</v>
          </cell>
          <cell r="D554" t="str">
            <v>2C01</v>
          </cell>
          <cell r="E554" t="str">
            <v>Tray 70/80/85g</v>
          </cell>
          <cell r="F554">
            <v>80</v>
          </cell>
          <cell r="G554" t="str">
            <v>IT/ES/PT</v>
          </cell>
          <cell r="H554" t="str">
            <v>Cocoa-Vanilla</v>
          </cell>
          <cell r="I554"/>
          <cell r="J554"/>
          <cell r="K554">
            <v>1</v>
          </cell>
          <cell r="L554">
            <v>20</v>
          </cell>
          <cell r="M554">
            <v>72</v>
          </cell>
          <cell r="N554">
            <v>1.6</v>
          </cell>
          <cell r="O554">
            <v>115.2</v>
          </cell>
          <cell r="P554">
            <v>396</v>
          </cell>
          <cell r="Q554">
            <v>296</v>
          </cell>
          <cell r="R554">
            <v>180</v>
          </cell>
          <cell r="S554">
            <v>8</v>
          </cell>
          <cell r="T554">
            <v>9</v>
          </cell>
          <cell r="U554">
            <v>1620</v>
          </cell>
          <cell r="V554">
            <v>1770</v>
          </cell>
          <cell r="W554">
            <v>12042</v>
          </cell>
          <cell r="X554">
            <v>963.36</v>
          </cell>
          <cell r="Y554">
            <v>93.5</v>
          </cell>
          <cell r="Z554">
            <v>900.74160000000006</v>
          </cell>
          <cell r="AA554">
            <v>7.8189374999999997</v>
          </cell>
          <cell r="AB554" t="str">
            <v>0002</v>
          </cell>
          <cell r="AC554">
            <v>7205.9328000000005</v>
          </cell>
          <cell r="AD554" t="str">
            <v>per family Max/Double</v>
          </cell>
          <cell r="AE554"/>
        </row>
        <row r="555">
          <cell r="A555" t="str">
            <v>43063622C01</v>
          </cell>
          <cell r="B555">
            <v>4306362</v>
          </cell>
          <cell r="C555" t="str">
            <v>7D 110G COCOA CROIS 18CA AC</v>
          </cell>
          <cell r="D555" t="str">
            <v>2C01</v>
          </cell>
          <cell r="E555" t="str">
            <v>Tray 110g</v>
          </cell>
          <cell r="F555">
            <v>110</v>
          </cell>
          <cell r="G555" t="str">
            <v>Romania</v>
          </cell>
          <cell r="H555" t="str">
            <v>Cocoa</v>
          </cell>
          <cell r="I555"/>
          <cell r="J555"/>
          <cell r="K555">
            <v>1</v>
          </cell>
          <cell r="L555">
            <v>18</v>
          </cell>
          <cell r="M555">
            <v>54</v>
          </cell>
          <cell r="N555">
            <v>1.98</v>
          </cell>
          <cell r="O555">
            <v>106.92</v>
          </cell>
          <cell r="P555">
            <v>396</v>
          </cell>
          <cell r="Q555">
            <v>261</v>
          </cell>
          <cell r="R555">
            <v>275</v>
          </cell>
          <cell r="S555">
            <v>9</v>
          </cell>
          <cell r="T555">
            <v>6</v>
          </cell>
          <cell r="U555">
            <v>1650</v>
          </cell>
          <cell r="V555">
            <v>1800</v>
          </cell>
          <cell r="W555">
            <v>7704</v>
          </cell>
          <cell r="X555">
            <v>847.44</v>
          </cell>
          <cell r="Y555">
            <v>93.5</v>
          </cell>
          <cell r="Z555">
            <v>792.35640000000001</v>
          </cell>
          <cell r="AA555">
            <v>7.4107407407407413</v>
          </cell>
          <cell r="AB555" t="str">
            <v>0001</v>
          </cell>
          <cell r="AC555">
            <v>6338.8512000000001</v>
          </cell>
          <cell r="AD555" t="str">
            <v>per family Tray 110g</v>
          </cell>
          <cell r="AE555"/>
        </row>
        <row r="556">
          <cell r="A556" t="str">
            <v>43064812C01</v>
          </cell>
          <cell r="B556">
            <v>4306481</v>
          </cell>
          <cell r="C556" t="str">
            <v>7D 110G COCOA&amp;VAN CROIS 18CA AC</v>
          </cell>
          <cell r="D556" t="str">
            <v>2C01</v>
          </cell>
          <cell r="E556" t="str">
            <v>Tray 110g</v>
          </cell>
          <cell r="F556">
            <v>110</v>
          </cell>
          <cell r="G556" t="str">
            <v>Romania</v>
          </cell>
          <cell r="H556" t="str">
            <v>Cocoa</v>
          </cell>
          <cell r="I556"/>
          <cell r="J556"/>
          <cell r="K556">
            <v>1</v>
          </cell>
          <cell r="L556">
            <v>18</v>
          </cell>
          <cell r="M556">
            <v>54</v>
          </cell>
          <cell r="N556">
            <v>1.98</v>
          </cell>
          <cell r="O556">
            <v>106.92</v>
          </cell>
          <cell r="P556">
            <v>396</v>
          </cell>
          <cell r="Q556">
            <v>261</v>
          </cell>
          <cell r="R556">
            <v>275</v>
          </cell>
          <cell r="S556">
            <v>9</v>
          </cell>
          <cell r="T556">
            <v>6</v>
          </cell>
          <cell r="U556">
            <v>1650</v>
          </cell>
          <cell r="V556">
            <v>1800</v>
          </cell>
          <cell r="W556">
            <v>7704</v>
          </cell>
          <cell r="X556">
            <v>847.44</v>
          </cell>
          <cell r="Y556">
            <v>93.5</v>
          </cell>
          <cell r="Z556">
            <v>792.35640000000001</v>
          </cell>
          <cell r="AA556">
            <v>7.4107407407407413</v>
          </cell>
          <cell r="AB556" t="str">
            <v>0001</v>
          </cell>
          <cell r="AC556">
            <v>6338.8512000000001</v>
          </cell>
          <cell r="AD556" t="str">
            <v>per family Tray 110g</v>
          </cell>
          <cell r="AE556"/>
        </row>
        <row r="557">
          <cell r="A557" t="str">
            <v>43072792C01</v>
          </cell>
          <cell r="B557">
            <v>4307279</v>
          </cell>
          <cell r="C557" t="str">
            <v>7D 80G HZLNT CROIS 20CA SRP</v>
          </cell>
          <cell r="D557" t="str">
            <v>2C01</v>
          </cell>
          <cell r="E557" t="str">
            <v>Tray 70/80/85g</v>
          </cell>
          <cell r="F557">
            <v>80</v>
          </cell>
          <cell r="G557" t="str">
            <v>RO/MD/BG Kaufland</v>
          </cell>
          <cell r="H557" t="str">
            <v>Hazelnut</v>
          </cell>
          <cell r="I557"/>
          <cell r="J557"/>
          <cell r="K557">
            <v>1</v>
          </cell>
          <cell r="L557">
            <v>20</v>
          </cell>
          <cell r="M557">
            <v>72</v>
          </cell>
          <cell r="N557">
            <v>1.6</v>
          </cell>
          <cell r="O557">
            <v>115.2</v>
          </cell>
          <cell r="P557">
            <v>393</v>
          </cell>
          <cell r="Q557">
            <v>295</v>
          </cell>
          <cell r="R557">
            <v>180</v>
          </cell>
          <cell r="S557">
            <v>8</v>
          </cell>
          <cell r="T557">
            <v>9</v>
          </cell>
          <cell r="U557">
            <v>1620</v>
          </cell>
          <cell r="V557">
            <v>1770</v>
          </cell>
          <cell r="W557">
            <v>12042</v>
          </cell>
          <cell r="X557">
            <v>963.36</v>
          </cell>
          <cell r="Y557">
            <v>93.5</v>
          </cell>
          <cell r="Z557">
            <v>900.74160000000006</v>
          </cell>
          <cell r="AA557">
            <v>7.8189374999999997</v>
          </cell>
          <cell r="AB557" t="str">
            <v>0001</v>
          </cell>
          <cell r="AC557">
            <v>7205.9328000000005</v>
          </cell>
          <cell r="AD557" t="str">
            <v>per family Max/Double</v>
          </cell>
          <cell r="AE557"/>
        </row>
        <row r="558">
          <cell r="A558" t="str">
            <v>43064862C01</v>
          </cell>
          <cell r="B558">
            <v>4306486</v>
          </cell>
          <cell r="C558" t="str">
            <v>7D 80G HZLNT CROIS 20CA AC</v>
          </cell>
          <cell r="D558" t="str">
            <v>2C01</v>
          </cell>
          <cell r="E558" t="str">
            <v>Tray 70/80/85g</v>
          </cell>
          <cell r="F558">
            <v>80</v>
          </cell>
          <cell r="G558" t="str">
            <v>RO/MD/BG</v>
          </cell>
          <cell r="H558" t="str">
            <v>Hazelnut</v>
          </cell>
          <cell r="I558"/>
          <cell r="J558"/>
          <cell r="K558">
            <v>1</v>
          </cell>
          <cell r="L558">
            <v>20</v>
          </cell>
          <cell r="M558">
            <v>72</v>
          </cell>
          <cell r="N558">
            <v>1.6</v>
          </cell>
          <cell r="O558">
            <v>115.2</v>
          </cell>
          <cell r="P558">
            <v>393</v>
          </cell>
          <cell r="Q558">
            <v>295</v>
          </cell>
          <cell r="R558">
            <v>180</v>
          </cell>
          <cell r="S558">
            <v>8</v>
          </cell>
          <cell r="T558">
            <v>9</v>
          </cell>
          <cell r="U558">
            <v>1620</v>
          </cell>
          <cell r="V558">
            <v>1770</v>
          </cell>
          <cell r="W558">
            <v>12042</v>
          </cell>
          <cell r="X558">
            <v>963.36</v>
          </cell>
          <cell r="Y558">
            <v>93.5</v>
          </cell>
          <cell r="Z558">
            <v>900.74160000000006</v>
          </cell>
          <cell r="AA558">
            <v>7.8189374999999997</v>
          </cell>
          <cell r="AB558" t="str">
            <v>0001</v>
          </cell>
          <cell r="AC558">
            <v>7205.9328000000005</v>
          </cell>
          <cell r="AD558" t="str">
            <v>per family Max/Double</v>
          </cell>
          <cell r="AE558"/>
        </row>
        <row r="559">
          <cell r="A559" t="str">
            <v>43196752S01</v>
          </cell>
          <cell r="B559" t="str">
            <v>4319675</v>
          </cell>
          <cell r="C559" t="str">
            <v>7D 4X60G COCOA CROIS 10CA SRP</v>
          </cell>
          <cell r="D559" t="str">
            <v>2S01</v>
          </cell>
          <cell r="E559" t="str">
            <v>REPACK</v>
          </cell>
          <cell r="F559">
            <v>60</v>
          </cell>
          <cell r="G559" t="str">
            <v>RO</v>
          </cell>
          <cell r="H559" t="str">
            <v>cocoa</v>
          </cell>
          <cell r="I559"/>
          <cell r="J559"/>
          <cell r="K559">
            <v>4</v>
          </cell>
          <cell r="L559">
            <v>10</v>
          </cell>
          <cell r="M559">
            <v>36</v>
          </cell>
          <cell r="N559">
            <v>2.4</v>
          </cell>
          <cell r="O559">
            <v>86.399999999999991</v>
          </cell>
          <cell r="P559">
            <v>391</v>
          </cell>
          <cell r="Q559">
            <v>300</v>
          </cell>
          <cell r="R559">
            <v>245</v>
          </cell>
          <cell r="S559">
            <v>6</v>
          </cell>
          <cell r="T559">
            <v>11</v>
          </cell>
          <cell r="U559">
            <v>2695</v>
          </cell>
          <cell r="V559">
            <v>2845</v>
          </cell>
          <cell r="W559">
            <v>4500</v>
          </cell>
          <cell r="X559">
            <v>270</v>
          </cell>
          <cell r="Y559">
            <v>90</v>
          </cell>
          <cell r="Z559">
            <v>243</v>
          </cell>
          <cell r="AA559">
            <v>2.8125</v>
          </cell>
          <cell r="AB559" t="str">
            <v>0001</v>
          </cell>
          <cell r="AC559"/>
          <cell r="AD559"/>
          <cell r="AE559"/>
        </row>
        <row r="560">
          <cell r="A560" t="str">
            <v>43066342C01</v>
          </cell>
          <cell r="B560">
            <v>4306634</v>
          </cell>
          <cell r="C560" t="str">
            <v>D 80G COCOA CROIS 20CA SRP</v>
          </cell>
          <cell r="D560" t="str">
            <v>2C01</v>
          </cell>
          <cell r="E560" t="str">
            <v>Tray 70/80/85g</v>
          </cell>
          <cell r="F560">
            <v>80</v>
          </cell>
          <cell r="G560" t="str">
            <v>RO/MD/ES Kaufland</v>
          </cell>
          <cell r="H560" t="str">
            <v>Cocoa</v>
          </cell>
          <cell r="I560"/>
          <cell r="J560"/>
          <cell r="K560">
            <v>1</v>
          </cell>
          <cell r="L560">
            <v>20</v>
          </cell>
          <cell r="M560">
            <v>72</v>
          </cell>
          <cell r="N560">
            <v>1.6</v>
          </cell>
          <cell r="O560">
            <v>115.2</v>
          </cell>
          <cell r="P560">
            <v>393</v>
          </cell>
          <cell r="Q560">
            <v>295</v>
          </cell>
          <cell r="R560">
            <v>180</v>
          </cell>
          <cell r="S560">
            <v>8</v>
          </cell>
          <cell r="T560">
            <v>9</v>
          </cell>
          <cell r="U560">
            <v>1620</v>
          </cell>
          <cell r="V560">
            <v>1770</v>
          </cell>
          <cell r="W560">
            <v>12042</v>
          </cell>
          <cell r="X560">
            <v>963.36</v>
          </cell>
          <cell r="Y560">
            <v>93.5</v>
          </cell>
          <cell r="Z560">
            <v>900.74160000000006</v>
          </cell>
          <cell r="AA560">
            <v>7.8189374999999997</v>
          </cell>
          <cell r="AB560" t="str">
            <v>0001</v>
          </cell>
          <cell r="AC560">
            <v>7205.9328000000005</v>
          </cell>
          <cell r="AD560" t="str">
            <v>per family Max/Double</v>
          </cell>
          <cell r="AE560"/>
        </row>
        <row r="561">
          <cell r="A561" t="str">
            <v>43059972B01</v>
          </cell>
          <cell r="B561" t="str">
            <v>4305997</v>
          </cell>
          <cell r="C561" t="str">
            <v>7D 80G PIZZA BR 12CA</v>
          </cell>
          <cell r="D561" t="str">
            <v>2B01</v>
          </cell>
          <cell r="E561" t="str">
            <v>BIG</v>
          </cell>
          <cell r="F561">
            <v>80</v>
          </cell>
          <cell r="G561" t="str">
            <v>Romania</v>
          </cell>
          <cell r="H561" t="str">
            <v>Pizza</v>
          </cell>
          <cell r="I561"/>
          <cell r="J561"/>
          <cell r="K561">
            <v>1</v>
          </cell>
          <cell r="L561">
            <v>12</v>
          </cell>
          <cell r="M561">
            <v>105</v>
          </cell>
          <cell r="N561">
            <v>0.96</v>
          </cell>
          <cell r="O561">
            <v>100.8</v>
          </cell>
          <cell r="P561">
            <v>266</v>
          </cell>
          <cell r="Q561">
            <v>236</v>
          </cell>
          <cell r="R561">
            <v>220</v>
          </cell>
          <cell r="S561">
            <v>15</v>
          </cell>
          <cell r="T561">
            <v>7</v>
          </cell>
          <cell r="U561">
            <v>1540</v>
          </cell>
          <cell r="V561">
            <v>1690</v>
          </cell>
          <cell r="W561">
            <v>11218.5</v>
          </cell>
          <cell r="X561">
            <v>897.48</v>
          </cell>
          <cell r="Y561">
            <v>91</v>
          </cell>
          <cell r="Z561">
            <v>816.70680000000004</v>
          </cell>
          <cell r="AA561">
            <v>8.1022499999999997</v>
          </cell>
          <cell r="AB561" t="str">
            <v>0001</v>
          </cell>
          <cell r="AC561">
            <v>13067.308800000001</v>
          </cell>
          <cell r="AD561"/>
          <cell r="AE561"/>
        </row>
        <row r="562">
          <cell r="A562" t="str">
            <v>43091432S01</v>
          </cell>
          <cell r="B562">
            <v>4309143</v>
          </cell>
          <cell r="C562" t="str">
            <v>7D 3X80G COCOA CROIS 8CA AC</v>
          </cell>
          <cell r="D562" t="str">
            <v>2S01</v>
          </cell>
          <cell r="E562"/>
          <cell r="F562">
            <v>80</v>
          </cell>
          <cell r="G562" t="str">
            <v>RO/MD/ES</v>
          </cell>
          <cell r="H562" t="str">
            <v>cocoa</v>
          </cell>
          <cell r="I562"/>
          <cell r="J562"/>
          <cell r="K562">
            <v>3</v>
          </cell>
          <cell r="L562">
            <v>8</v>
          </cell>
          <cell r="M562">
            <v>48</v>
          </cell>
          <cell r="N562">
            <v>1.92</v>
          </cell>
          <cell r="O562">
            <v>92.16</v>
          </cell>
          <cell r="P562">
            <v>391</v>
          </cell>
          <cell r="Q562">
            <v>300</v>
          </cell>
          <cell r="R562">
            <v>245</v>
          </cell>
          <cell r="S562">
            <v>6</v>
          </cell>
          <cell r="T562">
            <v>11</v>
          </cell>
          <cell r="U562">
            <v>2695</v>
          </cell>
          <cell r="V562">
            <v>2845</v>
          </cell>
          <cell r="W562">
            <v>4500</v>
          </cell>
          <cell r="X562">
            <v>360</v>
          </cell>
          <cell r="Y562">
            <v>90</v>
          </cell>
          <cell r="Z562">
            <v>324</v>
          </cell>
          <cell r="AA562">
            <v>3.515625</v>
          </cell>
          <cell r="AB562" t="str">
            <v>0001</v>
          </cell>
          <cell r="AC562"/>
          <cell r="AD562"/>
          <cell r="AE562"/>
        </row>
        <row r="563">
          <cell r="A563" t="str">
            <v>43066372S01</v>
          </cell>
          <cell r="B563">
            <v>4306637</v>
          </cell>
          <cell r="C563" t="str">
            <v>7D 3X80G COCOA&amp;VAN CROIS 8CA</v>
          </cell>
          <cell r="D563" t="str">
            <v>2S01</v>
          </cell>
          <cell r="E563"/>
          <cell r="F563">
            <v>80</v>
          </cell>
          <cell r="G563" t="str">
            <v>RO/MD/ES/PT</v>
          </cell>
          <cell r="H563" t="str">
            <v>Cocoa-vanilla</v>
          </cell>
          <cell r="I563"/>
          <cell r="J563"/>
          <cell r="K563">
            <v>3</v>
          </cell>
          <cell r="L563">
            <v>8</v>
          </cell>
          <cell r="M563">
            <v>48</v>
          </cell>
          <cell r="N563">
            <v>1.92</v>
          </cell>
          <cell r="O563">
            <v>92.16</v>
          </cell>
          <cell r="P563">
            <v>391</v>
          </cell>
          <cell r="Q563">
            <v>300</v>
          </cell>
          <cell r="R563">
            <v>245</v>
          </cell>
          <cell r="S563">
            <v>8</v>
          </cell>
          <cell r="T563">
            <v>6</v>
          </cell>
          <cell r="U563">
            <v>1470</v>
          </cell>
          <cell r="V563">
            <v>1620</v>
          </cell>
          <cell r="W563">
            <v>4500</v>
          </cell>
          <cell r="X563">
            <v>360</v>
          </cell>
          <cell r="Y563">
            <v>90</v>
          </cell>
          <cell r="Z563">
            <v>324</v>
          </cell>
          <cell r="AA563">
            <v>3.515625</v>
          </cell>
          <cell r="AB563" t="str">
            <v>0001</v>
          </cell>
          <cell r="AC563"/>
          <cell r="AD563"/>
          <cell r="AE563"/>
        </row>
        <row r="564">
          <cell r="A564" t="str">
            <v>43099891K2B</v>
          </cell>
          <cell r="B564">
            <v>4309989</v>
          </cell>
          <cell r="C564" t="str">
            <v>CHIPIC 12X64G VANIL CAKE BR COV 6CA</v>
          </cell>
          <cell r="D564" t="str">
            <v>1K2B</v>
          </cell>
          <cell r="E564" t="str">
            <v xml:space="preserve">CB - Pasteurized </v>
          </cell>
          <cell r="F564">
            <v>64</v>
          </cell>
          <cell r="G564" t="str">
            <v>Slovacia</v>
          </cell>
          <cell r="H564"/>
          <cell r="I564" t="str">
            <v>Covered</v>
          </cell>
          <cell r="J564" t="str">
            <v>Display</v>
          </cell>
          <cell r="K564">
            <v>12</v>
          </cell>
          <cell r="L564">
            <v>6</v>
          </cell>
          <cell r="M564">
            <v>24</v>
          </cell>
          <cell r="N564">
            <v>4.6079999999999997</v>
          </cell>
          <cell r="O564">
            <v>110.59199999999998</v>
          </cell>
          <cell r="P564">
            <v>300</v>
          </cell>
          <cell r="Q564">
            <v>261</v>
          </cell>
          <cell r="R564">
            <v>375</v>
          </cell>
          <cell r="S564">
            <v>12</v>
          </cell>
          <cell r="T564">
            <v>2</v>
          </cell>
          <cell r="U564">
            <v>750</v>
          </cell>
          <cell r="V564">
            <v>900</v>
          </cell>
          <cell r="W564">
            <v>18348</v>
          </cell>
          <cell r="X564">
            <v>1174.2719999999999</v>
          </cell>
          <cell r="Y564">
            <v>85</v>
          </cell>
          <cell r="Z564">
            <v>998.13119999999992</v>
          </cell>
          <cell r="AA564">
            <v>9.0253472222222211</v>
          </cell>
          <cell r="AB564" t="str">
            <v>0002</v>
          </cell>
          <cell r="AC564">
            <v>1996.2623999999998</v>
          </cell>
          <cell r="AD564"/>
          <cell r="AE564"/>
        </row>
        <row r="565">
          <cell r="A565" t="str">
            <v>43099911K2B</v>
          </cell>
          <cell r="B565">
            <v>4309991</v>
          </cell>
          <cell r="C565" t="str">
            <v>CHIPIC 12X64G VANIL CAKE BR COV 6CA</v>
          </cell>
          <cell r="D565" t="str">
            <v>1K2B</v>
          </cell>
          <cell r="E565" t="str">
            <v xml:space="preserve">CB - Pasteurized </v>
          </cell>
          <cell r="F565">
            <v>64</v>
          </cell>
          <cell r="G565" t="str">
            <v>Romania</v>
          </cell>
          <cell r="H565"/>
          <cell r="I565" t="str">
            <v>Covered</v>
          </cell>
          <cell r="J565" t="str">
            <v>Display</v>
          </cell>
          <cell r="K565">
            <v>12</v>
          </cell>
          <cell r="L565">
            <v>6</v>
          </cell>
          <cell r="M565">
            <v>48</v>
          </cell>
          <cell r="N565">
            <v>4.6079999999999997</v>
          </cell>
          <cell r="O565">
            <v>221.18399999999997</v>
          </cell>
          <cell r="P565">
            <v>300</v>
          </cell>
          <cell r="Q565">
            <v>261</v>
          </cell>
          <cell r="R565">
            <v>375</v>
          </cell>
          <cell r="S565">
            <v>12</v>
          </cell>
          <cell r="T565">
            <v>4</v>
          </cell>
          <cell r="U565">
            <v>1500</v>
          </cell>
          <cell r="V565">
            <v>1650</v>
          </cell>
          <cell r="W565">
            <v>18348</v>
          </cell>
          <cell r="X565">
            <v>1174.2719999999999</v>
          </cell>
          <cell r="Y565">
            <v>85</v>
          </cell>
          <cell r="Z565">
            <v>998.13119999999992</v>
          </cell>
          <cell r="AA565">
            <v>4.5126736111111105</v>
          </cell>
          <cell r="AB565" t="str">
            <v>0002</v>
          </cell>
          <cell r="AC565">
            <v>1996.2623999999998</v>
          </cell>
          <cell r="AD565"/>
          <cell r="AE565"/>
        </row>
        <row r="566">
          <cell r="A566" t="str">
            <v>42880931K2B</v>
          </cell>
          <cell r="B566">
            <v>4288093</v>
          </cell>
          <cell r="C566" t="str">
            <v>7D 8X60G FR FRUIT CAKE BR 12CA</v>
          </cell>
          <cell r="D566" t="str">
            <v>1K2B</v>
          </cell>
          <cell r="E566" t="str">
            <v xml:space="preserve">CB - Pasteurized </v>
          </cell>
          <cell r="F566">
            <v>60</v>
          </cell>
          <cell r="G566" t="str">
            <v>USA</v>
          </cell>
          <cell r="H566" t="str">
            <v>Forest fruits</v>
          </cell>
          <cell r="I566" t="str">
            <v>Decor</v>
          </cell>
          <cell r="J566" t="str">
            <v>Display</v>
          </cell>
          <cell r="K566">
            <v>12</v>
          </cell>
          <cell r="L566">
            <v>8</v>
          </cell>
          <cell r="M566">
            <v>64</v>
          </cell>
          <cell r="N566">
            <v>5.76</v>
          </cell>
          <cell r="O566">
            <v>368.64</v>
          </cell>
          <cell r="P566">
            <v>471</v>
          </cell>
          <cell r="Q566">
            <v>300</v>
          </cell>
          <cell r="R566">
            <v>260</v>
          </cell>
          <cell r="S566">
            <v>8</v>
          </cell>
          <cell r="T566">
            <v>8</v>
          </cell>
          <cell r="U566">
            <v>2080</v>
          </cell>
          <cell r="V566">
            <v>2230</v>
          </cell>
          <cell r="W566">
            <v>16920</v>
          </cell>
          <cell r="X566">
            <v>1015.2</v>
          </cell>
          <cell r="Y566">
            <v>85</v>
          </cell>
          <cell r="Z566">
            <v>862.92</v>
          </cell>
          <cell r="AA566">
            <v>2.3408203125</v>
          </cell>
          <cell r="AB566" t="str">
            <v>0002</v>
          </cell>
          <cell r="AC566">
            <v>1725.84</v>
          </cell>
          <cell r="AD566"/>
          <cell r="AE566"/>
        </row>
        <row r="567">
          <cell r="A567" t="str">
            <v>42880601K2B</v>
          </cell>
          <cell r="B567">
            <v>4288060</v>
          </cell>
          <cell r="C567" t="str">
            <v>7D 8X60G FR FRUIT CAKE BR 12CA</v>
          </cell>
          <cell r="D567" t="str">
            <v>1K2B</v>
          </cell>
          <cell r="E567" t="str">
            <v xml:space="preserve">CB - Pasteurized </v>
          </cell>
          <cell r="F567">
            <v>60</v>
          </cell>
          <cell r="G567" t="str">
            <v>USA</v>
          </cell>
          <cell r="H567" t="str">
            <v>Cocoa</v>
          </cell>
          <cell r="I567" t="str">
            <v>Decor</v>
          </cell>
          <cell r="J567" t="str">
            <v>Display</v>
          </cell>
          <cell r="K567">
            <v>12</v>
          </cell>
          <cell r="L567">
            <v>8</v>
          </cell>
          <cell r="M567">
            <v>64</v>
          </cell>
          <cell r="N567">
            <v>5.76</v>
          </cell>
          <cell r="O567">
            <v>368.64</v>
          </cell>
          <cell r="P567">
            <v>471</v>
          </cell>
          <cell r="Q567">
            <v>300</v>
          </cell>
          <cell r="R567">
            <v>260</v>
          </cell>
          <cell r="S567">
            <v>8</v>
          </cell>
          <cell r="T567">
            <v>8</v>
          </cell>
          <cell r="U567">
            <v>2080</v>
          </cell>
          <cell r="V567">
            <v>2230</v>
          </cell>
          <cell r="W567">
            <v>16920</v>
          </cell>
          <cell r="X567">
            <v>1015.2</v>
          </cell>
          <cell r="Y567">
            <v>85</v>
          </cell>
          <cell r="Z567">
            <v>862.92</v>
          </cell>
          <cell r="AA567">
            <v>2.3408203125</v>
          </cell>
          <cell r="AB567" t="str">
            <v>0002</v>
          </cell>
          <cell r="AC567">
            <v>1725.84</v>
          </cell>
          <cell r="AD567"/>
          <cell r="AE567"/>
        </row>
        <row r="568">
          <cell r="A568" t="str">
            <v>42885322S01</v>
          </cell>
          <cell r="B568">
            <v>4288532</v>
          </cell>
          <cell r="C568" t="str">
            <v>MAIT JP 4X85G COCOA RAMB RSPOSG 6CA</v>
          </cell>
          <cell r="D568" t="str">
            <v>2S01</v>
          </cell>
          <cell r="E568" t="str">
            <v> </v>
          </cell>
          <cell r="F568">
            <v>85</v>
          </cell>
          <cell r="G568" t="str">
            <v>BG Lidl</v>
          </cell>
          <cell r="H568" t="str">
            <v>Cocoa SG</v>
          </cell>
          <cell r="I568" t="str">
            <v> </v>
          </cell>
          <cell r="J568" t="str">
            <v> </v>
          </cell>
          <cell r="K568">
            <v>4</v>
          </cell>
          <cell r="L568">
            <v>6</v>
          </cell>
          <cell r="M568">
            <v>66</v>
          </cell>
          <cell r="N568">
            <v>2.04</v>
          </cell>
          <cell r="O568">
            <v>134.64000000000001</v>
          </cell>
          <cell r="P568">
            <v>376</v>
          </cell>
          <cell r="Q568">
            <v>356</v>
          </cell>
          <cell r="R568">
            <v>165</v>
          </cell>
          <cell r="S568">
            <v>6</v>
          </cell>
          <cell r="T568">
            <v>13</v>
          </cell>
          <cell r="U568">
            <v>2145</v>
          </cell>
          <cell r="V568">
            <v>2295</v>
          </cell>
          <cell r="W568">
            <v>5280</v>
          </cell>
          <cell r="X568">
            <v>448.8</v>
          </cell>
          <cell r="Y568">
            <v>90</v>
          </cell>
          <cell r="Z568">
            <v>403.92</v>
          </cell>
          <cell r="AA568">
            <v>3</v>
          </cell>
          <cell r="AB568">
            <v>1</v>
          </cell>
          <cell r="AC568" t="str">
            <v> </v>
          </cell>
          <cell r="AD568" t="str">
            <v> </v>
          </cell>
          <cell r="AE568" t="str">
            <v> </v>
          </cell>
        </row>
        <row r="569">
          <cell r="A569" t="str">
            <v>4462022m21</v>
          </cell>
          <cell r="B569">
            <v>446202</v>
          </cell>
          <cell r="C569" t="str">
            <v>HAZELNUT PRALINE 6%</v>
          </cell>
          <cell r="D569" t="str">
            <v>2m21</v>
          </cell>
          <cell r="E569" t="str">
            <v xml:space="preserve">Loading Tanks </v>
          </cell>
          <cell r="F569">
            <v>1000</v>
          </cell>
          <cell r="G569" t="str">
            <v>BG/PL/GR/SK/RO</v>
          </cell>
          <cell r="H569" t="str">
            <v>Hazelnut</v>
          </cell>
          <cell r="I569" t="str">
            <v> </v>
          </cell>
          <cell r="J569" t="str">
            <v> </v>
          </cell>
          <cell r="K569">
            <v>1</v>
          </cell>
          <cell r="L569">
            <v>1</v>
          </cell>
          <cell r="M569">
            <v>1</v>
          </cell>
          <cell r="N569">
            <v>1</v>
          </cell>
          <cell r="O569" t="str">
            <v> </v>
          </cell>
          <cell r="P569" t="str">
            <v> </v>
          </cell>
          <cell r="Q569" t="str">
            <v> </v>
          </cell>
          <cell r="R569" t="str">
            <v> </v>
          </cell>
          <cell r="S569" t="str">
            <v> </v>
          </cell>
          <cell r="T569" t="str">
            <v> </v>
          </cell>
          <cell r="U569" t="str">
            <v> </v>
          </cell>
          <cell r="V569" t="str">
            <v> </v>
          </cell>
          <cell r="W569">
            <v>1000</v>
          </cell>
          <cell r="X569">
            <v>1000</v>
          </cell>
          <cell r="Y569" t="str">
            <v> </v>
          </cell>
          <cell r="Z569">
            <v>1000</v>
          </cell>
          <cell r="AA569">
            <v>1000</v>
          </cell>
          <cell r="AB569" t="str">
            <v> </v>
          </cell>
          <cell r="AC569" t="str">
            <v> </v>
          </cell>
          <cell r="AD569" t="str">
            <v> </v>
          </cell>
          <cell r="AE569" t="str">
            <v> </v>
          </cell>
        </row>
        <row r="570">
          <cell r="A570" t="str">
            <v>4462052m21</v>
          </cell>
          <cell r="B570">
            <v>446205</v>
          </cell>
          <cell r="C570" t="str">
            <v>PEANUT PRALINE 25%</v>
          </cell>
          <cell r="D570" t="str">
            <v>2m21</v>
          </cell>
          <cell r="E570" t="str">
            <v xml:space="preserve">Loading Tanks </v>
          </cell>
          <cell r="F570">
            <v>1000</v>
          </cell>
          <cell r="G570" t="str">
            <v>BG</v>
          </cell>
          <cell r="H570" t="str">
            <v>PEANUT</v>
          </cell>
          <cell r="I570" t="str">
            <v> </v>
          </cell>
          <cell r="J570" t="str">
            <v> </v>
          </cell>
          <cell r="K570">
            <v>1</v>
          </cell>
          <cell r="L570">
            <v>1</v>
          </cell>
          <cell r="M570">
            <v>1</v>
          </cell>
          <cell r="N570">
            <v>1</v>
          </cell>
          <cell r="O570" t="str">
            <v> </v>
          </cell>
          <cell r="P570" t="str">
            <v> </v>
          </cell>
          <cell r="Q570" t="str">
            <v> </v>
          </cell>
          <cell r="R570" t="str">
            <v> </v>
          </cell>
          <cell r="S570" t="str">
            <v> </v>
          </cell>
          <cell r="T570" t="str">
            <v> </v>
          </cell>
          <cell r="U570" t="str">
            <v> </v>
          </cell>
          <cell r="V570" t="str">
            <v> </v>
          </cell>
          <cell r="W570">
            <v>1000</v>
          </cell>
          <cell r="X570">
            <v>1000</v>
          </cell>
          <cell r="Y570" t="str">
            <v> </v>
          </cell>
          <cell r="Z570">
            <v>1000</v>
          </cell>
          <cell r="AA570">
            <v>1000</v>
          </cell>
          <cell r="AB570" t="str">
            <v> </v>
          </cell>
          <cell r="AC570" t="str">
            <v> </v>
          </cell>
          <cell r="AD570" t="str">
            <v> </v>
          </cell>
          <cell r="AE570" t="str">
            <v> </v>
          </cell>
        </row>
        <row r="571">
          <cell r="A571" t="str">
            <v>4465172m21</v>
          </cell>
          <cell r="B571">
            <v>446517</v>
          </cell>
          <cell r="C571" t="str">
            <v>HAZELNUT PRALINE 6% SG</v>
          </cell>
          <cell r="D571" t="str">
            <v>2m21</v>
          </cell>
          <cell r="E571" t="str">
            <v xml:space="preserve">Loading Tanks </v>
          </cell>
          <cell r="F571">
            <v>1000</v>
          </cell>
          <cell r="G571" t="str">
            <v>RO</v>
          </cell>
          <cell r="H571" t="str">
            <v>Hazelnut SG</v>
          </cell>
          <cell r="I571" t="str">
            <v> </v>
          </cell>
          <cell r="J571" t="str">
            <v> </v>
          </cell>
          <cell r="K571">
            <v>1</v>
          </cell>
          <cell r="L571">
            <v>1</v>
          </cell>
          <cell r="M571">
            <v>1</v>
          </cell>
          <cell r="N571">
            <v>1</v>
          </cell>
          <cell r="O571" t="str">
            <v> </v>
          </cell>
          <cell r="P571" t="str">
            <v> </v>
          </cell>
          <cell r="Q571" t="str">
            <v> </v>
          </cell>
          <cell r="R571" t="str">
            <v> </v>
          </cell>
          <cell r="S571" t="str">
            <v> </v>
          </cell>
          <cell r="T571" t="str">
            <v> </v>
          </cell>
          <cell r="U571" t="str">
            <v> </v>
          </cell>
          <cell r="V571" t="str">
            <v> </v>
          </cell>
          <cell r="W571">
            <v>1000</v>
          </cell>
          <cell r="X571">
            <v>1000</v>
          </cell>
          <cell r="Y571" t="str">
            <v> </v>
          </cell>
          <cell r="Z571">
            <v>1000</v>
          </cell>
          <cell r="AA571">
            <v>1000</v>
          </cell>
          <cell r="AB571" t="str">
            <v> </v>
          </cell>
          <cell r="AC571" t="str">
            <v> </v>
          </cell>
          <cell r="AD571" t="str">
            <v> </v>
          </cell>
          <cell r="AE571" t="str">
            <v> </v>
          </cell>
        </row>
        <row r="572">
          <cell r="A572" t="str">
            <v>4462362m21</v>
          </cell>
          <cell r="B572">
            <v>446236</v>
          </cell>
          <cell r="C572" t="str">
            <v>MIXARE HAZELNUT CREAM &amp; COOKIES</v>
          </cell>
          <cell r="D572" t="str">
            <v>2m21</v>
          </cell>
          <cell r="E572" t="str">
            <v xml:space="preserve">Loading Tanks </v>
          </cell>
          <cell r="F572">
            <v>1000</v>
          </cell>
          <cell r="G572" t="str">
            <v>BG/PL</v>
          </cell>
          <cell r="H572" t="str">
            <v>HAZELNUT&amp; COOKIES</v>
          </cell>
          <cell r="I572" t="str">
            <v> </v>
          </cell>
          <cell r="J572" t="str">
            <v> </v>
          </cell>
          <cell r="K572">
            <v>1</v>
          </cell>
          <cell r="L572">
            <v>1</v>
          </cell>
          <cell r="M572">
            <v>1</v>
          </cell>
          <cell r="N572">
            <v>1</v>
          </cell>
          <cell r="O572" t="str">
            <v> </v>
          </cell>
          <cell r="P572" t="str">
            <v> </v>
          </cell>
          <cell r="Q572" t="str">
            <v> </v>
          </cell>
          <cell r="R572" t="str">
            <v> </v>
          </cell>
          <cell r="S572" t="str">
            <v> </v>
          </cell>
          <cell r="T572" t="str">
            <v> </v>
          </cell>
          <cell r="U572" t="str">
            <v> </v>
          </cell>
          <cell r="V572" t="str">
            <v> </v>
          </cell>
          <cell r="W572">
            <v>1000</v>
          </cell>
          <cell r="X572">
            <v>1000</v>
          </cell>
          <cell r="Y572" t="str">
            <v> </v>
          </cell>
          <cell r="Z572">
            <v>1000</v>
          </cell>
          <cell r="AA572">
            <v>1000</v>
          </cell>
          <cell r="AB572" t="str">
            <v> </v>
          </cell>
          <cell r="AC572" t="str">
            <v> </v>
          </cell>
          <cell r="AD572" t="str">
            <v> </v>
          </cell>
          <cell r="AE572" t="str">
            <v> </v>
          </cell>
        </row>
        <row r="573">
          <cell r="A573" t="str">
            <v>4462372m21</v>
          </cell>
          <cell r="B573">
            <v>446237</v>
          </cell>
          <cell r="C573" t="str">
            <v>CREAM VANILLA &amp; COOKIES</v>
          </cell>
          <cell r="D573" t="str">
            <v>2m21</v>
          </cell>
          <cell r="E573" t="str">
            <v xml:space="preserve">Loading Tanks </v>
          </cell>
          <cell r="F573">
            <v>1000</v>
          </cell>
          <cell r="G573" t="str">
            <v>BG/PL</v>
          </cell>
          <cell r="H573" t="str">
            <v>VANILLA &amp; COOKIES</v>
          </cell>
          <cell r="I573" t="str">
            <v> </v>
          </cell>
          <cell r="J573" t="str">
            <v> </v>
          </cell>
          <cell r="K573">
            <v>1</v>
          </cell>
          <cell r="L573">
            <v>1</v>
          </cell>
          <cell r="M573">
            <v>1</v>
          </cell>
          <cell r="N573">
            <v>1</v>
          </cell>
          <cell r="O573" t="str">
            <v> </v>
          </cell>
          <cell r="P573" t="str">
            <v> </v>
          </cell>
          <cell r="Q573" t="str">
            <v> </v>
          </cell>
          <cell r="R573" t="str">
            <v> </v>
          </cell>
          <cell r="S573" t="str">
            <v> </v>
          </cell>
          <cell r="T573" t="str">
            <v> </v>
          </cell>
          <cell r="U573" t="str">
            <v> </v>
          </cell>
          <cell r="V573" t="str">
            <v> </v>
          </cell>
          <cell r="W573">
            <v>1000</v>
          </cell>
          <cell r="X573">
            <v>1000</v>
          </cell>
          <cell r="Y573" t="str">
            <v> </v>
          </cell>
          <cell r="Z573">
            <v>1000</v>
          </cell>
          <cell r="AA573">
            <v>1000</v>
          </cell>
          <cell r="AB573" t="str">
            <v> </v>
          </cell>
          <cell r="AC573" t="str">
            <v> </v>
          </cell>
          <cell r="AD573" t="str">
            <v> </v>
          </cell>
          <cell r="AE573" t="str">
            <v> </v>
          </cell>
        </row>
        <row r="574">
          <cell r="A574" t="str">
            <v>4462382m21</v>
          </cell>
          <cell r="B574">
            <v>446238</v>
          </cell>
          <cell r="C574" t="str">
            <v>HAZEL. CREAM &amp; COOKIES W_O PRESERVATIVES</v>
          </cell>
          <cell r="D574" t="str">
            <v>2m21</v>
          </cell>
          <cell r="E574" t="str">
            <v xml:space="preserve">Loading Tanks </v>
          </cell>
          <cell r="F574">
            <v>1000</v>
          </cell>
          <cell r="G574" t="str">
            <v>PL</v>
          </cell>
          <cell r="H574" t="str">
            <v>HAZELNUT&amp; COOKIES WP</v>
          </cell>
          <cell r="I574" t="str">
            <v> </v>
          </cell>
          <cell r="J574" t="str">
            <v> </v>
          </cell>
          <cell r="K574">
            <v>1</v>
          </cell>
          <cell r="L574">
            <v>1</v>
          </cell>
          <cell r="M574">
            <v>1</v>
          </cell>
          <cell r="N574">
            <v>1</v>
          </cell>
          <cell r="O574" t="str">
            <v> </v>
          </cell>
          <cell r="P574" t="str">
            <v> </v>
          </cell>
          <cell r="Q574" t="str">
            <v> </v>
          </cell>
          <cell r="R574" t="str">
            <v> </v>
          </cell>
          <cell r="S574" t="str">
            <v> </v>
          </cell>
          <cell r="T574" t="str">
            <v> </v>
          </cell>
          <cell r="U574" t="str">
            <v> </v>
          </cell>
          <cell r="V574" t="str">
            <v> </v>
          </cell>
          <cell r="W574">
            <v>1000</v>
          </cell>
          <cell r="X574">
            <v>1000</v>
          </cell>
          <cell r="Y574" t="str">
            <v> </v>
          </cell>
          <cell r="Z574">
            <v>1000</v>
          </cell>
          <cell r="AA574">
            <v>1000</v>
          </cell>
          <cell r="AB574" t="str">
            <v> </v>
          </cell>
          <cell r="AC574" t="str">
            <v> </v>
          </cell>
          <cell r="AD574" t="str">
            <v> </v>
          </cell>
          <cell r="AE574" t="str">
            <v> </v>
          </cell>
        </row>
        <row r="575">
          <cell r="A575" t="str">
            <v>4462392m21</v>
          </cell>
          <cell r="B575">
            <v>446239</v>
          </cell>
          <cell r="C575" t="str">
            <v>CREAM VANILLA &amp; COOKIES W_O PRESERVATIVE</v>
          </cell>
          <cell r="D575" t="str">
            <v>2m21</v>
          </cell>
          <cell r="E575" t="str">
            <v xml:space="preserve">Loading Tanks </v>
          </cell>
          <cell r="F575">
            <v>1000</v>
          </cell>
          <cell r="G575" t="str">
            <v>PL</v>
          </cell>
          <cell r="H575" t="str">
            <v>VANILLA &amp; COOKIES WP</v>
          </cell>
          <cell r="I575" t="str">
            <v> </v>
          </cell>
          <cell r="J575" t="str">
            <v> </v>
          </cell>
          <cell r="K575">
            <v>1</v>
          </cell>
          <cell r="L575">
            <v>1</v>
          </cell>
          <cell r="M575">
            <v>1</v>
          </cell>
          <cell r="N575">
            <v>1</v>
          </cell>
          <cell r="O575" t="str">
            <v> </v>
          </cell>
          <cell r="P575" t="str">
            <v> </v>
          </cell>
          <cell r="Q575" t="str">
            <v> </v>
          </cell>
          <cell r="R575" t="str">
            <v> </v>
          </cell>
          <cell r="S575" t="str">
            <v> </v>
          </cell>
          <cell r="T575" t="str">
            <v> </v>
          </cell>
          <cell r="U575" t="str">
            <v> </v>
          </cell>
          <cell r="V575" t="str">
            <v> </v>
          </cell>
          <cell r="W575">
            <v>1000</v>
          </cell>
          <cell r="X575">
            <v>1000</v>
          </cell>
          <cell r="Y575" t="str">
            <v> </v>
          </cell>
          <cell r="Z575">
            <v>1000</v>
          </cell>
          <cell r="AA575">
            <v>1000</v>
          </cell>
          <cell r="AB575" t="str">
            <v> </v>
          </cell>
          <cell r="AC575" t="str">
            <v> </v>
          </cell>
          <cell r="AD575" t="str">
            <v> </v>
          </cell>
          <cell r="AE575" t="str">
            <v> </v>
          </cell>
        </row>
        <row r="576">
          <cell r="A576" t="str">
            <v>4462942m21</v>
          </cell>
          <cell r="B576">
            <v>446294</v>
          </cell>
          <cell r="C576" t="str">
            <v>Real milk chocolate</v>
          </cell>
          <cell r="D576" t="str">
            <v>2m21</v>
          </cell>
          <cell r="E576" t="str">
            <v xml:space="preserve">Loading Tanks </v>
          </cell>
          <cell r="F576">
            <v>1000</v>
          </cell>
          <cell r="G576" t="str">
            <v>RO</v>
          </cell>
          <cell r="H576" t="str">
            <v>Real milk chocolate</v>
          </cell>
          <cell r="I576" t="str">
            <v> </v>
          </cell>
          <cell r="J576" t="str">
            <v> </v>
          </cell>
          <cell r="K576">
            <v>1</v>
          </cell>
          <cell r="L576">
            <v>1</v>
          </cell>
          <cell r="M576">
            <v>1</v>
          </cell>
          <cell r="N576">
            <v>1</v>
          </cell>
          <cell r="O576" t="str">
            <v> </v>
          </cell>
          <cell r="P576" t="str">
            <v> </v>
          </cell>
          <cell r="Q576" t="str">
            <v> </v>
          </cell>
          <cell r="R576" t="str">
            <v> </v>
          </cell>
          <cell r="S576" t="str">
            <v> </v>
          </cell>
          <cell r="T576" t="str">
            <v> </v>
          </cell>
          <cell r="U576" t="str">
            <v> </v>
          </cell>
          <cell r="V576" t="str">
            <v> </v>
          </cell>
          <cell r="W576">
            <v>1000</v>
          </cell>
          <cell r="X576">
            <v>1000</v>
          </cell>
          <cell r="Y576" t="str">
            <v> </v>
          </cell>
          <cell r="Z576">
            <v>1000</v>
          </cell>
          <cell r="AA576">
            <v>1000</v>
          </cell>
          <cell r="AB576" t="str">
            <v> </v>
          </cell>
          <cell r="AC576" t="str">
            <v> </v>
          </cell>
          <cell r="AD576" t="str">
            <v> </v>
          </cell>
          <cell r="AE576" t="str">
            <v> </v>
          </cell>
        </row>
        <row r="577">
          <cell r="A577" t="str">
            <v>4462852m21</v>
          </cell>
          <cell r="B577">
            <v>446285</v>
          </cell>
          <cell r="C577" t="str">
            <v>CHOCOLATE BITTER</v>
          </cell>
          <cell r="D577" t="str">
            <v>2m21</v>
          </cell>
          <cell r="E577" t="str">
            <v xml:space="preserve">Loading Tanks </v>
          </cell>
          <cell r="F577">
            <v>1000</v>
          </cell>
          <cell r="G577" t="str">
            <v>RO</v>
          </cell>
          <cell r="H577" t="str">
            <v>CHOCOLATE BITTER</v>
          </cell>
          <cell r="I577" t="str">
            <v> </v>
          </cell>
          <cell r="J577" t="str">
            <v> </v>
          </cell>
          <cell r="K577">
            <v>1</v>
          </cell>
          <cell r="L577">
            <v>1</v>
          </cell>
          <cell r="M577">
            <v>1</v>
          </cell>
          <cell r="N577">
            <v>1</v>
          </cell>
          <cell r="O577" t="str">
            <v> </v>
          </cell>
          <cell r="P577" t="str">
            <v> </v>
          </cell>
          <cell r="Q577" t="str">
            <v> </v>
          </cell>
          <cell r="R577" t="str">
            <v> </v>
          </cell>
          <cell r="S577" t="str">
            <v> </v>
          </cell>
          <cell r="T577" t="str">
            <v> </v>
          </cell>
          <cell r="U577" t="str">
            <v> </v>
          </cell>
          <cell r="V577" t="str">
            <v> </v>
          </cell>
          <cell r="W577">
            <v>1000</v>
          </cell>
          <cell r="X577">
            <v>1000</v>
          </cell>
          <cell r="Y577" t="str">
            <v> </v>
          </cell>
          <cell r="Z577">
            <v>1000</v>
          </cell>
          <cell r="AA577">
            <v>1000</v>
          </cell>
          <cell r="AB577" t="str">
            <v> </v>
          </cell>
          <cell r="AC577" t="str">
            <v> </v>
          </cell>
          <cell r="AD577" t="str">
            <v> </v>
          </cell>
          <cell r="AE577" t="str">
            <v> </v>
          </cell>
        </row>
        <row r="578">
          <cell r="A578" t="str">
            <v>4462762m21</v>
          </cell>
          <cell r="B578">
            <v>446276</v>
          </cell>
          <cell r="C578" t="str">
            <v>CHOCOLATE SWEET THING RSPO SG NP</v>
          </cell>
          <cell r="D578" t="str">
            <v>2m21</v>
          </cell>
          <cell r="E578" t="str">
            <v xml:space="preserve">Loading Tanks </v>
          </cell>
          <cell r="F578">
            <v>1000</v>
          </cell>
          <cell r="G578" t="str">
            <v>RO</v>
          </cell>
          <cell r="H578" t="str">
            <v>CHOCOLATE SWEET THING RSPO SG NP</v>
          </cell>
          <cell r="I578" t="str">
            <v> </v>
          </cell>
          <cell r="J578" t="str">
            <v> </v>
          </cell>
          <cell r="K578">
            <v>1</v>
          </cell>
          <cell r="L578">
            <v>1</v>
          </cell>
          <cell r="M578">
            <v>1</v>
          </cell>
          <cell r="N578">
            <v>1</v>
          </cell>
          <cell r="O578" t="str">
            <v> </v>
          </cell>
          <cell r="P578" t="str">
            <v> </v>
          </cell>
          <cell r="Q578" t="str">
            <v> </v>
          </cell>
          <cell r="R578" t="str">
            <v> </v>
          </cell>
          <cell r="S578" t="str">
            <v> </v>
          </cell>
          <cell r="T578" t="str">
            <v> </v>
          </cell>
          <cell r="U578" t="str">
            <v> </v>
          </cell>
          <cell r="V578" t="str">
            <v> </v>
          </cell>
          <cell r="W578">
            <v>1000</v>
          </cell>
          <cell r="X578">
            <v>1000</v>
          </cell>
          <cell r="Y578" t="str">
            <v> </v>
          </cell>
          <cell r="Z578">
            <v>1000</v>
          </cell>
          <cell r="AA578">
            <v>1000</v>
          </cell>
          <cell r="AB578" t="str">
            <v> </v>
          </cell>
          <cell r="AC578" t="str">
            <v> </v>
          </cell>
          <cell r="AD578" t="str">
            <v> </v>
          </cell>
          <cell r="AE578" t="str">
            <v> </v>
          </cell>
        </row>
        <row r="579">
          <cell r="A579" t="str">
            <v>4462842m21</v>
          </cell>
          <cell r="B579">
            <v>446284</v>
          </cell>
          <cell r="C579" t="str">
            <v>DÉCOR CHOCOLATE  MILK</v>
          </cell>
          <cell r="D579" t="str">
            <v>2m21</v>
          </cell>
          <cell r="E579" t="str">
            <v xml:space="preserve">Loading Tanks </v>
          </cell>
          <cell r="F579">
            <v>1000</v>
          </cell>
          <cell r="G579" t="str">
            <v>RO</v>
          </cell>
          <cell r="H579" t="str">
            <v>DÉCOR CHOCOLATE  MILK</v>
          </cell>
          <cell r="I579" t="str">
            <v> </v>
          </cell>
          <cell r="J579" t="str">
            <v> </v>
          </cell>
          <cell r="K579">
            <v>1</v>
          </cell>
          <cell r="L579">
            <v>1</v>
          </cell>
          <cell r="M579">
            <v>1</v>
          </cell>
          <cell r="N579">
            <v>1</v>
          </cell>
          <cell r="O579" t="str">
            <v> </v>
          </cell>
          <cell r="P579" t="str">
            <v> </v>
          </cell>
          <cell r="Q579" t="str">
            <v> </v>
          </cell>
          <cell r="R579" t="str">
            <v> </v>
          </cell>
          <cell r="S579" t="str">
            <v> </v>
          </cell>
          <cell r="T579" t="str">
            <v> </v>
          </cell>
          <cell r="U579" t="str">
            <v> </v>
          </cell>
          <cell r="V579" t="str">
            <v> </v>
          </cell>
          <cell r="W579">
            <v>1000</v>
          </cell>
          <cell r="X579">
            <v>1000</v>
          </cell>
          <cell r="Y579" t="str">
            <v> </v>
          </cell>
          <cell r="Z579">
            <v>1000</v>
          </cell>
          <cell r="AA579">
            <v>1000</v>
          </cell>
          <cell r="AB579" t="str">
            <v> </v>
          </cell>
          <cell r="AC579" t="str">
            <v> </v>
          </cell>
          <cell r="AD579" t="str">
            <v> </v>
          </cell>
          <cell r="AE579" t="str">
            <v> </v>
          </cell>
        </row>
        <row r="580">
          <cell r="A580" t="str">
            <v>4498612C01</v>
          </cell>
          <cell r="B580">
            <v>449861</v>
          </cell>
          <cell r="C580" t="str">
            <v>SFG LIDL M.J.P. CROISSANT COCOA 4X85G</v>
          </cell>
          <cell r="D580" t="str">
            <v>2C01</v>
          </cell>
          <cell r="E580" t="str">
            <v>Tray 70/80/85g</v>
          </cell>
          <cell r="F580">
            <v>85</v>
          </cell>
          <cell r="G580" t="str">
            <v>BG Lidl</v>
          </cell>
          <cell r="H580" t="str">
            <v>Cocoa SG</v>
          </cell>
          <cell r="I580" t="str">
            <v> </v>
          </cell>
          <cell r="J580" t="str">
            <v> </v>
          </cell>
          <cell r="K580">
            <v>1</v>
          </cell>
          <cell r="L580">
            <v>24</v>
          </cell>
          <cell r="M580">
            <v>66</v>
          </cell>
          <cell r="N580">
            <v>2.04</v>
          </cell>
          <cell r="O580">
            <v>134.63999999999999</v>
          </cell>
          <cell r="P580">
            <v>376</v>
          </cell>
          <cell r="Q580">
            <v>356</v>
          </cell>
          <cell r="R580">
            <v>165</v>
          </cell>
          <cell r="S580">
            <v>6</v>
          </cell>
          <cell r="T580">
            <v>13</v>
          </cell>
          <cell r="U580">
            <v>2145</v>
          </cell>
          <cell r="V580">
            <v>2295</v>
          </cell>
          <cell r="W580">
            <v>12042</v>
          </cell>
          <cell r="X580">
            <v>1023.57</v>
          </cell>
          <cell r="Y580">
            <v>93</v>
          </cell>
          <cell r="Z580">
            <v>951.92010000000005</v>
          </cell>
          <cell r="AA580">
            <v>7.0701136</v>
          </cell>
          <cell r="AB580" t="str">
            <v>0002</v>
          </cell>
          <cell r="AC580">
            <v>36426.239999999998</v>
          </cell>
          <cell r="AD580" t="str">
            <v>per family Max/Double</v>
          </cell>
          <cell r="AE580" t="str">
            <v> </v>
          </cell>
        </row>
        <row r="581">
          <cell r="A581" t="str">
            <v>4498612C01</v>
          </cell>
          <cell r="B581">
            <v>449861</v>
          </cell>
          <cell r="C581" t="str">
            <v>SFG LIDL M.J.P. CROISSANT COCOA 4X85G</v>
          </cell>
          <cell r="D581" t="str">
            <v>1C01</v>
          </cell>
          <cell r="E581" t="str">
            <v>Tray 70/80/85g</v>
          </cell>
          <cell r="F581">
            <v>85</v>
          </cell>
          <cell r="G581" t="str">
            <v>BG Lidl</v>
          </cell>
          <cell r="H581" t="str">
            <v>Cocoa SG</v>
          </cell>
          <cell r="I581" t="str">
            <v> </v>
          </cell>
          <cell r="J581" t="str">
            <v> </v>
          </cell>
          <cell r="K581">
            <v>1</v>
          </cell>
          <cell r="L581">
            <v>24</v>
          </cell>
          <cell r="M581">
            <v>66</v>
          </cell>
          <cell r="N581">
            <v>2.04</v>
          </cell>
          <cell r="O581">
            <v>134.63999999999999</v>
          </cell>
          <cell r="P581">
            <v>376</v>
          </cell>
          <cell r="Q581">
            <v>356</v>
          </cell>
          <cell r="R581">
            <v>165</v>
          </cell>
          <cell r="S581">
            <v>6</v>
          </cell>
          <cell r="T581">
            <v>13</v>
          </cell>
          <cell r="U581">
            <v>2145</v>
          </cell>
          <cell r="V581">
            <v>2295</v>
          </cell>
          <cell r="W581">
            <v>19200</v>
          </cell>
          <cell r="X581">
            <v>1632</v>
          </cell>
          <cell r="Y581">
            <v>93</v>
          </cell>
          <cell r="Z581">
            <v>951.92010000000005</v>
          </cell>
          <cell r="AA581">
            <v>7.0701136</v>
          </cell>
          <cell r="AB581" t="str">
            <v>0001</v>
          </cell>
          <cell r="AC581">
            <v>36426.239999999998</v>
          </cell>
          <cell r="AD581" t="str">
            <v>per family Max/Double</v>
          </cell>
          <cell r="AE581" t="str">
            <v> </v>
          </cell>
        </row>
        <row r="582">
          <cell r="A582" t="str">
            <v>42856052C01</v>
          </cell>
          <cell r="B582">
            <v>4285605</v>
          </cell>
          <cell r="C582" t="str">
            <v>MAIT JP 85G COCOA RAMB RSPOSG 30CA</v>
          </cell>
          <cell r="D582" t="str">
            <v>2C01</v>
          </cell>
          <cell r="E582" t="str">
            <v>Tray 70/80/85g</v>
          </cell>
          <cell r="F582">
            <v>85</v>
          </cell>
          <cell r="G582" t="str">
            <v>BG Lidl</v>
          </cell>
          <cell r="H582" t="str">
            <v>Cocoa SG</v>
          </cell>
          <cell r="I582" t="str">
            <v> </v>
          </cell>
          <cell r="J582" t="str">
            <v> </v>
          </cell>
          <cell r="K582">
            <v>1</v>
          </cell>
          <cell r="L582">
            <v>30</v>
          </cell>
          <cell r="M582">
            <v>64</v>
          </cell>
          <cell r="N582">
            <v>2.5499999999999998</v>
          </cell>
          <cell r="O582">
            <v>163.19999999999999</v>
          </cell>
          <cell r="P582">
            <v>398</v>
          </cell>
          <cell r="Q582">
            <v>298</v>
          </cell>
          <cell r="R582">
            <v>245</v>
          </cell>
          <cell r="S582">
            <v>8</v>
          </cell>
          <cell r="T582">
            <v>8</v>
          </cell>
          <cell r="U582">
            <v>1960</v>
          </cell>
          <cell r="V582">
            <v>2110</v>
          </cell>
          <cell r="W582">
            <v>12042</v>
          </cell>
          <cell r="X582">
            <v>1023.57</v>
          </cell>
          <cell r="Y582">
            <v>93.5</v>
          </cell>
          <cell r="Z582">
            <v>957.03795000000002</v>
          </cell>
          <cell r="AA582">
            <v>5.8642031000000001</v>
          </cell>
          <cell r="AB582">
            <v>1</v>
          </cell>
          <cell r="AC582">
            <v>7656.3</v>
          </cell>
          <cell r="AD582" t="str">
            <v>per family of MJP</v>
          </cell>
          <cell r="AE582" t="str">
            <v> </v>
          </cell>
        </row>
        <row r="583">
          <cell r="A583" t="str">
            <v>4466392m01</v>
          </cell>
          <cell r="B583">
            <v>446639</v>
          </cell>
          <cell r="C583" t="str">
            <v>DUMMY SFG Creams REWORK</v>
          </cell>
          <cell r="D583" t="str">
            <v>2m01</v>
          </cell>
          <cell r="E583" t="str">
            <v>Creams REWORK</v>
          </cell>
          <cell r="F583" t="str">
            <v> </v>
          </cell>
          <cell r="G583" t="str">
            <v> </v>
          </cell>
          <cell r="H583" t="str">
            <v> </v>
          </cell>
          <cell r="I583" t="str">
            <v> </v>
          </cell>
          <cell r="J583" t="str">
            <v> </v>
          </cell>
          <cell r="K583" t="str">
            <v> </v>
          </cell>
          <cell r="L583" t="str">
            <v> </v>
          </cell>
          <cell r="M583" t="str">
            <v> </v>
          </cell>
          <cell r="N583">
            <v>1</v>
          </cell>
          <cell r="O583" t="str">
            <v> </v>
          </cell>
          <cell r="P583" t="str">
            <v> </v>
          </cell>
          <cell r="Q583" t="str">
            <v> </v>
          </cell>
          <cell r="R583" t="str">
            <v> </v>
          </cell>
          <cell r="S583" t="str">
            <v> </v>
          </cell>
          <cell r="T583" t="str">
            <v> </v>
          </cell>
          <cell r="U583" t="str">
            <v> </v>
          </cell>
          <cell r="V583" t="str">
            <v> </v>
          </cell>
          <cell r="W583" t="str">
            <v> </v>
          </cell>
          <cell r="X583" t="str">
            <v> </v>
          </cell>
          <cell r="Y583" t="str">
            <v> </v>
          </cell>
          <cell r="Z583" t="str">
            <v> </v>
          </cell>
          <cell r="AA583" t="str">
            <v> </v>
          </cell>
          <cell r="AB583" t="str">
            <v> </v>
          </cell>
          <cell r="AC583" t="str">
            <v> </v>
          </cell>
          <cell r="AD583" t="str">
            <v> </v>
          </cell>
          <cell r="AE583" t="str">
            <v> </v>
          </cell>
        </row>
        <row r="584">
          <cell r="A584" t="str">
            <v>4466391m01</v>
          </cell>
          <cell r="B584">
            <v>446639</v>
          </cell>
          <cell r="C584" t="str">
            <v>DUMMY SFG Creams REWORK</v>
          </cell>
          <cell r="D584" t="str">
            <v>1m01</v>
          </cell>
          <cell r="E584" t="str">
            <v>Creams REWORK</v>
          </cell>
          <cell r="F584" t="str">
            <v> </v>
          </cell>
          <cell r="G584" t="str">
            <v> </v>
          </cell>
          <cell r="H584" t="str">
            <v> </v>
          </cell>
          <cell r="I584" t="str">
            <v> </v>
          </cell>
          <cell r="J584" t="str">
            <v> </v>
          </cell>
          <cell r="K584" t="str">
            <v> </v>
          </cell>
          <cell r="L584" t="str">
            <v> </v>
          </cell>
          <cell r="M584" t="str">
            <v> </v>
          </cell>
          <cell r="N584">
            <v>1</v>
          </cell>
          <cell r="O584" t="str">
            <v> </v>
          </cell>
          <cell r="P584" t="str">
            <v> </v>
          </cell>
          <cell r="Q584" t="str">
            <v> </v>
          </cell>
          <cell r="R584" t="str">
            <v> </v>
          </cell>
          <cell r="S584" t="str">
            <v> </v>
          </cell>
          <cell r="T584" t="str">
            <v> </v>
          </cell>
          <cell r="U584" t="str">
            <v> </v>
          </cell>
          <cell r="V584" t="str">
            <v> </v>
          </cell>
          <cell r="W584" t="str">
            <v> </v>
          </cell>
          <cell r="X584" t="str">
            <v> </v>
          </cell>
          <cell r="Y584" t="str">
            <v> </v>
          </cell>
          <cell r="Z584" t="str">
            <v> </v>
          </cell>
          <cell r="AA584" t="str">
            <v> </v>
          </cell>
          <cell r="AB584" t="str">
            <v> </v>
          </cell>
          <cell r="AC584" t="str">
            <v> </v>
          </cell>
          <cell r="AD584" t="str">
            <v> </v>
          </cell>
          <cell r="AE584" t="str">
            <v> </v>
          </cell>
        </row>
        <row r="585">
          <cell r="A585" t="str">
            <v>43064741C01</v>
          </cell>
          <cell r="B585">
            <v>4306474</v>
          </cell>
          <cell r="C585" t="str">
            <v>7D 80G COCOA&amp;VAN CROIS 20CA</v>
          </cell>
          <cell r="D585" t="str">
            <v>1C01</v>
          </cell>
          <cell r="E585" t="str">
            <v>Tray 70/80/85g</v>
          </cell>
          <cell r="F585">
            <v>80</v>
          </cell>
          <cell r="G585" t="str">
            <v>CZ/HU/SK/SI/HR</v>
          </cell>
          <cell r="H585" t="str">
            <v>Cocoa-Vanilla</v>
          </cell>
          <cell r="I585"/>
          <cell r="J585"/>
          <cell r="K585">
            <v>1</v>
          </cell>
          <cell r="L585">
            <v>20</v>
          </cell>
          <cell r="M585">
            <v>40</v>
          </cell>
          <cell r="N585">
            <v>1.6</v>
          </cell>
          <cell r="O585">
            <v>64</v>
          </cell>
          <cell r="P585">
            <v>393</v>
          </cell>
          <cell r="Q585">
            <v>295</v>
          </cell>
          <cell r="R585">
            <v>180</v>
          </cell>
          <cell r="S585">
            <v>8</v>
          </cell>
          <cell r="T585">
            <v>9</v>
          </cell>
          <cell r="U585">
            <v>1620</v>
          </cell>
          <cell r="V585">
            <v>1770</v>
          </cell>
          <cell r="W585">
            <v>19200</v>
          </cell>
          <cell r="X585">
            <v>1536</v>
          </cell>
          <cell r="Y585">
            <v>93</v>
          </cell>
          <cell r="Z585">
            <v>1428.48</v>
          </cell>
          <cell r="AA585">
            <v>22.32</v>
          </cell>
          <cell r="AB585" t="str">
            <v>0001</v>
          </cell>
          <cell r="AC585">
            <v>34283.520000000004</v>
          </cell>
          <cell r="AD585" t="str">
            <v>per family of Max/double</v>
          </cell>
          <cell r="AE585" t="str">
            <v>to be delist</v>
          </cell>
        </row>
        <row r="586">
          <cell r="A586" t="str">
            <v>43071501C01</v>
          </cell>
          <cell r="B586">
            <v>4307150</v>
          </cell>
          <cell r="C586" t="str">
            <v>7D 80G VAN&amp;SR CHRY CROIS 20CA</v>
          </cell>
          <cell r="D586" t="str">
            <v>1C01</v>
          </cell>
          <cell r="E586" t="str">
            <v>Tray 70/80/85g</v>
          </cell>
          <cell r="F586">
            <v>80</v>
          </cell>
          <cell r="G586" t="str">
            <v>CZ/HU/SK/SI/HR</v>
          </cell>
          <cell r="H586" t="str">
            <v>Vanilla-Cherry</v>
          </cell>
          <cell r="I586"/>
          <cell r="J586"/>
          <cell r="K586">
            <v>1</v>
          </cell>
          <cell r="L586">
            <v>20</v>
          </cell>
          <cell r="M586">
            <v>40</v>
          </cell>
          <cell r="N586">
            <v>1.6</v>
          </cell>
          <cell r="O586">
            <v>64</v>
          </cell>
          <cell r="P586">
            <v>393</v>
          </cell>
          <cell r="Q586">
            <v>295</v>
          </cell>
          <cell r="R586">
            <v>180</v>
          </cell>
          <cell r="S586">
            <v>8</v>
          </cell>
          <cell r="T586">
            <v>9</v>
          </cell>
          <cell r="U586">
            <v>1620</v>
          </cell>
          <cell r="V586">
            <v>1770</v>
          </cell>
          <cell r="W586">
            <v>19200</v>
          </cell>
          <cell r="X586">
            <v>1536</v>
          </cell>
          <cell r="Y586">
            <v>93</v>
          </cell>
          <cell r="Z586">
            <v>1428.48</v>
          </cell>
          <cell r="AA586">
            <v>22.32</v>
          </cell>
          <cell r="AB586" t="str">
            <v>0001</v>
          </cell>
          <cell r="AC586">
            <v>34283.520000000004</v>
          </cell>
          <cell r="AD586" t="str">
            <v>per family of Max/double</v>
          </cell>
          <cell r="AE586"/>
        </row>
        <row r="587">
          <cell r="A587" t="str">
            <v>43066341C01</v>
          </cell>
          <cell r="B587">
            <v>4306634</v>
          </cell>
          <cell r="C587" t="str">
            <v>7D 80G COCOA CROIS 20CA SRP</v>
          </cell>
          <cell r="D587" t="str">
            <v>1C01</v>
          </cell>
          <cell r="E587" t="str">
            <v>Tray 70/80/85g</v>
          </cell>
          <cell r="F587">
            <v>80</v>
          </cell>
          <cell r="G587" t="str">
            <v>RO/MD/ES</v>
          </cell>
          <cell r="H587" t="str">
            <v>Cocoa</v>
          </cell>
          <cell r="I587"/>
          <cell r="J587"/>
          <cell r="K587">
            <v>1</v>
          </cell>
          <cell r="L587">
            <v>20</v>
          </cell>
          <cell r="M587">
            <v>72</v>
          </cell>
          <cell r="N587">
            <v>1.6</v>
          </cell>
          <cell r="O587">
            <v>122.39999999999999</v>
          </cell>
          <cell r="P587">
            <v>393</v>
          </cell>
          <cell r="Q587">
            <v>295</v>
          </cell>
          <cell r="R587">
            <v>180</v>
          </cell>
          <cell r="S587">
            <v>8</v>
          </cell>
          <cell r="T587">
            <v>9</v>
          </cell>
          <cell r="U587">
            <v>1620</v>
          </cell>
          <cell r="V587">
            <v>1770</v>
          </cell>
          <cell r="W587">
            <v>19200</v>
          </cell>
          <cell r="X587">
            <v>1536</v>
          </cell>
          <cell r="Y587">
            <v>93</v>
          </cell>
          <cell r="Z587">
            <v>1517.76</v>
          </cell>
          <cell r="AA587">
            <v>12.4</v>
          </cell>
          <cell r="AB587" t="str">
            <v>0001</v>
          </cell>
          <cell r="AC587">
            <v>36426.239999999998</v>
          </cell>
          <cell r="AD587" t="str">
            <v>per family of Max/double</v>
          </cell>
          <cell r="AE587"/>
        </row>
        <row r="588">
          <cell r="A588" t="str">
            <v>42877952B01</v>
          </cell>
          <cell r="B588">
            <v>4287795</v>
          </cell>
          <cell r="C588" t="str">
            <v>7D 150G SALT BR 12CA</v>
          </cell>
          <cell r="D588" t="str">
            <v>2B01</v>
          </cell>
          <cell r="E588" t="str">
            <v>BIG</v>
          </cell>
          <cell r="F588">
            <v>150</v>
          </cell>
          <cell r="G588" t="str">
            <v>Grecia</v>
          </cell>
          <cell r="H588" t="str">
            <v>Pizza</v>
          </cell>
          <cell r="I588"/>
          <cell r="J588"/>
          <cell r="K588">
            <v>1</v>
          </cell>
          <cell r="L588">
            <v>12</v>
          </cell>
          <cell r="M588">
            <v>96</v>
          </cell>
          <cell r="N588">
            <v>1.8</v>
          </cell>
          <cell r="O588">
            <v>172.8</v>
          </cell>
          <cell r="P588">
            <v>300</v>
          </cell>
          <cell r="Q588">
            <v>266</v>
          </cell>
          <cell r="R588">
            <v>260</v>
          </cell>
          <cell r="S588">
            <v>12</v>
          </cell>
          <cell r="T588">
            <v>8</v>
          </cell>
          <cell r="U588">
            <v>2080</v>
          </cell>
          <cell r="V588">
            <v>2230</v>
          </cell>
          <cell r="W588">
            <v>5983.2</v>
          </cell>
          <cell r="X588">
            <v>897.48</v>
          </cell>
          <cell r="Y588">
            <v>91</v>
          </cell>
          <cell r="Z588">
            <v>816.70680000000004</v>
          </cell>
          <cell r="AA588">
            <v>4.7263124999999997</v>
          </cell>
          <cell r="AB588" t="str">
            <v>0001</v>
          </cell>
          <cell r="AC588">
            <v>13067.308800000001</v>
          </cell>
          <cell r="AD588" t="str">
            <v>per family of Bake Rolls</v>
          </cell>
          <cell r="AE588"/>
        </row>
        <row r="589">
          <cell r="A589" t="str">
            <v>42878022B01</v>
          </cell>
          <cell r="B589">
            <v>4287802</v>
          </cell>
          <cell r="C589" t="str">
            <v>7D 150G GARLIC BR 12CA</v>
          </cell>
          <cell r="D589" t="str">
            <v>2B01</v>
          </cell>
          <cell r="E589" t="str">
            <v>BIG</v>
          </cell>
          <cell r="F589">
            <v>150</v>
          </cell>
          <cell r="G589" t="str">
            <v>Grecia</v>
          </cell>
          <cell r="H589" t="str">
            <v>Pizza</v>
          </cell>
          <cell r="I589"/>
          <cell r="J589"/>
          <cell r="K589">
            <v>1</v>
          </cell>
          <cell r="L589">
            <v>12</v>
          </cell>
          <cell r="M589">
            <v>96</v>
          </cell>
          <cell r="N589">
            <v>1.8</v>
          </cell>
          <cell r="O589">
            <v>172.8</v>
          </cell>
          <cell r="P589">
            <v>300</v>
          </cell>
          <cell r="Q589">
            <v>266</v>
          </cell>
          <cell r="R589">
            <v>260</v>
          </cell>
          <cell r="S589">
            <v>12</v>
          </cell>
          <cell r="T589">
            <v>8</v>
          </cell>
          <cell r="U589">
            <v>2080</v>
          </cell>
          <cell r="V589">
            <v>2230</v>
          </cell>
          <cell r="W589">
            <v>5983.2</v>
          </cell>
          <cell r="X589">
            <v>897.48</v>
          </cell>
          <cell r="Y589">
            <v>91</v>
          </cell>
          <cell r="Z589">
            <v>816.70680000000004</v>
          </cell>
          <cell r="AA589">
            <v>4.7263124999999997</v>
          </cell>
          <cell r="AB589" t="str">
            <v>0001</v>
          </cell>
          <cell r="AC589">
            <v>13067.308800000001</v>
          </cell>
          <cell r="AD589" t="str">
            <v>per family of Bake Rolls</v>
          </cell>
          <cell r="AE589"/>
        </row>
        <row r="590">
          <cell r="A590" t="str">
            <v>42856052C01</v>
          </cell>
          <cell r="B590">
            <v>4285605</v>
          </cell>
          <cell r="C590" t="str">
            <v>MAIT JP 85G COCOA RAMB RSPOSG 30CA</v>
          </cell>
          <cell r="D590" t="str">
            <v>1C01</v>
          </cell>
          <cell r="E590" t="str">
            <v>Tray 70/80/85g</v>
          </cell>
          <cell r="F590">
            <v>85</v>
          </cell>
          <cell r="G590" t="str">
            <v>BG- redirected</v>
          </cell>
          <cell r="H590" t="str">
            <v>Cocoa SG</v>
          </cell>
          <cell r="I590" t="str">
            <v> </v>
          </cell>
          <cell r="J590" t="str">
            <v> </v>
          </cell>
          <cell r="K590">
            <v>1</v>
          </cell>
          <cell r="L590">
            <v>30</v>
          </cell>
          <cell r="M590">
            <v>64</v>
          </cell>
          <cell r="N590">
            <v>2.5499999999999998</v>
          </cell>
          <cell r="O590">
            <v>163.19999999999999</v>
          </cell>
          <cell r="P590">
            <v>398</v>
          </cell>
          <cell r="Q590">
            <v>298</v>
          </cell>
          <cell r="R590">
            <v>245</v>
          </cell>
          <cell r="S590">
            <v>8</v>
          </cell>
          <cell r="T590">
            <v>8</v>
          </cell>
          <cell r="U590">
            <v>1960</v>
          </cell>
          <cell r="V590">
            <v>2110</v>
          </cell>
          <cell r="W590">
            <v>19200</v>
          </cell>
          <cell r="X590">
            <v>1632</v>
          </cell>
          <cell r="Y590">
            <v>93</v>
          </cell>
          <cell r="Z590">
            <v>1517.76</v>
          </cell>
          <cell r="AA590">
            <v>5.8642031000000001</v>
          </cell>
          <cell r="AB590" t="str">
            <v>0002</v>
          </cell>
          <cell r="AC590">
            <v>7656.3</v>
          </cell>
          <cell r="AD590" t="str">
            <v>per family of MJP</v>
          </cell>
          <cell r="AE590" t="str">
            <v> </v>
          </cell>
        </row>
        <row r="591">
          <cell r="A591" t="str">
            <v>43081142B01</v>
          </cell>
          <cell r="B591">
            <v>4308114</v>
          </cell>
          <cell r="C591" t="str">
            <v>7D 80G SALT BR 14CA SRP</v>
          </cell>
          <cell r="D591" t="str">
            <v>2B01</v>
          </cell>
          <cell r="E591" t="str">
            <v>BIG</v>
          </cell>
          <cell r="F591">
            <v>80</v>
          </cell>
          <cell r="G591" t="str">
            <v>RO/ Kaufland</v>
          </cell>
          <cell r="H591" t="str">
            <v>Salt</v>
          </cell>
          <cell r="I591"/>
          <cell r="J591"/>
          <cell r="K591">
            <v>1</v>
          </cell>
          <cell r="L591">
            <v>14</v>
          </cell>
          <cell r="M591">
            <v>72</v>
          </cell>
          <cell r="N591">
            <v>1.1200000000000001</v>
          </cell>
          <cell r="O591">
            <v>80.640000000000015</v>
          </cell>
          <cell r="P591">
            <v>393</v>
          </cell>
          <cell r="Q591">
            <v>295</v>
          </cell>
          <cell r="R591">
            <v>180</v>
          </cell>
          <cell r="S591">
            <v>8</v>
          </cell>
          <cell r="T591">
            <v>0</v>
          </cell>
          <cell r="U591">
            <v>0</v>
          </cell>
          <cell r="V591">
            <v>150</v>
          </cell>
          <cell r="W591">
            <v>11218.5</v>
          </cell>
          <cell r="X591">
            <v>897.48</v>
          </cell>
          <cell r="Y591">
            <v>91</v>
          </cell>
          <cell r="Z591">
            <v>816.70680000000004</v>
          </cell>
          <cell r="AA591">
            <v>10.127812499999999</v>
          </cell>
          <cell r="AB591" t="str">
            <v>0001</v>
          </cell>
          <cell r="AC591">
            <v>13067.308800000001</v>
          </cell>
          <cell r="AD591" t="str">
            <v>per family of Bake Rolls</v>
          </cell>
          <cell r="AE591"/>
        </row>
        <row r="592">
          <cell r="A592" t="str">
            <v>43081152B01</v>
          </cell>
          <cell r="B592">
            <v>4308115</v>
          </cell>
          <cell r="C592" t="str">
            <v>7D 80G GARLIC BR 12CA AC</v>
          </cell>
          <cell r="D592" t="str">
            <v>2B01</v>
          </cell>
          <cell r="E592" t="str">
            <v>BIG</v>
          </cell>
          <cell r="F592">
            <v>80</v>
          </cell>
          <cell r="G592" t="str">
            <v>Romania</v>
          </cell>
          <cell r="H592" t="str">
            <v>Garlic</v>
          </cell>
          <cell r="I592"/>
          <cell r="J592"/>
          <cell r="K592">
            <v>1</v>
          </cell>
          <cell r="L592">
            <v>12</v>
          </cell>
          <cell r="M592">
            <v>105</v>
          </cell>
          <cell r="N592">
            <v>0.96</v>
          </cell>
          <cell r="O592">
            <v>100.8</v>
          </cell>
          <cell r="P592">
            <v>266</v>
          </cell>
          <cell r="Q592">
            <v>236</v>
          </cell>
          <cell r="R592">
            <v>220</v>
          </cell>
          <cell r="S592">
            <v>15</v>
          </cell>
          <cell r="T592">
            <v>7</v>
          </cell>
          <cell r="U592">
            <v>1540</v>
          </cell>
          <cell r="V592">
            <v>1690</v>
          </cell>
          <cell r="W592">
            <v>11218.5</v>
          </cell>
          <cell r="X592">
            <v>897.48</v>
          </cell>
          <cell r="Y592">
            <v>91</v>
          </cell>
          <cell r="Z592">
            <v>816.70680000000004</v>
          </cell>
          <cell r="AA592">
            <v>8.1022499999999997</v>
          </cell>
          <cell r="AB592" t="str">
            <v>0001</v>
          </cell>
          <cell r="AC592">
            <v>13067.308800000001</v>
          </cell>
          <cell r="AD592"/>
          <cell r="AE592"/>
        </row>
        <row r="593">
          <cell r="A593" t="str">
            <v>43081162B01</v>
          </cell>
          <cell r="B593">
            <v>4308116</v>
          </cell>
          <cell r="C593" t="str">
            <v>7D 80G TOM&amp;OLIV BR 14CA SRP</v>
          </cell>
          <cell r="D593" t="str">
            <v>2B01</v>
          </cell>
          <cell r="E593" t="str">
            <v>BIG</v>
          </cell>
          <cell r="F593">
            <v>80</v>
          </cell>
          <cell r="G593" t="str">
            <v>RO/ Kaufland</v>
          </cell>
          <cell r="H593" t="str">
            <v>Tomato-Olive</v>
          </cell>
          <cell r="I593"/>
          <cell r="J593"/>
          <cell r="K593">
            <v>1</v>
          </cell>
          <cell r="L593">
            <v>14</v>
          </cell>
          <cell r="M593">
            <v>72</v>
          </cell>
          <cell r="N593">
            <v>1.1200000000000001</v>
          </cell>
          <cell r="O593">
            <v>80.640000000000015</v>
          </cell>
          <cell r="P593">
            <v>393</v>
          </cell>
          <cell r="Q593">
            <v>295</v>
          </cell>
          <cell r="R593">
            <v>180</v>
          </cell>
          <cell r="S593">
            <v>8</v>
          </cell>
          <cell r="T593">
            <v>0</v>
          </cell>
          <cell r="U593">
            <v>0</v>
          </cell>
          <cell r="V593">
            <v>150</v>
          </cell>
          <cell r="W593">
            <v>11218.5</v>
          </cell>
          <cell r="X593">
            <v>897.48</v>
          </cell>
          <cell r="Y593">
            <v>91</v>
          </cell>
          <cell r="Z593">
            <v>816.70680000000004</v>
          </cell>
          <cell r="AA593">
            <v>10.127812499999999</v>
          </cell>
          <cell r="AB593" t="str">
            <v>0001</v>
          </cell>
          <cell r="AC593">
            <v>13067.308800000001</v>
          </cell>
          <cell r="AD593" t="str">
            <v>per family of Bake Rolls</v>
          </cell>
          <cell r="AE593"/>
        </row>
        <row r="594">
          <cell r="A594" t="str">
            <v>43081682B01</v>
          </cell>
          <cell r="B594">
            <v>4308168</v>
          </cell>
          <cell r="C594" t="str">
            <v>7D 80G PIZZA BR 14CA SRP</v>
          </cell>
          <cell r="D594" t="str">
            <v>2B01</v>
          </cell>
          <cell r="E594" t="str">
            <v>BIG</v>
          </cell>
          <cell r="F594">
            <v>80</v>
          </cell>
          <cell r="G594" t="str">
            <v>RO/ Kaufland</v>
          </cell>
          <cell r="H594" t="str">
            <v>Pizza</v>
          </cell>
          <cell r="I594"/>
          <cell r="J594"/>
          <cell r="K594">
            <v>1</v>
          </cell>
          <cell r="L594">
            <v>14</v>
          </cell>
          <cell r="M594">
            <v>72</v>
          </cell>
          <cell r="N594">
            <v>1.1200000000000001</v>
          </cell>
          <cell r="O594">
            <v>80.640000000000015</v>
          </cell>
          <cell r="P594">
            <v>393</v>
          </cell>
          <cell r="Q594">
            <v>295</v>
          </cell>
          <cell r="R594">
            <v>180</v>
          </cell>
          <cell r="S594">
            <v>8</v>
          </cell>
          <cell r="T594">
            <v>0</v>
          </cell>
          <cell r="U594">
            <v>0</v>
          </cell>
          <cell r="V594">
            <v>150</v>
          </cell>
          <cell r="W594">
            <v>11218.5</v>
          </cell>
          <cell r="X594">
            <v>897.48</v>
          </cell>
          <cell r="Y594">
            <v>91</v>
          </cell>
          <cell r="Z594">
            <v>816.70680000000004</v>
          </cell>
          <cell r="AA594">
            <v>10.127812499999999</v>
          </cell>
          <cell r="AB594" t="str">
            <v>0001</v>
          </cell>
          <cell r="AC594">
            <v>13067.308800000001</v>
          </cell>
          <cell r="AD594" t="str">
            <v>per family of Bake Rolls</v>
          </cell>
          <cell r="AE594"/>
        </row>
        <row r="595">
          <cell r="A595" t="str">
            <v>43077442B01</v>
          </cell>
          <cell r="B595">
            <v>4307744</v>
          </cell>
          <cell r="C595" t="str">
            <v>7D 80G GARLIC BR 14CA SRP</v>
          </cell>
          <cell r="D595" t="str">
            <v>2B01</v>
          </cell>
          <cell r="E595" t="str">
            <v>BIG</v>
          </cell>
          <cell r="F595">
            <v>80</v>
          </cell>
          <cell r="G595" t="str">
            <v>RO/ Kaufland</v>
          </cell>
          <cell r="H595" t="str">
            <v>Garlic</v>
          </cell>
          <cell r="I595"/>
          <cell r="J595"/>
          <cell r="K595">
            <v>1</v>
          </cell>
          <cell r="L595">
            <v>14</v>
          </cell>
          <cell r="M595">
            <v>72</v>
          </cell>
          <cell r="N595">
            <v>1.1200000000000001</v>
          </cell>
          <cell r="O595">
            <v>80.640000000000015</v>
          </cell>
          <cell r="P595">
            <v>393</v>
          </cell>
          <cell r="Q595">
            <v>295</v>
          </cell>
          <cell r="R595">
            <v>180</v>
          </cell>
          <cell r="S595">
            <v>8</v>
          </cell>
          <cell r="T595">
            <v>0</v>
          </cell>
          <cell r="U595">
            <v>0</v>
          </cell>
          <cell r="V595">
            <v>150</v>
          </cell>
          <cell r="W595">
            <v>11218.5</v>
          </cell>
          <cell r="X595">
            <v>897.48</v>
          </cell>
          <cell r="Y595">
            <v>91</v>
          </cell>
          <cell r="Z595">
            <v>816.70680000000004</v>
          </cell>
          <cell r="AA595">
            <v>10.127812499999999</v>
          </cell>
          <cell r="AB595" t="str">
            <v>0001</v>
          </cell>
          <cell r="AC595">
            <v>13067.308800000001</v>
          </cell>
          <cell r="AD595" t="str">
            <v>per family of Bake Rolls</v>
          </cell>
          <cell r="AE595"/>
        </row>
        <row r="596">
          <cell r="A596" t="str">
            <v>43097072C01</v>
          </cell>
          <cell r="B596">
            <v>4309707</v>
          </cell>
          <cell r="C596" t="str">
            <v>7D 80G HZLNT CROIS 20CA AC STR</v>
          </cell>
          <cell r="D596" t="str">
            <v>2C01</v>
          </cell>
          <cell r="E596" t="str">
            <v>Tray 70/80/85g</v>
          </cell>
          <cell r="F596">
            <v>80</v>
          </cell>
          <cell r="G596" t="str">
            <v>Spania</v>
          </cell>
          <cell r="H596" t="str">
            <v>Hazelnut</v>
          </cell>
          <cell r="I596"/>
          <cell r="J596"/>
          <cell r="K596">
            <v>1</v>
          </cell>
          <cell r="L596">
            <v>20</v>
          </cell>
          <cell r="M596">
            <v>72</v>
          </cell>
          <cell r="N596">
            <v>1.6</v>
          </cell>
          <cell r="O596">
            <v>115.2</v>
          </cell>
          <cell r="P596">
            <v>396</v>
          </cell>
          <cell r="Q596">
            <v>296</v>
          </cell>
          <cell r="R596">
            <v>180</v>
          </cell>
          <cell r="S596">
            <v>8</v>
          </cell>
          <cell r="T596">
            <v>12</v>
          </cell>
          <cell r="U596">
            <v>2160</v>
          </cell>
          <cell r="V596">
            <v>2310</v>
          </cell>
          <cell r="W596">
            <v>12042</v>
          </cell>
          <cell r="X596">
            <v>963.36</v>
          </cell>
          <cell r="Y596">
            <v>93.5</v>
          </cell>
          <cell r="Z596">
            <v>900.74160000000006</v>
          </cell>
          <cell r="AA596">
            <v>7.8189374999999997</v>
          </cell>
          <cell r="AB596" t="str">
            <v>0001</v>
          </cell>
          <cell r="AC596">
            <v>7205.9328000000005</v>
          </cell>
          <cell r="AD596" t="str">
            <v>per family Max/Double</v>
          </cell>
          <cell r="AE596" t="str">
            <v>to be delist</v>
          </cell>
        </row>
        <row r="597">
          <cell r="A597" t="str">
            <v>43097071C01</v>
          </cell>
          <cell r="B597">
            <v>4309707</v>
          </cell>
          <cell r="C597" t="str">
            <v>7D 80G HZLNT CROIS 20CA AC STR</v>
          </cell>
          <cell r="D597" t="str">
            <v>1C01</v>
          </cell>
          <cell r="E597" t="str">
            <v>Tray 70/80/85g</v>
          </cell>
          <cell r="F597">
            <v>80</v>
          </cell>
          <cell r="G597" t="str">
            <v>Spania</v>
          </cell>
          <cell r="H597" t="str">
            <v>Hazelnut</v>
          </cell>
          <cell r="I597"/>
          <cell r="J597"/>
          <cell r="K597">
            <v>1</v>
          </cell>
          <cell r="L597">
            <v>20</v>
          </cell>
          <cell r="M597">
            <v>72</v>
          </cell>
          <cell r="N597">
            <v>1.6</v>
          </cell>
          <cell r="O597">
            <v>115.2</v>
          </cell>
          <cell r="P597">
            <v>396</v>
          </cell>
          <cell r="Q597">
            <v>296</v>
          </cell>
          <cell r="R597">
            <v>180</v>
          </cell>
          <cell r="S597">
            <v>8</v>
          </cell>
          <cell r="T597">
            <v>12</v>
          </cell>
          <cell r="U597">
            <v>2160</v>
          </cell>
          <cell r="V597">
            <v>2310</v>
          </cell>
          <cell r="W597">
            <v>19200</v>
          </cell>
          <cell r="X597">
            <v>1536</v>
          </cell>
          <cell r="Y597">
            <v>93</v>
          </cell>
          <cell r="Z597">
            <v>1428.48</v>
          </cell>
          <cell r="AA597">
            <v>12.399999999999999</v>
          </cell>
          <cell r="AB597" t="str">
            <v>0002</v>
          </cell>
          <cell r="AC597">
            <v>11427.84</v>
          </cell>
          <cell r="AD597" t="str">
            <v>per family Max/Double</v>
          </cell>
          <cell r="AE597" t="str">
            <v>to be delist</v>
          </cell>
        </row>
        <row r="598">
          <cell r="A598" t="str">
            <v>42879362B01</v>
          </cell>
          <cell r="B598" t="str">
            <v>4287936</v>
          </cell>
          <cell r="C598" t="str">
            <v>7D 80G SALT BR 14CA</v>
          </cell>
          <cell r="D598" t="str">
            <v>2B01</v>
          </cell>
          <cell r="E598" t="str">
            <v>BIG</v>
          </cell>
          <cell r="F598">
            <v>80</v>
          </cell>
          <cell r="G598" t="str">
            <v>IL/ KOSHER</v>
          </cell>
          <cell r="H598" t="str">
            <v>Salt</v>
          </cell>
          <cell r="I598"/>
          <cell r="J598"/>
          <cell r="K598">
            <v>1</v>
          </cell>
          <cell r="L598">
            <v>14</v>
          </cell>
          <cell r="M598">
            <v>96</v>
          </cell>
          <cell r="N598">
            <v>1.1200000000000001</v>
          </cell>
          <cell r="O598">
            <v>107.52000000000001</v>
          </cell>
          <cell r="P598">
            <v>393</v>
          </cell>
          <cell r="Q598">
            <v>295</v>
          </cell>
          <cell r="R598">
            <v>180</v>
          </cell>
          <cell r="S598">
            <v>8</v>
          </cell>
          <cell r="T598">
            <v>12</v>
          </cell>
          <cell r="U598">
            <v>2160</v>
          </cell>
          <cell r="V598">
            <v>2310</v>
          </cell>
          <cell r="W598">
            <v>11218.5</v>
          </cell>
          <cell r="X598">
            <v>897.48</v>
          </cell>
          <cell r="Y598">
            <v>91</v>
          </cell>
          <cell r="Z598">
            <v>816.70680000000004</v>
          </cell>
          <cell r="AA598">
            <v>7.5958593749999999</v>
          </cell>
          <cell r="AB598" t="str">
            <v>0001</v>
          </cell>
          <cell r="AC598">
            <v>13067.308800000001</v>
          </cell>
          <cell r="AD598" t="str">
            <v>per family of Bake Rolls</v>
          </cell>
          <cell r="AE598"/>
        </row>
        <row r="599">
          <cell r="A599" t="str">
            <v>43105462B01</v>
          </cell>
          <cell r="B599">
            <v>4310546</v>
          </cell>
          <cell r="C599" t="str">
            <v>7D 80G GARLIC BR 12CA</v>
          </cell>
          <cell r="D599" t="str">
            <v>2B01</v>
          </cell>
          <cell r="E599" t="str">
            <v>BIG</v>
          </cell>
          <cell r="F599">
            <v>80</v>
          </cell>
          <cell r="G599" t="str">
            <v>IL/ KOSHER</v>
          </cell>
          <cell r="H599" t="str">
            <v>Garlic</v>
          </cell>
          <cell r="I599"/>
          <cell r="J599"/>
          <cell r="K599">
            <v>1</v>
          </cell>
          <cell r="L599">
            <v>12</v>
          </cell>
          <cell r="M599">
            <v>60</v>
          </cell>
          <cell r="N599">
            <v>0.96</v>
          </cell>
          <cell r="O599">
            <v>57.599999999999994</v>
          </cell>
          <cell r="P599">
            <v>266</v>
          </cell>
          <cell r="Q599">
            <v>236</v>
          </cell>
          <cell r="R599">
            <v>220</v>
          </cell>
          <cell r="S599">
            <v>15</v>
          </cell>
          <cell r="T599">
            <v>4</v>
          </cell>
          <cell r="U599">
            <v>880</v>
          </cell>
          <cell r="V599">
            <v>1030</v>
          </cell>
          <cell r="W599">
            <v>11218.5</v>
          </cell>
          <cell r="X599">
            <v>897.48</v>
          </cell>
          <cell r="Y599">
            <v>91</v>
          </cell>
          <cell r="Z599">
            <v>816.70680000000004</v>
          </cell>
          <cell r="AA599">
            <v>14.1789375</v>
          </cell>
          <cell r="AB599" t="str">
            <v>0001</v>
          </cell>
          <cell r="AC599">
            <v>13067.308800000001</v>
          </cell>
          <cell r="AD599" t="str">
            <v>per family of Bake Rolls</v>
          </cell>
          <cell r="AE599"/>
        </row>
        <row r="600">
          <cell r="A600" t="str">
            <v>43077462B01</v>
          </cell>
          <cell r="B600" t="str">
            <v>4307746</v>
          </cell>
          <cell r="C600" t="str">
            <v>7D 80G PIZZA BR 12CA AC</v>
          </cell>
          <cell r="D600" t="str">
            <v>2B01</v>
          </cell>
          <cell r="E600" t="str">
            <v>BIG</v>
          </cell>
          <cell r="F600">
            <v>80</v>
          </cell>
          <cell r="G600" t="str">
            <v>RO/MD/BG/GR</v>
          </cell>
          <cell r="H600" t="str">
            <v>Pizza</v>
          </cell>
          <cell r="I600"/>
          <cell r="J600"/>
          <cell r="K600">
            <v>1</v>
          </cell>
          <cell r="L600">
            <v>12</v>
          </cell>
          <cell r="M600">
            <v>105</v>
          </cell>
          <cell r="N600">
            <v>0.96</v>
          </cell>
          <cell r="O600">
            <v>100.8</v>
          </cell>
          <cell r="P600">
            <v>266</v>
          </cell>
          <cell r="Q600">
            <v>236</v>
          </cell>
          <cell r="R600">
            <v>220</v>
          </cell>
          <cell r="S600">
            <v>15</v>
          </cell>
          <cell r="T600">
            <v>7</v>
          </cell>
          <cell r="U600">
            <v>1540</v>
          </cell>
          <cell r="V600">
            <v>1690</v>
          </cell>
          <cell r="W600">
            <v>11218.5</v>
          </cell>
          <cell r="X600">
            <v>897.48</v>
          </cell>
          <cell r="Y600">
            <v>91</v>
          </cell>
          <cell r="Z600">
            <v>816.70680000000004</v>
          </cell>
          <cell r="AA600">
            <v>8.1022499999999997</v>
          </cell>
          <cell r="AB600" t="str">
            <v>0001</v>
          </cell>
          <cell r="AC600">
            <v>13067.308800000001</v>
          </cell>
          <cell r="AD600"/>
          <cell r="AE600"/>
        </row>
        <row r="601">
          <cell r="A601" t="str">
            <v>4523992B01</v>
          </cell>
          <cell r="B601">
            <v>452399</v>
          </cell>
          <cell r="C601" t="str">
            <v>SFG BAKE ROLLS GARLIC 80G LIDL MIX 7+7</v>
          </cell>
          <cell r="D601" t="str">
            <v>2B01</v>
          </cell>
          <cell r="E601" t="str">
            <v>BIG</v>
          </cell>
          <cell r="F601">
            <v>80</v>
          </cell>
          <cell r="G601" t="str">
            <v xml:space="preserve"> LIDL MIX 7+7</v>
          </cell>
          <cell r="H601" t="str">
            <v>Garlic</v>
          </cell>
          <cell r="I601"/>
          <cell r="J601"/>
          <cell r="K601">
            <v>1</v>
          </cell>
          <cell r="L601">
            <v>14</v>
          </cell>
          <cell r="M601">
            <v>72</v>
          </cell>
          <cell r="N601">
            <v>1.1200000000000001</v>
          </cell>
          <cell r="O601">
            <v>80.640000000000015</v>
          </cell>
          <cell r="P601">
            <v>393</v>
          </cell>
          <cell r="Q601">
            <v>295</v>
          </cell>
          <cell r="R601">
            <v>180</v>
          </cell>
          <cell r="S601">
            <v>8</v>
          </cell>
          <cell r="T601">
            <v>9</v>
          </cell>
          <cell r="U601">
            <v>1620</v>
          </cell>
          <cell r="V601">
            <v>1770</v>
          </cell>
          <cell r="W601">
            <v>11218.5</v>
          </cell>
          <cell r="X601">
            <v>897.48</v>
          </cell>
          <cell r="Y601">
            <v>91</v>
          </cell>
          <cell r="Z601">
            <v>816.70680000000004</v>
          </cell>
          <cell r="AA601">
            <v>10.127812499999999</v>
          </cell>
          <cell r="AB601" t="str">
            <v>0001</v>
          </cell>
          <cell r="AC601">
            <v>13067.308800000001</v>
          </cell>
          <cell r="AD601" t="str">
            <v>per family of Bake Rolls</v>
          </cell>
          <cell r="AE601"/>
        </row>
        <row r="602">
          <cell r="A602" t="str">
            <v>4523982B01</v>
          </cell>
          <cell r="B602">
            <v>452398</v>
          </cell>
          <cell r="C602" t="str">
            <v>SFG BAKE ROLLS SALT 80G LIDL MIX 7+7</v>
          </cell>
          <cell r="D602" t="str">
            <v>2B01</v>
          </cell>
          <cell r="E602" t="str">
            <v>BIG</v>
          </cell>
          <cell r="F602">
            <v>80</v>
          </cell>
          <cell r="G602" t="str">
            <v xml:space="preserve"> LIDL MIX 7+7</v>
          </cell>
          <cell r="H602" t="str">
            <v>Salt</v>
          </cell>
          <cell r="I602"/>
          <cell r="J602"/>
          <cell r="K602">
            <v>1</v>
          </cell>
          <cell r="L602">
            <v>14</v>
          </cell>
          <cell r="M602">
            <v>72</v>
          </cell>
          <cell r="N602">
            <v>1.1200000000000001</v>
          </cell>
          <cell r="O602">
            <v>80.640000000000015</v>
          </cell>
          <cell r="P602">
            <v>393</v>
          </cell>
          <cell r="Q602">
            <v>295</v>
          </cell>
          <cell r="R602">
            <v>180</v>
          </cell>
          <cell r="S602">
            <v>8</v>
          </cell>
          <cell r="T602">
            <v>9</v>
          </cell>
          <cell r="U602">
            <v>1620</v>
          </cell>
          <cell r="V602">
            <v>1770</v>
          </cell>
          <cell r="W602">
            <v>11218.5</v>
          </cell>
          <cell r="X602">
            <v>897.48</v>
          </cell>
          <cell r="Y602">
            <v>91</v>
          </cell>
          <cell r="Z602">
            <v>816.70680000000004</v>
          </cell>
          <cell r="AA602">
            <v>10.127812499999999</v>
          </cell>
          <cell r="AB602" t="str">
            <v>0001</v>
          </cell>
          <cell r="AC602">
            <v>13067.308800000001</v>
          </cell>
          <cell r="AD602" t="str">
            <v>per family of Bake Rolls</v>
          </cell>
          <cell r="AE602"/>
        </row>
        <row r="603">
          <cell r="A603" t="str">
            <v>42874551c03</v>
          </cell>
          <cell r="B603">
            <v>4287455</v>
          </cell>
          <cell r="C603" t="str">
            <v>7D 300G COCOA MINI CR 6CA</v>
          </cell>
          <cell r="D603" t="str">
            <v>1c03</v>
          </cell>
          <cell r="E603" t="str">
            <v>Mini</v>
          </cell>
          <cell r="F603">
            <v>300</v>
          </cell>
          <cell r="G603" t="str">
            <v>Re BG</v>
          </cell>
          <cell r="H603" t="str">
            <v>Cocoa</v>
          </cell>
          <cell r="I603"/>
          <cell r="J603"/>
          <cell r="K603">
            <v>23.6</v>
          </cell>
          <cell r="L603">
            <v>6</v>
          </cell>
          <cell r="M603">
            <v>80</v>
          </cell>
          <cell r="N603">
            <v>1.8</v>
          </cell>
          <cell r="O603">
            <v>144</v>
          </cell>
          <cell r="P603">
            <v>400</v>
          </cell>
          <cell r="Q603">
            <v>286</v>
          </cell>
          <cell r="R603">
            <v>222</v>
          </cell>
          <cell r="S603">
            <v>8</v>
          </cell>
          <cell r="T603">
            <v>4</v>
          </cell>
          <cell r="U603">
            <v>888</v>
          </cell>
          <cell r="V603">
            <v>1038</v>
          </cell>
          <cell r="W603">
            <v>57180</v>
          </cell>
          <cell r="X603">
            <v>720.46799999999996</v>
          </cell>
          <cell r="Y603">
            <v>94</v>
          </cell>
          <cell r="Z603">
            <v>677.23991999999998</v>
          </cell>
          <cell r="AA603">
            <v>4.703055</v>
          </cell>
          <cell r="AB603" t="str">
            <v>0001</v>
          </cell>
          <cell r="AC603">
            <v>16253.75808</v>
          </cell>
          <cell r="AD603" t="str">
            <v>per mini Family</v>
          </cell>
          <cell r="AE603"/>
        </row>
        <row r="604">
          <cell r="A604" t="str">
            <v>42851061c03</v>
          </cell>
          <cell r="B604">
            <v>4285106</v>
          </cell>
          <cell r="C604" t="str">
            <v>7D 185G COCOA MINI CR 8CA</v>
          </cell>
          <cell r="D604" t="str">
            <v>1c03</v>
          </cell>
          <cell r="E604" t="str">
            <v>Mini</v>
          </cell>
          <cell r="F604">
            <v>185</v>
          </cell>
          <cell r="G604" t="str">
            <v>Re BG</v>
          </cell>
          <cell r="H604" t="str">
            <v>Cocoa</v>
          </cell>
          <cell r="I604"/>
          <cell r="J604"/>
          <cell r="K604">
            <v>14.6</v>
          </cell>
          <cell r="L604">
            <v>8</v>
          </cell>
          <cell r="M604">
            <v>40</v>
          </cell>
          <cell r="N604">
            <v>1.48</v>
          </cell>
          <cell r="O604">
            <v>59.2</v>
          </cell>
          <cell r="P604">
            <v>391</v>
          </cell>
          <cell r="Q604">
            <v>291</v>
          </cell>
          <cell r="R604">
            <v>200</v>
          </cell>
          <cell r="S604">
            <v>8</v>
          </cell>
          <cell r="T604">
            <v>5</v>
          </cell>
          <cell r="U604">
            <v>1000</v>
          </cell>
          <cell r="V604">
            <v>1150</v>
          </cell>
          <cell r="W604">
            <v>57180</v>
          </cell>
          <cell r="X604">
            <v>720.46799999999996</v>
          </cell>
          <cell r="Y604">
            <v>94</v>
          </cell>
          <cell r="Z604">
            <v>677.23991999999998</v>
          </cell>
          <cell r="AA604">
            <v>11.439863513513513</v>
          </cell>
          <cell r="AB604" t="str">
            <v>0001</v>
          </cell>
          <cell r="AC604">
            <v>16253.75808</v>
          </cell>
          <cell r="AD604" t="str">
            <v>per mini Family</v>
          </cell>
          <cell r="AE604"/>
        </row>
        <row r="605">
          <cell r="A605" t="str">
            <v>43076412b01</v>
          </cell>
          <cell r="B605">
            <v>4307641</v>
          </cell>
          <cell r="C605" t="str">
            <v>7D 80G SALT BR 12CA AC</v>
          </cell>
          <cell r="D605" t="str">
            <v>2b01</v>
          </cell>
          <cell r="E605" t="str">
            <v>BIG</v>
          </cell>
          <cell r="F605">
            <v>80</v>
          </cell>
          <cell r="G605" t="str">
            <v>Romania</v>
          </cell>
          <cell r="H605" t="str">
            <v>Salt</v>
          </cell>
          <cell r="I605"/>
          <cell r="J605"/>
          <cell r="K605">
            <v>1</v>
          </cell>
          <cell r="L605">
            <v>12</v>
          </cell>
          <cell r="M605">
            <v>105</v>
          </cell>
          <cell r="N605">
            <v>0.96</v>
          </cell>
          <cell r="O605">
            <v>100.8</v>
          </cell>
          <cell r="P605">
            <v>266</v>
          </cell>
          <cell r="Q605">
            <v>236</v>
          </cell>
          <cell r="R605">
            <v>220</v>
          </cell>
          <cell r="S605">
            <v>15</v>
          </cell>
          <cell r="T605">
            <v>7</v>
          </cell>
          <cell r="U605">
            <v>1540</v>
          </cell>
          <cell r="V605">
            <v>1690</v>
          </cell>
          <cell r="W605">
            <v>11218.5</v>
          </cell>
          <cell r="X605">
            <v>897.48</v>
          </cell>
          <cell r="Y605">
            <v>91</v>
          </cell>
          <cell r="Z605">
            <v>816.70680000000004</v>
          </cell>
          <cell r="AA605">
            <v>8.1022499999999997</v>
          </cell>
          <cell r="AB605" t="str">
            <v>0001</v>
          </cell>
          <cell r="AC605">
            <v>13067.308800000001</v>
          </cell>
          <cell r="AD605"/>
          <cell r="AE605"/>
        </row>
        <row r="606">
          <cell r="A606" t="str">
            <v>43077352b01</v>
          </cell>
          <cell r="B606">
            <v>4307735</v>
          </cell>
          <cell r="C606" t="str">
            <v>7D 80G TOM&amp;OLIV BR 12CA AC LP</v>
          </cell>
          <cell r="D606" t="str">
            <v>2b01</v>
          </cell>
          <cell r="E606" t="str">
            <v>BIG</v>
          </cell>
          <cell r="F606">
            <v>80</v>
          </cell>
          <cell r="G606" t="str">
            <v>Romania</v>
          </cell>
          <cell r="H606" t="str">
            <v>Tomato-Olive</v>
          </cell>
          <cell r="I606"/>
          <cell r="J606"/>
          <cell r="K606">
            <v>1</v>
          </cell>
          <cell r="L606">
            <v>12</v>
          </cell>
          <cell r="M606">
            <v>120</v>
          </cell>
          <cell r="N606">
            <v>0.96</v>
          </cell>
          <cell r="O606">
            <v>115.19999999999999</v>
          </cell>
          <cell r="P606">
            <v>266</v>
          </cell>
          <cell r="Q606">
            <v>236</v>
          </cell>
          <cell r="R606">
            <v>220</v>
          </cell>
          <cell r="S606">
            <v>15</v>
          </cell>
          <cell r="T606">
            <v>8</v>
          </cell>
          <cell r="U606">
            <v>1760</v>
          </cell>
          <cell r="V606">
            <v>1910</v>
          </cell>
          <cell r="W606">
            <v>11218.5</v>
          </cell>
          <cell r="X606">
            <v>897.48</v>
          </cell>
          <cell r="Y606">
            <v>91</v>
          </cell>
          <cell r="Z606">
            <v>816.70680000000004</v>
          </cell>
          <cell r="AA606">
            <v>7.08946875</v>
          </cell>
          <cell r="AB606" t="str">
            <v>0001</v>
          </cell>
          <cell r="AC606">
            <v>13067.308800000001</v>
          </cell>
          <cell r="AD606"/>
          <cell r="AE606"/>
        </row>
        <row r="607">
          <cell r="A607" t="str">
            <v>43077492b01</v>
          </cell>
          <cell r="B607">
            <v>4307749</v>
          </cell>
          <cell r="C607" t="str">
            <v>7D 80G SR CREAM&amp;ON BR 12CA AC LP</v>
          </cell>
          <cell r="D607" t="str">
            <v>2b01</v>
          </cell>
          <cell r="E607" t="str">
            <v>BIG</v>
          </cell>
          <cell r="F607">
            <v>80</v>
          </cell>
          <cell r="G607" t="str">
            <v>Romania</v>
          </cell>
          <cell r="H607" t="str">
            <v>Onion</v>
          </cell>
          <cell r="I607"/>
          <cell r="J607"/>
          <cell r="K607">
            <v>1</v>
          </cell>
          <cell r="L607">
            <v>12</v>
          </cell>
          <cell r="M607">
            <v>120</v>
          </cell>
          <cell r="N607">
            <v>0.96</v>
          </cell>
          <cell r="O607">
            <v>115.19999999999999</v>
          </cell>
          <cell r="P607">
            <v>266</v>
          </cell>
          <cell r="Q607">
            <v>236</v>
          </cell>
          <cell r="R607">
            <v>220</v>
          </cell>
          <cell r="S607">
            <v>15</v>
          </cell>
          <cell r="T607">
            <v>8</v>
          </cell>
          <cell r="U607">
            <v>1760</v>
          </cell>
          <cell r="V607">
            <v>1910</v>
          </cell>
          <cell r="W607">
            <v>11218.5</v>
          </cell>
          <cell r="X607">
            <v>897.48</v>
          </cell>
          <cell r="Y607">
            <v>91</v>
          </cell>
          <cell r="Z607">
            <v>816.70680000000004</v>
          </cell>
          <cell r="AA607">
            <v>7.08946875</v>
          </cell>
          <cell r="AB607" t="str">
            <v>0001</v>
          </cell>
          <cell r="AC607">
            <v>13067.308800000001</v>
          </cell>
          <cell r="AD607"/>
          <cell r="AE607"/>
        </row>
        <row r="608">
          <cell r="A608" t="str">
            <v>43130662b01</v>
          </cell>
          <cell r="B608">
            <v>4313066</v>
          </cell>
          <cell r="C608" t="str">
            <v>7D 150G PIZZA BR 12CA AC</v>
          </cell>
          <cell r="D608" t="str">
            <v>2b01</v>
          </cell>
          <cell r="E608" t="str">
            <v>BIG</v>
          </cell>
          <cell r="F608">
            <v>150</v>
          </cell>
          <cell r="G608" t="str">
            <v>Grecia</v>
          </cell>
          <cell r="H608" t="str">
            <v>Pizza</v>
          </cell>
          <cell r="I608"/>
          <cell r="J608"/>
          <cell r="K608">
            <v>1</v>
          </cell>
          <cell r="L608">
            <v>12</v>
          </cell>
          <cell r="M608">
            <v>96</v>
          </cell>
          <cell r="N608">
            <v>1.8</v>
          </cell>
          <cell r="O608">
            <v>172.8</v>
          </cell>
          <cell r="P608">
            <v>300</v>
          </cell>
          <cell r="Q608">
            <v>266</v>
          </cell>
          <cell r="R608">
            <v>260</v>
          </cell>
          <cell r="S608">
            <v>12</v>
          </cell>
          <cell r="T608">
            <v>8</v>
          </cell>
          <cell r="U608">
            <v>2080</v>
          </cell>
          <cell r="V608">
            <v>2230</v>
          </cell>
          <cell r="W608">
            <v>5983.2</v>
          </cell>
          <cell r="X608">
            <v>897.48</v>
          </cell>
          <cell r="Y608">
            <v>91</v>
          </cell>
          <cell r="Z608">
            <v>816.70680000000004</v>
          </cell>
          <cell r="AA608">
            <v>4.7263124999999997</v>
          </cell>
          <cell r="AB608" t="str">
            <v>0001</v>
          </cell>
          <cell r="AC608">
            <v>13067.308800000001</v>
          </cell>
          <cell r="AD608" t="str">
            <v>per family of Bake Rolls</v>
          </cell>
          <cell r="AE608"/>
        </row>
        <row r="609">
          <cell r="A609" t="str">
            <v>43082162b01</v>
          </cell>
          <cell r="B609">
            <v>4308216</v>
          </cell>
          <cell r="C609" t="str">
            <v>7D 150G SALT BR 12CA AC  </v>
          </cell>
          <cell r="D609" t="str">
            <v>2b01</v>
          </cell>
          <cell r="E609" t="str">
            <v>BiG</v>
          </cell>
          <cell r="F609">
            <v>150</v>
          </cell>
          <cell r="G609" t="str">
            <v>RO/MD/BG/GR</v>
          </cell>
          <cell r="H609" t="str">
            <v>Salt</v>
          </cell>
          <cell r="I609"/>
          <cell r="J609"/>
          <cell r="K609">
            <v>1</v>
          </cell>
          <cell r="L609">
            <v>12</v>
          </cell>
          <cell r="M609">
            <v>96</v>
          </cell>
          <cell r="N609">
            <v>1.8</v>
          </cell>
          <cell r="O609">
            <v>172.8</v>
          </cell>
          <cell r="P609">
            <v>390</v>
          </cell>
          <cell r="Q609">
            <v>390</v>
          </cell>
          <cell r="R609">
            <v>180</v>
          </cell>
          <cell r="S609">
            <v>8</v>
          </cell>
          <cell r="T609">
            <v>12</v>
          </cell>
          <cell r="U609">
            <v>2160</v>
          </cell>
          <cell r="V609">
            <v>2310</v>
          </cell>
          <cell r="W609">
            <v>5983.2</v>
          </cell>
          <cell r="X609">
            <v>897.48</v>
          </cell>
          <cell r="Y609">
            <v>91</v>
          </cell>
          <cell r="Z609">
            <v>816.70680000000004</v>
          </cell>
          <cell r="AA609">
            <v>4.7263124999999997</v>
          </cell>
          <cell r="AB609" t="str">
            <v>0001</v>
          </cell>
          <cell r="AC609">
            <v>13067.308800000001</v>
          </cell>
          <cell r="AD609" t="str">
            <v>per family of Bake Rolls</v>
          </cell>
          <cell r="AE609"/>
        </row>
        <row r="610">
          <cell r="A610" t="str">
            <v>43153102S01</v>
          </cell>
          <cell r="B610">
            <v>4315310</v>
          </cell>
          <cell r="C610" t="str">
            <v>7D BAKE ROL 150G MIX DISP 36CU</v>
          </cell>
          <cell r="D610" t="str">
            <v>2S01</v>
          </cell>
          <cell r="E610"/>
          <cell r="F610">
            <v>150</v>
          </cell>
          <cell r="G610" t="str">
            <v>PROMO BOX NEW</v>
          </cell>
          <cell r="H610" t="str">
            <v>3Salt+3Tomato+3Pizza</v>
          </cell>
          <cell r="I610"/>
          <cell r="J610"/>
          <cell r="K610">
            <v>12</v>
          </cell>
          <cell r="L610">
            <v>3</v>
          </cell>
          <cell r="M610">
            <v>18</v>
          </cell>
          <cell r="N610">
            <v>0.45</v>
          </cell>
          <cell r="O610">
            <v>8.1</v>
          </cell>
          <cell r="P610">
            <v>376</v>
          </cell>
          <cell r="Q610">
            <v>356</v>
          </cell>
          <cell r="R610">
            <v>165</v>
          </cell>
          <cell r="S610">
            <v>6</v>
          </cell>
          <cell r="T610">
            <v>3</v>
          </cell>
          <cell r="U610">
            <v>495</v>
          </cell>
          <cell r="V610">
            <v>645</v>
          </cell>
          <cell r="W610">
            <v>5280</v>
          </cell>
          <cell r="X610">
            <v>792</v>
          </cell>
          <cell r="Y610">
            <v>90</v>
          </cell>
          <cell r="Z610">
            <v>712.8</v>
          </cell>
          <cell r="AA610">
            <v>87.999999999999986</v>
          </cell>
          <cell r="AB610" t="str">
            <v>0001</v>
          </cell>
          <cell r="AC610">
            <v>11404.8</v>
          </cell>
          <cell r="AD610"/>
          <cell r="AE610"/>
        </row>
        <row r="611">
          <cell r="A611" t="str">
            <v>43172742B01</v>
          </cell>
          <cell r="B611">
            <v>4317274</v>
          </cell>
          <cell r="C611" t="str">
            <v>7D 80G ASRT BR 14DS</v>
          </cell>
          <cell r="D611" t="str">
            <v>2B01</v>
          </cell>
          <cell r="E611" t="str">
            <v>BIG</v>
          </cell>
          <cell r="F611">
            <v>80</v>
          </cell>
          <cell r="G611" t="str">
            <v xml:space="preserve"> LIDL MIX 7+7</v>
          </cell>
          <cell r="H611" t="str">
            <v>Salt</v>
          </cell>
          <cell r="I611"/>
          <cell r="J611"/>
          <cell r="K611">
            <v>1</v>
          </cell>
          <cell r="L611">
            <v>14</v>
          </cell>
          <cell r="M611">
            <v>72</v>
          </cell>
          <cell r="N611">
            <v>1.1200000000000001</v>
          </cell>
          <cell r="O611">
            <v>80.640000000000015</v>
          </cell>
          <cell r="P611">
            <v>393</v>
          </cell>
          <cell r="Q611">
            <v>295</v>
          </cell>
          <cell r="R611">
            <v>180</v>
          </cell>
          <cell r="S611">
            <v>8</v>
          </cell>
          <cell r="T611">
            <v>9</v>
          </cell>
          <cell r="U611">
            <v>1620</v>
          </cell>
          <cell r="V611">
            <v>1770</v>
          </cell>
          <cell r="W611">
            <v>11218.5</v>
          </cell>
          <cell r="X611">
            <v>897.48</v>
          </cell>
          <cell r="Y611">
            <v>91</v>
          </cell>
          <cell r="Z611">
            <v>816.70680000000004</v>
          </cell>
          <cell r="AA611">
            <v>10.127812499999999</v>
          </cell>
          <cell r="AB611" t="str">
            <v>0001</v>
          </cell>
          <cell r="AC611">
            <v>13067.308800000001</v>
          </cell>
          <cell r="AD611" t="str">
            <v>per family of Bake Rolls</v>
          </cell>
          <cell r="AE611"/>
        </row>
        <row r="612">
          <cell r="A612" t="str">
            <v>43081202b01</v>
          </cell>
          <cell r="B612">
            <v>4308120</v>
          </cell>
          <cell r="C612" t="str">
            <v>7D 80G PIZZA BR 12CA</v>
          </cell>
          <cell r="D612" t="str">
            <v>2b01</v>
          </cell>
          <cell r="E612" t="str">
            <v>BiG</v>
          </cell>
          <cell r="F612">
            <v>80</v>
          </cell>
          <cell r="G612" t="str">
            <v>RO/MD/BG/GR</v>
          </cell>
          <cell r="H612" t="str">
            <v>Pizza</v>
          </cell>
          <cell r="I612"/>
          <cell r="J612"/>
          <cell r="K612">
            <v>1</v>
          </cell>
          <cell r="L612">
            <v>12</v>
          </cell>
          <cell r="M612">
            <v>120</v>
          </cell>
          <cell r="N612">
            <v>0.96</v>
          </cell>
          <cell r="O612">
            <v>115.19999999999999</v>
          </cell>
          <cell r="P612">
            <v>266</v>
          </cell>
          <cell r="Q612">
            <v>236</v>
          </cell>
          <cell r="R612">
            <v>220</v>
          </cell>
          <cell r="S612">
            <v>15</v>
          </cell>
          <cell r="T612">
            <v>8</v>
          </cell>
          <cell r="U612">
            <v>1760</v>
          </cell>
          <cell r="V612">
            <v>1910</v>
          </cell>
          <cell r="W612">
            <v>11218.5</v>
          </cell>
          <cell r="X612">
            <v>897.48</v>
          </cell>
          <cell r="Y612">
            <v>91</v>
          </cell>
          <cell r="Z612">
            <v>816.70680000000004</v>
          </cell>
          <cell r="AA612">
            <v>7.08946875</v>
          </cell>
          <cell r="AB612" t="str">
            <v>0001</v>
          </cell>
          <cell r="AC612">
            <v>13067.308800000001</v>
          </cell>
          <cell r="AD612"/>
          <cell r="AE612"/>
        </row>
        <row r="613">
          <cell r="A613" t="str">
            <v>43077812B01</v>
          </cell>
          <cell r="B613">
            <v>4307781</v>
          </cell>
          <cell r="C613" t="str">
            <v>7D 150G GARLIC BR 12CA AC</v>
          </cell>
          <cell r="D613" t="str">
            <v>2B01</v>
          </cell>
          <cell r="E613" t="str">
            <v>BIG</v>
          </cell>
          <cell r="F613">
            <v>150</v>
          </cell>
          <cell r="G613" t="str">
            <v>RS/BIH/ME/BG/GR</v>
          </cell>
          <cell r="H613" t="str">
            <v>Garlic</v>
          </cell>
          <cell r="I613"/>
          <cell r="J613"/>
          <cell r="K613">
            <v>1</v>
          </cell>
          <cell r="L613">
            <v>12</v>
          </cell>
          <cell r="M613">
            <v>96</v>
          </cell>
          <cell r="N613">
            <v>1.8</v>
          </cell>
          <cell r="O613">
            <v>172.8</v>
          </cell>
          <cell r="P613">
            <v>300</v>
          </cell>
          <cell r="Q613">
            <v>266</v>
          </cell>
          <cell r="R613">
            <v>260</v>
          </cell>
          <cell r="S613">
            <v>12</v>
          </cell>
          <cell r="T613">
            <v>8</v>
          </cell>
          <cell r="U613">
            <v>2080</v>
          </cell>
          <cell r="V613">
            <v>2230</v>
          </cell>
          <cell r="W613">
            <v>5983.2</v>
          </cell>
          <cell r="X613">
            <v>897.48</v>
          </cell>
          <cell r="Y613">
            <v>91</v>
          </cell>
          <cell r="Z613">
            <v>816.70680000000004</v>
          </cell>
          <cell r="AA613">
            <v>4.7263124999999997</v>
          </cell>
          <cell r="AB613" t="str">
            <v>0001</v>
          </cell>
          <cell r="AC613">
            <v>13067.308800000001</v>
          </cell>
          <cell r="AD613" t="str">
            <v>per family of Bake Rolls</v>
          </cell>
          <cell r="AE613"/>
        </row>
        <row r="614">
          <cell r="A614" t="str">
            <v>43077372B01</v>
          </cell>
          <cell r="B614">
            <v>4307737</v>
          </cell>
          <cell r="C614" t="str">
            <v>7D 150G TOM&amp;OLIV BR 12CA AC</v>
          </cell>
          <cell r="D614" t="str">
            <v>2B01</v>
          </cell>
          <cell r="E614" t="str">
            <v>BIG</v>
          </cell>
          <cell r="F614">
            <v>150</v>
          </cell>
          <cell r="G614" t="str">
            <v>RS/BIH/ME/BG/GR</v>
          </cell>
          <cell r="H614" t="str">
            <v>Tomato-Olive</v>
          </cell>
          <cell r="I614"/>
          <cell r="J614"/>
          <cell r="K614">
            <v>1</v>
          </cell>
          <cell r="L614">
            <v>12</v>
          </cell>
          <cell r="M614">
            <v>96</v>
          </cell>
          <cell r="N614">
            <v>1.8</v>
          </cell>
          <cell r="O614">
            <v>172.8</v>
          </cell>
          <cell r="P614">
            <v>300</v>
          </cell>
          <cell r="Q614">
            <v>266</v>
          </cell>
          <cell r="R614">
            <v>260</v>
          </cell>
          <cell r="S614">
            <v>12</v>
          </cell>
          <cell r="T614">
            <v>8</v>
          </cell>
          <cell r="U614">
            <v>2080</v>
          </cell>
          <cell r="V614">
            <v>2230</v>
          </cell>
          <cell r="W614">
            <v>5983.2</v>
          </cell>
          <cell r="X614">
            <v>897.48</v>
          </cell>
          <cell r="Y614">
            <v>91</v>
          </cell>
          <cell r="Z614">
            <v>816.70680000000004</v>
          </cell>
          <cell r="AA614">
            <v>4.7263124999999997</v>
          </cell>
          <cell r="AB614" t="str">
            <v>0001</v>
          </cell>
          <cell r="AC614">
            <v>13067.308800000001</v>
          </cell>
          <cell r="AD614" t="str">
            <v>per family of Bake Rolls</v>
          </cell>
          <cell r="AE614"/>
        </row>
        <row r="615">
          <cell r="A615" t="str">
            <v>43129481C03</v>
          </cell>
          <cell r="B615">
            <v>4312948</v>
          </cell>
          <cell r="C615" t="str">
            <v>7D 185G COCOA MINI CR 8CA AC</v>
          </cell>
          <cell r="D615" t="str">
            <v>1C03</v>
          </cell>
          <cell r="E615" t="str">
            <v>Mini</v>
          </cell>
          <cell r="F615">
            <v>185</v>
          </cell>
          <cell r="G615" t="str">
            <v>BG redirect</v>
          </cell>
          <cell r="H615" t="str">
            <v>Cocoa</v>
          </cell>
          <cell r="I615"/>
          <cell r="J615"/>
          <cell r="K615">
            <v>14.6</v>
          </cell>
          <cell r="L615">
            <v>8</v>
          </cell>
          <cell r="M615">
            <v>64</v>
          </cell>
          <cell r="N615">
            <v>1.48</v>
          </cell>
          <cell r="O615">
            <v>94.72</v>
          </cell>
          <cell r="P615">
            <v>391</v>
          </cell>
          <cell r="Q615">
            <v>291</v>
          </cell>
          <cell r="R615">
            <v>200</v>
          </cell>
          <cell r="S615">
            <v>8</v>
          </cell>
          <cell r="T615">
            <v>5</v>
          </cell>
          <cell r="U615">
            <v>1000</v>
          </cell>
          <cell r="V615">
            <v>1150</v>
          </cell>
          <cell r="W615">
            <v>57180</v>
          </cell>
          <cell r="X615">
            <v>720.46799999999996</v>
          </cell>
          <cell r="Y615">
            <v>94</v>
          </cell>
          <cell r="Z615">
            <v>677.23991999999998</v>
          </cell>
          <cell r="AA615">
            <v>7.1499146959459461</v>
          </cell>
          <cell r="AB615" t="str">
            <v>0001</v>
          </cell>
          <cell r="AC615">
            <v>10835.83872</v>
          </cell>
          <cell r="AD615" t="str">
            <v>per mini Family</v>
          </cell>
          <cell r="AE615"/>
        </row>
        <row r="616">
          <cell r="A616" t="str">
            <v>43128531C03</v>
          </cell>
          <cell r="B616">
            <v>4312853</v>
          </cell>
          <cell r="C616" t="str">
            <v xml:space="preserve"> 7D 185G MILLEF MINI CR 8CA</v>
          </cell>
          <cell r="D616" t="str">
            <v>1C03</v>
          </cell>
          <cell r="E616" t="str">
            <v>Mini</v>
          </cell>
          <cell r="F616">
            <v>185</v>
          </cell>
          <cell r="G616" t="str">
            <v>BG redirect</v>
          </cell>
          <cell r="H616" t="str">
            <v>Mimillefeuille</v>
          </cell>
          <cell r="I616"/>
          <cell r="J616"/>
          <cell r="K616">
            <v>15.7</v>
          </cell>
          <cell r="L616">
            <v>8</v>
          </cell>
          <cell r="M616">
            <v>64</v>
          </cell>
          <cell r="N616">
            <v>1.48</v>
          </cell>
          <cell r="O616">
            <v>94.72</v>
          </cell>
          <cell r="P616">
            <v>395</v>
          </cell>
          <cell r="Q616">
            <v>393</v>
          </cell>
          <cell r="R616">
            <v>195</v>
          </cell>
          <cell r="S616">
            <v>6</v>
          </cell>
          <cell r="T616">
            <v>5</v>
          </cell>
          <cell r="U616">
            <v>975</v>
          </cell>
          <cell r="V616">
            <v>1125</v>
          </cell>
          <cell r="W616">
            <v>57180</v>
          </cell>
          <cell r="X616">
            <v>720.46799999999996</v>
          </cell>
          <cell r="Y616">
            <v>94</v>
          </cell>
          <cell r="Z616">
            <v>677.23991999999998</v>
          </cell>
          <cell r="AA616">
            <v>7.1499146959459461</v>
          </cell>
          <cell r="AB616" t="str">
            <v>0001</v>
          </cell>
          <cell r="AC616">
            <v>10835.83872</v>
          </cell>
          <cell r="AD616" t="str">
            <v>per mini Family</v>
          </cell>
          <cell r="AE616"/>
        </row>
        <row r="617">
          <cell r="A617" t="str">
            <v>43128631C03</v>
          </cell>
          <cell r="B617">
            <v>4312863</v>
          </cell>
          <cell r="C617" t="str">
            <v xml:space="preserve"> 7D 300G MILLEF MINI CR 6CA AC</v>
          </cell>
          <cell r="D617" t="str">
            <v>1C03</v>
          </cell>
          <cell r="E617" t="str">
            <v>Mini</v>
          </cell>
          <cell r="F617">
            <v>300</v>
          </cell>
          <cell r="G617" t="str">
            <v>BG redirect</v>
          </cell>
          <cell r="H617" t="str">
            <v>Mimillefeuille</v>
          </cell>
          <cell r="I617"/>
          <cell r="J617"/>
          <cell r="K617">
            <v>15.7</v>
          </cell>
          <cell r="L617">
            <v>6</v>
          </cell>
          <cell r="M617">
            <v>80</v>
          </cell>
          <cell r="N617">
            <v>1.8</v>
          </cell>
          <cell r="O617">
            <v>144</v>
          </cell>
          <cell r="P617">
            <v>395</v>
          </cell>
          <cell r="Q617">
            <v>393</v>
          </cell>
          <cell r="R617">
            <v>195</v>
          </cell>
          <cell r="S617">
            <v>6</v>
          </cell>
          <cell r="T617">
            <v>5</v>
          </cell>
          <cell r="U617">
            <v>975</v>
          </cell>
          <cell r="V617">
            <v>1125</v>
          </cell>
          <cell r="W617">
            <v>57180</v>
          </cell>
          <cell r="X617">
            <v>17154</v>
          </cell>
          <cell r="Y617">
            <v>94</v>
          </cell>
          <cell r="Z617">
            <v>16124.76</v>
          </cell>
          <cell r="AA617">
            <v>111.97750000000001</v>
          </cell>
          <cell r="AB617" t="str">
            <v>0001</v>
          </cell>
          <cell r="AC617">
            <v>257996.16</v>
          </cell>
          <cell r="AD617" t="str">
            <v>per mini Family</v>
          </cell>
          <cell r="AE617"/>
        </row>
        <row r="618">
          <cell r="A618" t="str">
            <v>42880891K2B</v>
          </cell>
          <cell r="B618">
            <v>4288089</v>
          </cell>
          <cell r="C618" t="str">
            <v>7D CAKE BAR COCOA CO.(5X32G)10M/C</v>
          </cell>
          <cell r="D618" t="str">
            <v>1K2B</v>
          </cell>
          <cell r="E618" t="str">
            <v>CB - Pasteurized - Covered</v>
          </cell>
          <cell r="F618">
            <v>32</v>
          </cell>
          <cell r="G618" t="str">
            <v>GR</v>
          </cell>
          <cell r="H618" t="str">
            <v>Cocoa</v>
          </cell>
          <cell r="I618" t="str">
            <v>Covered</v>
          </cell>
          <cell r="J618"/>
          <cell r="K618">
            <v>5</v>
          </cell>
          <cell r="L618">
            <v>10</v>
          </cell>
          <cell r="M618">
            <v>144</v>
          </cell>
          <cell r="N618">
            <v>0.32</v>
          </cell>
          <cell r="O618">
            <v>46.08</v>
          </cell>
          <cell r="P618">
            <v>300</v>
          </cell>
          <cell r="Q618">
            <v>260</v>
          </cell>
          <cell r="R618">
            <v>180</v>
          </cell>
          <cell r="S618">
            <v>12</v>
          </cell>
          <cell r="T618">
            <v>12</v>
          </cell>
          <cell r="U618">
            <v>2160</v>
          </cell>
          <cell r="V618">
            <v>2310</v>
          </cell>
          <cell r="W618">
            <v>38340</v>
          </cell>
          <cell r="X618">
            <v>1226.8800000000001</v>
          </cell>
          <cell r="Y618">
            <v>85</v>
          </cell>
          <cell r="Z618">
            <v>1042.848</v>
          </cell>
          <cell r="AA618">
            <v>22.631249999999998</v>
          </cell>
          <cell r="AB618" t="str">
            <v>0001</v>
          </cell>
          <cell r="AC618">
            <v>16685.567999999999</v>
          </cell>
          <cell r="AD618" t="str">
            <v>14,599,9 per family</v>
          </cell>
          <cell r="AE618" t="str">
            <v>on delist file 90264</v>
          </cell>
        </row>
        <row r="619">
          <cell r="A619" t="str">
            <v>43129621C03</v>
          </cell>
          <cell r="B619">
            <v>4312962</v>
          </cell>
          <cell r="C619" t="str">
            <v>7D 60G COCOA MINI CR 15CA AC</v>
          </cell>
          <cell r="D619" t="str">
            <v>1C03</v>
          </cell>
          <cell r="E619" t="str">
            <v>Mini</v>
          </cell>
          <cell r="F619">
            <v>60</v>
          </cell>
          <cell r="G619" t="str">
            <v>BG redirect</v>
          </cell>
          <cell r="H619" t="str">
            <v>Cocoa</v>
          </cell>
          <cell r="I619"/>
          <cell r="J619"/>
          <cell r="K619">
            <v>5</v>
          </cell>
          <cell r="L619">
            <v>15</v>
          </cell>
          <cell r="M619">
            <v>88</v>
          </cell>
          <cell r="N619">
            <v>0.9</v>
          </cell>
          <cell r="O619">
            <v>79.2</v>
          </cell>
          <cell r="P619">
            <v>391</v>
          </cell>
          <cell r="Q619">
            <v>291</v>
          </cell>
          <cell r="R619">
            <v>147</v>
          </cell>
          <cell r="S619">
            <v>8</v>
          </cell>
          <cell r="T619">
            <v>15</v>
          </cell>
          <cell r="U619">
            <v>2205</v>
          </cell>
          <cell r="V619">
            <v>2355</v>
          </cell>
          <cell r="W619">
            <v>57180</v>
          </cell>
          <cell r="X619">
            <v>720.46799999999996</v>
          </cell>
          <cell r="Y619">
            <v>94</v>
          </cell>
          <cell r="Z619">
            <v>677.23991999999998</v>
          </cell>
          <cell r="AA619">
            <v>8.5510090909090906</v>
          </cell>
          <cell r="AB619" t="str">
            <v>0001</v>
          </cell>
          <cell r="AC619">
            <v>10835.83872</v>
          </cell>
          <cell r="AD619" t="str">
            <v>per mini Family/ cannot be done without big bag mini (185/200g)</v>
          </cell>
          <cell r="AE619"/>
        </row>
        <row r="620">
          <cell r="A620" t="str">
            <v>4498611C01</v>
          </cell>
          <cell r="B620">
            <v>449861</v>
          </cell>
          <cell r="C620" t="str">
            <v>FG LIDL M.J.P. CROISSANT COCOA 4X85G</v>
          </cell>
          <cell r="D620" t="str">
            <v>1C01</v>
          </cell>
          <cell r="E620" t="str">
            <v>Tray 70/80/85g</v>
          </cell>
          <cell r="F620">
            <v>85</v>
          </cell>
          <cell r="G620" t="str">
            <v>BG- redirected</v>
          </cell>
          <cell r="H620" t="str">
            <v>Cocoa SG</v>
          </cell>
          <cell r="I620"/>
          <cell r="J620"/>
          <cell r="K620">
            <v>1</v>
          </cell>
          <cell r="L620">
            <v>24</v>
          </cell>
          <cell r="M620">
            <v>66</v>
          </cell>
          <cell r="N620">
            <v>2.04</v>
          </cell>
          <cell r="O620">
            <v>134.64000000000001</v>
          </cell>
          <cell r="P620">
            <v>393</v>
          </cell>
          <cell r="Q620">
            <v>393</v>
          </cell>
          <cell r="R620">
            <v>185</v>
          </cell>
          <cell r="S620">
            <v>6</v>
          </cell>
          <cell r="T620">
            <v>11</v>
          </cell>
          <cell r="U620">
            <v>2035</v>
          </cell>
          <cell r="V620">
            <v>2185</v>
          </cell>
          <cell r="W620">
            <v>19200</v>
          </cell>
          <cell r="X620">
            <v>1632</v>
          </cell>
          <cell r="Y620">
            <v>93</v>
          </cell>
          <cell r="Z620">
            <v>1517.76</v>
          </cell>
          <cell r="AA620">
            <v>11.272727272727273</v>
          </cell>
          <cell r="AB620" t="str">
            <v>0001</v>
          </cell>
          <cell r="AC620">
            <v>24284.16</v>
          </cell>
          <cell r="AD620" t="str">
            <v>per family Max/Double</v>
          </cell>
          <cell r="AE620"/>
        </row>
        <row r="621">
          <cell r="A621" t="str">
            <v>42856051C01</v>
          </cell>
          <cell r="B621">
            <v>4285605</v>
          </cell>
          <cell r="C621" t="str">
            <v>MAIT JP 85G COCOA RAMB RSPOSG 30CA</v>
          </cell>
          <cell r="D621" t="str">
            <v>1C01</v>
          </cell>
          <cell r="E621" t="str">
            <v>Tray 70/80/85g</v>
          </cell>
          <cell r="F621">
            <v>85</v>
          </cell>
          <cell r="G621" t="str">
            <v>BG- redirected</v>
          </cell>
          <cell r="H621" t="str">
            <v>Cocoa SG</v>
          </cell>
          <cell r="I621"/>
          <cell r="J621"/>
          <cell r="K621">
            <v>1</v>
          </cell>
          <cell r="L621">
            <v>30</v>
          </cell>
          <cell r="M621">
            <v>64</v>
          </cell>
          <cell r="N621">
            <v>2.5499999999999998</v>
          </cell>
          <cell r="O621">
            <v>163.19999999999999</v>
          </cell>
          <cell r="P621">
            <v>398</v>
          </cell>
          <cell r="Q621">
            <v>298</v>
          </cell>
          <cell r="R621">
            <v>245</v>
          </cell>
          <cell r="S621">
            <v>8</v>
          </cell>
          <cell r="T621">
            <v>8</v>
          </cell>
          <cell r="U621">
            <v>1960</v>
          </cell>
          <cell r="V621">
            <v>2110</v>
          </cell>
          <cell r="W621">
            <v>19200</v>
          </cell>
          <cell r="X621">
            <v>1632</v>
          </cell>
          <cell r="Y621">
            <v>93</v>
          </cell>
          <cell r="Z621">
            <v>1517.76</v>
          </cell>
          <cell r="AA621">
            <v>9.3000000000000007</v>
          </cell>
          <cell r="AB621" t="str">
            <v>0002</v>
          </cell>
          <cell r="AC621">
            <v>24284.16</v>
          </cell>
          <cell r="AD621" t="str">
            <v>per family Max/Double</v>
          </cell>
          <cell r="AE621"/>
        </row>
        <row r="622">
          <cell r="A622" t="str">
            <v>43128781C03</v>
          </cell>
          <cell r="B622">
            <v>4312878</v>
          </cell>
          <cell r="C622" t="str">
            <v>7D 60G COCOA MINI CR 15CA AC</v>
          </cell>
          <cell r="D622" t="str">
            <v>1C03</v>
          </cell>
          <cell r="E622" t="str">
            <v>Mini</v>
          </cell>
          <cell r="F622">
            <v>60</v>
          </cell>
          <cell r="G622" t="str">
            <v>Romania</v>
          </cell>
          <cell r="H622" t="str">
            <v>Cocoa</v>
          </cell>
          <cell r="I622"/>
          <cell r="J622"/>
          <cell r="K622">
            <v>5</v>
          </cell>
          <cell r="L622">
            <v>15</v>
          </cell>
          <cell r="M622">
            <v>88</v>
          </cell>
          <cell r="N622">
            <v>0.9</v>
          </cell>
          <cell r="O622">
            <v>79.2</v>
          </cell>
          <cell r="P622">
            <v>391</v>
          </cell>
          <cell r="Q622">
            <v>291</v>
          </cell>
          <cell r="R622">
            <v>147</v>
          </cell>
          <cell r="S622">
            <v>8</v>
          </cell>
          <cell r="T622">
            <v>11</v>
          </cell>
          <cell r="U622">
            <v>1617</v>
          </cell>
          <cell r="V622">
            <v>1767</v>
          </cell>
          <cell r="W622">
            <v>57180</v>
          </cell>
          <cell r="X622">
            <v>720.46799999999996</v>
          </cell>
          <cell r="Y622">
            <v>94</v>
          </cell>
          <cell r="Z622">
            <v>677.23991999999998</v>
          </cell>
          <cell r="AA622">
            <v>8.5510090909090906</v>
          </cell>
          <cell r="AB622" t="str">
            <v>0001</v>
          </cell>
          <cell r="AC622">
            <v>10835.83872</v>
          </cell>
          <cell r="AD622"/>
          <cell r="AE622"/>
        </row>
        <row r="623">
          <cell r="A623" t="str">
            <v>43130251C03</v>
          </cell>
          <cell r="B623">
            <v>4313025</v>
          </cell>
          <cell r="C623" t="str">
            <v>7D 185G COCOA&amp;VAN MINI CR 10CA SRP</v>
          </cell>
          <cell r="D623" t="str">
            <v>1C03</v>
          </cell>
          <cell r="E623" t="str">
            <v>Mini</v>
          </cell>
          <cell r="F623">
            <v>185</v>
          </cell>
          <cell r="G623" t="str">
            <v>BG redirected</v>
          </cell>
          <cell r="H623" t="str">
            <v>Cocoa-Vanilla</v>
          </cell>
          <cell r="I623"/>
          <cell r="J623"/>
          <cell r="K623">
            <v>14.6</v>
          </cell>
          <cell r="L623">
            <v>10</v>
          </cell>
          <cell r="M623">
            <v>30</v>
          </cell>
          <cell r="N623">
            <v>1.85</v>
          </cell>
          <cell r="O623">
            <v>55.5</v>
          </cell>
          <cell r="P623">
            <v>393</v>
          </cell>
          <cell r="Q623">
            <v>395</v>
          </cell>
          <cell r="R623">
            <v>195</v>
          </cell>
          <cell r="S623">
            <v>6</v>
          </cell>
          <cell r="T623">
            <v>5</v>
          </cell>
          <cell r="U623">
            <v>975</v>
          </cell>
          <cell r="V623">
            <v>1125</v>
          </cell>
          <cell r="W623">
            <v>57180</v>
          </cell>
          <cell r="X623">
            <v>720.46799999999996</v>
          </cell>
          <cell r="Y623">
            <v>94</v>
          </cell>
          <cell r="Z623">
            <v>677.23991999999998</v>
          </cell>
          <cell r="AA623">
            <v>12.20252108108108</v>
          </cell>
          <cell r="AB623" t="str">
            <v>0001</v>
          </cell>
          <cell r="AC623">
            <v>10835.83872</v>
          </cell>
          <cell r="AD623" t="str">
            <v>per mini Family</v>
          </cell>
          <cell r="AE623"/>
        </row>
        <row r="624">
          <cell r="A624" t="str">
            <v>43128861C03</v>
          </cell>
          <cell r="B624">
            <v>4312886</v>
          </cell>
          <cell r="C624" t="str">
            <v xml:space="preserve"> 7D 185G COCOA&amp;VAN MINI CR 8CA AC </v>
          </cell>
          <cell r="D624" t="str">
            <v>1C03</v>
          </cell>
          <cell r="E624" t="str">
            <v>Mini</v>
          </cell>
          <cell r="F624">
            <v>185</v>
          </cell>
          <cell r="G624" t="str">
            <v>Romania</v>
          </cell>
          <cell r="H624" t="str">
            <v>Cocoa-vanilla</v>
          </cell>
          <cell r="I624"/>
          <cell r="J624"/>
          <cell r="K624">
            <v>14.6</v>
          </cell>
          <cell r="L624">
            <v>8</v>
          </cell>
          <cell r="M624">
            <v>64</v>
          </cell>
          <cell r="N624">
            <v>1.48</v>
          </cell>
          <cell r="O624">
            <v>94.72</v>
          </cell>
          <cell r="P624">
            <v>391</v>
          </cell>
          <cell r="Q624">
            <v>291</v>
          </cell>
          <cell r="R624">
            <v>200</v>
          </cell>
          <cell r="S624">
            <v>8</v>
          </cell>
          <cell r="T624">
            <v>8</v>
          </cell>
          <cell r="U624">
            <v>1600</v>
          </cell>
          <cell r="V624">
            <v>1750</v>
          </cell>
          <cell r="W624">
            <v>57180</v>
          </cell>
          <cell r="X624">
            <v>720.46799999999996</v>
          </cell>
          <cell r="Y624">
            <v>94</v>
          </cell>
          <cell r="Z624">
            <v>677.23991999999998</v>
          </cell>
          <cell r="AA624">
            <v>7.1499146959459461</v>
          </cell>
          <cell r="AB624" t="str">
            <v>0001</v>
          </cell>
          <cell r="AC624">
            <v>10835.83872</v>
          </cell>
          <cell r="AD624" t="str">
            <v>per mini Family</v>
          </cell>
          <cell r="AE624"/>
        </row>
        <row r="625">
          <cell r="A625" t="str">
            <v>43059912C01</v>
          </cell>
          <cell r="B625">
            <v>4305991</v>
          </cell>
          <cell r="C625" t="str">
            <v>7D 85G SPUM CROIS 20CA</v>
          </cell>
          <cell r="D625" t="str">
            <v>2C01</v>
          </cell>
          <cell r="E625" t="str">
            <v>Tray 70/80/85g</v>
          </cell>
          <cell r="F625">
            <v>85</v>
          </cell>
          <cell r="G625" t="str">
            <v>Romania</v>
          </cell>
          <cell r="H625" t="str">
            <v>Spumant</v>
          </cell>
          <cell r="I625"/>
          <cell r="J625"/>
          <cell r="K625">
            <v>1</v>
          </cell>
          <cell r="L625">
            <v>20</v>
          </cell>
          <cell r="M625">
            <v>72</v>
          </cell>
          <cell r="N625">
            <v>1.7</v>
          </cell>
          <cell r="O625">
            <v>122.39999999999999</v>
          </cell>
          <cell r="P625">
            <v>393</v>
          </cell>
          <cell r="Q625">
            <v>295</v>
          </cell>
          <cell r="R625">
            <v>180</v>
          </cell>
          <cell r="S625">
            <v>8</v>
          </cell>
          <cell r="T625">
            <v>9</v>
          </cell>
          <cell r="U625">
            <v>1620</v>
          </cell>
          <cell r="V625">
            <v>1770</v>
          </cell>
          <cell r="W625">
            <v>12042</v>
          </cell>
          <cell r="X625">
            <v>1023.57</v>
          </cell>
          <cell r="Y625">
            <v>93.5</v>
          </cell>
          <cell r="Z625">
            <v>957.03795000000002</v>
          </cell>
          <cell r="AA625">
            <v>7.8189375000000005</v>
          </cell>
          <cell r="AB625" t="str">
            <v>0001</v>
          </cell>
          <cell r="AC625">
            <v>15312.6072</v>
          </cell>
          <cell r="AD625" t="str">
            <v>per family Max/Double</v>
          </cell>
          <cell r="AE625"/>
        </row>
        <row r="626">
          <cell r="A626" t="str">
            <v>43113222C01</v>
          </cell>
          <cell r="B626">
            <v>4311322</v>
          </cell>
          <cell r="C626" t="str">
            <v>7D 80G FR FRUIT CROIS 20CA</v>
          </cell>
          <cell r="D626" t="str">
            <v>2C01</v>
          </cell>
          <cell r="E626" t="str">
            <v>Tray 70/80/85g</v>
          </cell>
          <cell r="F626">
            <v>80</v>
          </cell>
          <cell r="G626" t="str">
            <v>Ro,BG,GB</v>
          </cell>
          <cell r="H626" t="str">
            <v>Forest fruits</v>
          </cell>
          <cell r="I626"/>
          <cell r="J626"/>
          <cell r="K626">
            <v>1</v>
          </cell>
          <cell r="L626">
            <v>20</v>
          </cell>
          <cell r="M626">
            <v>72</v>
          </cell>
          <cell r="N626">
            <v>1.6</v>
          </cell>
          <cell r="O626">
            <v>115.2</v>
          </cell>
          <cell r="P626">
            <v>396</v>
          </cell>
          <cell r="Q626">
            <v>296</v>
          </cell>
          <cell r="R626">
            <v>180</v>
          </cell>
          <cell r="S626">
            <v>8</v>
          </cell>
          <cell r="T626">
            <v>9</v>
          </cell>
          <cell r="U626">
            <v>1620</v>
          </cell>
          <cell r="V626">
            <v>1770</v>
          </cell>
          <cell r="W626">
            <v>12042</v>
          </cell>
          <cell r="X626">
            <v>963.36</v>
          </cell>
          <cell r="Y626">
            <v>93.5</v>
          </cell>
          <cell r="Z626">
            <v>900.74160000000006</v>
          </cell>
          <cell r="AA626">
            <v>7.8189374999999997</v>
          </cell>
          <cell r="AB626" t="str">
            <v>0002</v>
          </cell>
          <cell r="AC626">
            <v>14411.865600000001</v>
          </cell>
          <cell r="AD626" t="str">
            <v>per family of Max/double</v>
          </cell>
          <cell r="AE626"/>
        </row>
        <row r="627">
          <cell r="A627" t="str">
            <v>4309034 2S01</v>
          </cell>
          <cell r="B627" t="str">
            <v>4309034 </v>
          </cell>
          <cell r="C627" t="str">
            <v>7D BAKE ROL 150G MIX DISP 36CU</v>
          </cell>
          <cell r="D627" t="str">
            <v>2S01</v>
          </cell>
          <cell r="E627"/>
          <cell r="F627">
            <v>150</v>
          </cell>
          <cell r="G627" t="str">
            <v>PROMO BOX</v>
          </cell>
          <cell r="H627" t="str">
            <v>3Salt+3Tomato+3Pizza</v>
          </cell>
          <cell r="I627"/>
          <cell r="J627"/>
          <cell r="K627">
            <v>12</v>
          </cell>
          <cell r="L627">
            <v>3</v>
          </cell>
          <cell r="M627">
            <v>18</v>
          </cell>
          <cell r="N627">
            <v>0.45</v>
          </cell>
          <cell r="O627">
            <v>8.1</v>
          </cell>
          <cell r="P627">
            <v>376</v>
          </cell>
          <cell r="Q627">
            <v>356</v>
          </cell>
          <cell r="R627">
            <v>165</v>
          </cell>
          <cell r="S627">
            <v>6</v>
          </cell>
          <cell r="T627">
            <v>3</v>
          </cell>
          <cell r="U627">
            <v>495</v>
          </cell>
          <cell r="V627">
            <v>645</v>
          </cell>
          <cell r="W627">
            <v>5280</v>
          </cell>
          <cell r="X627">
            <v>792</v>
          </cell>
          <cell r="Y627">
            <v>90</v>
          </cell>
          <cell r="Z627">
            <v>712.8</v>
          </cell>
          <cell r="AA627">
            <v>87.999999999999986</v>
          </cell>
          <cell r="AB627" t="str">
            <v>0001</v>
          </cell>
          <cell r="AC627">
            <v>11404.8</v>
          </cell>
          <cell r="AD627"/>
          <cell r="AE627"/>
        </row>
        <row r="628">
          <cell r="A628" t="str">
            <v>43172742S01</v>
          </cell>
          <cell r="B628">
            <v>4317274</v>
          </cell>
          <cell r="C628" t="str">
            <v>7D 80G ASRT BR 14DS</v>
          </cell>
          <cell r="D628" t="str">
            <v>2S01</v>
          </cell>
          <cell r="E628"/>
          <cell r="F628">
            <v>80</v>
          </cell>
          <cell r="G628" t="str">
            <v xml:space="preserve">LIDL MIX </v>
          </cell>
          <cell r="H628" t="str">
            <v>7Salt+7Garlic</v>
          </cell>
          <cell r="I628"/>
          <cell r="J628"/>
          <cell r="K628">
            <v>1</v>
          </cell>
          <cell r="L628">
            <v>14</v>
          </cell>
          <cell r="M628">
            <v>72</v>
          </cell>
          <cell r="N628">
            <v>1.1200000000000001</v>
          </cell>
          <cell r="O628">
            <v>80.640000000000015</v>
          </cell>
          <cell r="P628">
            <v>376</v>
          </cell>
          <cell r="Q628">
            <v>356</v>
          </cell>
          <cell r="R628">
            <v>165</v>
          </cell>
          <cell r="S628">
            <v>8</v>
          </cell>
          <cell r="T628">
            <v>9</v>
          </cell>
          <cell r="U628">
            <v>1485</v>
          </cell>
          <cell r="V628">
            <v>1635</v>
          </cell>
          <cell r="W628">
            <v>5280</v>
          </cell>
          <cell r="X628">
            <v>422.4</v>
          </cell>
          <cell r="Y628">
            <v>90</v>
          </cell>
          <cell r="Z628">
            <v>380.16</v>
          </cell>
          <cell r="AA628">
            <v>4.7142857142857144</v>
          </cell>
          <cell r="AB628" t="str">
            <v>0001</v>
          </cell>
          <cell r="AC628">
            <v>6082.56</v>
          </cell>
          <cell r="AD628"/>
          <cell r="AE628"/>
        </row>
        <row r="629">
          <cell r="A629" t="str">
            <v>4530651C01</v>
          </cell>
          <cell r="B629">
            <v>453065</v>
          </cell>
          <cell r="C629" t="str">
            <v>7DAYS CROISSANT COCOA 4X60G MPK MDLZ</v>
          </cell>
          <cell r="D629" t="str">
            <v>1C01</v>
          </cell>
          <cell r="E629" t="str">
            <v>Tray 60/65g</v>
          </cell>
          <cell r="F629">
            <v>60</v>
          </cell>
          <cell r="G629"/>
          <cell r="H629" t="str">
            <v>Cocoa</v>
          </cell>
          <cell r="I629"/>
          <cell r="J629"/>
          <cell r="K629">
            <v>1</v>
          </cell>
          <cell r="L629">
            <v>40</v>
          </cell>
          <cell r="M629">
            <v>36</v>
          </cell>
          <cell r="N629">
            <v>2.4</v>
          </cell>
          <cell r="O629">
            <v>86.399999999999991</v>
          </cell>
          <cell r="P629"/>
          <cell r="Q629"/>
          <cell r="R629"/>
          <cell r="S629">
            <v>4</v>
          </cell>
          <cell r="T629">
            <v>9</v>
          </cell>
          <cell r="U629">
            <v>0</v>
          </cell>
          <cell r="V629">
            <v>150</v>
          </cell>
          <cell r="W629">
            <v>25410</v>
          </cell>
          <cell r="X629">
            <v>1524.6</v>
          </cell>
          <cell r="Y629">
            <v>93</v>
          </cell>
          <cell r="Z629">
            <v>1417.8779999999999</v>
          </cell>
          <cell r="AA629">
            <v>16.410625</v>
          </cell>
          <cell r="AB629" t="str">
            <v>0001</v>
          </cell>
          <cell r="AC629">
            <v>1417.88</v>
          </cell>
          <cell r="AD629"/>
          <cell r="AE629"/>
        </row>
        <row r="630">
          <cell r="A630" t="str">
            <v>43191591C01</v>
          </cell>
          <cell r="B630">
            <v>4319159</v>
          </cell>
          <cell r="C630" t="str">
            <v>7D 60G SPUM CROIS 30CA AC</v>
          </cell>
          <cell r="D630" t="str">
            <v>1C01</v>
          </cell>
          <cell r="E630" t="str">
            <v>Tray 60/65g</v>
          </cell>
          <cell r="F630">
            <v>60</v>
          </cell>
          <cell r="G630" t="str">
            <v>RS/BIH/AL/ME/MK</v>
          </cell>
          <cell r="H630" t="str">
            <v>Spumant</v>
          </cell>
          <cell r="I630"/>
          <cell r="J630"/>
          <cell r="K630">
            <v>1</v>
          </cell>
          <cell r="L630">
            <v>30</v>
          </cell>
          <cell r="M630">
            <v>56</v>
          </cell>
          <cell r="N630">
            <v>1.8</v>
          </cell>
          <cell r="O630">
            <v>100.8</v>
          </cell>
          <cell r="P630">
            <v>391</v>
          </cell>
          <cell r="Q630">
            <v>291</v>
          </cell>
          <cell r="R630">
            <v>220</v>
          </cell>
          <cell r="S630">
            <v>8</v>
          </cell>
          <cell r="T630">
            <v>7</v>
          </cell>
          <cell r="U630">
            <v>1540</v>
          </cell>
          <cell r="V630">
            <v>1690</v>
          </cell>
          <cell r="W630">
            <v>25410</v>
          </cell>
          <cell r="X630">
            <v>1524.6</v>
          </cell>
          <cell r="Y630">
            <v>93</v>
          </cell>
          <cell r="Z630">
            <v>1417.8779999999999</v>
          </cell>
          <cell r="AA630">
            <v>14.066249999999998</v>
          </cell>
          <cell r="AB630" t="str">
            <v>0001</v>
          </cell>
          <cell r="AC630">
            <v>1417.88</v>
          </cell>
          <cell r="AD630"/>
          <cell r="AE630"/>
        </row>
        <row r="631">
          <cell r="A631" t="str">
            <v>43191591c03</v>
          </cell>
          <cell r="B631">
            <v>4319159</v>
          </cell>
          <cell r="C631" t="str">
            <v>7D 60G SPUM CROIS 30CA AC</v>
          </cell>
          <cell r="D631" t="str">
            <v>1c03</v>
          </cell>
          <cell r="E631" t="str">
            <v>Tray 60/65g</v>
          </cell>
          <cell r="F631">
            <v>60</v>
          </cell>
          <cell r="G631" t="str">
            <v>RS/BIH/AL/ME/MK</v>
          </cell>
          <cell r="H631" t="str">
            <v>Spumant</v>
          </cell>
          <cell r="I631"/>
          <cell r="J631"/>
          <cell r="K631">
            <v>1</v>
          </cell>
          <cell r="L631">
            <v>30</v>
          </cell>
          <cell r="M631">
            <v>56</v>
          </cell>
          <cell r="N631">
            <v>1.8</v>
          </cell>
          <cell r="O631">
            <v>100.8</v>
          </cell>
          <cell r="P631">
            <v>391</v>
          </cell>
          <cell r="Q631">
            <v>291</v>
          </cell>
          <cell r="R631">
            <v>220</v>
          </cell>
          <cell r="S631">
            <v>8</v>
          </cell>
          <cell r="T631">
            <v>7</v>
          </cell>
          <cell r="U631">
            <v>1540</v>
          </cell>
          <cell r="V631">
            <v>1690</v>
          </cell>
          <cell r="W631">
            <v>13764</v>
          </cell>
          <cell r="X631">
            <v>825.84</v>
          </cell>
          <cell r="Y631">
            <v>92.5</v>
          </cell>
          <cell r="Z631">
            <v>763.90199999999993</v>
          </cell>
          <cell r="AA631">
            <v>7.5783928571428563</v>
          </cell>
          <cell r="AB631" t="str">
            <v>0002</v>
          </cell>
          <cell r="AC631">
            <v>102087.216</v>
          </cell>
          <cell r="AD631"/>
          <cell r="AE631"/>
        </row>
        <row r="632">
          <cell r="A632" t="str">
            <v>43128641C03</v>
          </cell>
          <cell r="B632">
            <v>4312864</v>
          </cell>
          <cell r="C632" t="str">
            <v>7D 300G COCOA MINI CR 6CA AC</v>
          </cell>
          <cell r="D632" t="str">
            <v>1C03</v>
          </cell>
          <cell r="E632" t="str">
            <v>Mini</v>
          </cell>
          <cell r="F632">
            <v>300</v>
          </cell>
          <cell r="G632" t="str">
            <v>Re BG</v>
          </cell>
          <cell r="H632" t="str">
            <v>Cocoa</v>
          </cell>
          <cell r="I632"/>
          <cell r="J632"/>
          <cell r="K632">
            <v>23.6</v>
          </cell>
          <cell r="L632">
            <v>6</v>
          </cell>
          <cell r="M632">
            <v>80</v>
          </cell>
          <cell r="N632">
            <v>1.8</v>
          </cell>
          <cell r="O632">
            <v>144</v>
          </cell>
          <cell r="P632">
            <v>400</v>
          </cell>
          <cell r="Q632">
            <v>286</v>
          </cell>
          <cell r="R632">
            <v>222</v>
          </cell>
          <cell r="S632">
            <v>8</v>
          </cell>
          <cell r="T632">
            <v>4</v>
          </cell>
          <cell r="U632">
            <v>888</v>
          </cell>
          <cell r="V632">
            <v>1038</v>
          </cell>
          <cell r="W632">
            <v>57180</v>
          </cell>
          <cell r="X632">
            <v>720.46799999999996</v>
          </cell>
          <cell r="Y632">
            <v>94</v>
          </cell>
          <cell r="Z632">
            <v>677.23991999999998</v>
          </cell>
          <cell r="AA632">
            <v>4.703055</v>
          </cell>
          <cell r="AB632" t="str">
            <v>0001</v>
          </cell>
          <cell r="AC632">
            <v>16253.75808</v>
          </cell>
          <cell r="AD632" t="str">
            <v>per mini Family</v>
          </cell>
          <cell r="AE632"/>
        </row>
        <row r="633">
          <cell r="A633" t="str">
            <v>4530651c03</v>
          </cell>
          <cell r="B633">
            <v>453065</v>
          </cell>
          <cell r="C633" t="str">
            <v>7DAYS CROISSANT COCOA 4X60G MPK MDLZ</v>
          </cell>
          <cell r="D633" t="str">
            <v>1c03</v>
          </cell>
          <cell r="E633" t="str">
            <v>Tray 60/65g</v>
          </cell>
          <cell r="F633">
            <v>60</v>
          </cell>
          <cell r="G633"/>
          <cell r="H633" t="str">
            <v>Cocoa</v>
          </cell>
          <cell r="I633"/>
          <cell r="J633"/>
          <cell r="K633">
            <v>1</v>
          </cell>
          <cell r="L633">
            <v>40</v>
          </cell>
          <cell r="M633">
            <v>36</v>
          </cell>
          <cell r="N633">
            <v>2.4</v>
          </cell>
          <cell r="O633">
            <v>86.399999999999991</v>
          </cell>
          <cell r="P633"/>
          <cell r="Q633"/>
          <cell r="R633"/>
          <cell r="S633">
            <v>4</v>
          </cell>
          <cell r="T633">
            <v>9</v>
          </cell>
          <cell r="U633">
            <v>0</v>
          </cell>
          <cell r="V633">
            <v>150</v>
          </cell>
          <cell r="W633">
            <v>13764</v>
          </cell>
          <cell r="X633">
            <v>825.84</v>
          </cell>
          <cell r="Y633">
            <v>92.5</v>
          </cell>
          <cell r="Z633">
            <v>763.90199999999993</v>
          </cell>
          <cell r="AA633">
            <v>8.8414583333333319</v>
          </cell>
          <cell r="AB633" t="str">
            <v>0002</v>
          </cell>
          <cell r="AC633">
            <v>102087.216</v>
          </cell>
          <cell r="AD633"/>
          <cell r="AE633"/>
        </row>
        <row r="634">
          <cell r="A634" t="str">
            <v>43067551C01</v>
          </cell>
          <cell r="B634">
            <v>4306755</v>
          </cell>
          <cell r="C634" t="str">
            <v>7D 80G VAN&amp;STRAWB CROIS 20CA</v>
          </cell>
          <cell r="D634" t="str">
            <v>1C01</v>
          </cell>
          <cell r="E634" t="str">
            <v>Tray 70/80/85g</v>
          </cell>
          <cell r="F634">
            <v>80</v>
          </cell>
          <cell r="G634" t="str">
            <v>Kaufland CZ/HU/SK</v>
          </cell>
          <cell r="H634" t="str">
            <v>Vanilla-Strawberry</v>
          </cell>
          <cell r="I634"/>
          <cell r="J634"/>
          <cell r="K634">
            <v>1</v>
          </cell>
          <cell r="L634">
            <v>20</v>
          </cell>
          <cell r="M634">
            <v>40</v>
          </cell>
          <cell r="N634">
            <v>1.6</v>
          </cell>
          <cell r="O634">
            <v>64</v>
          </cell>
          <cell r="P634">
            <v>393</v>
          </cell>
          <cell r="Q634">
            <v>295</v>
          </cell>
          <cell r="R634">
            <v>180</v>
          </cell>
          <cell r="S634">
            <v>8</v>
          </cell>
          <cell r="T634">
            <v>9</v>
          </cell>
          <cell r="U634">
            <v>1620</v>
          </cell>
          <cell r="V634">
            <v>1770</v>
          </cell>
          <cell r="W634">
            <v>19200</v>
          </cell>
          <cell r="X634">
            <v>1536</v>
          </cell>
          <cell r="Y634">
            <v>93</v>
          </cell>
          <cell r="Z634">
            <v>1428.48</v>
          </cell>
          <cell r="AA634">
            <v>22.32</v>
          </cell>
          <cell r="AB634" t="str">
            <v>0001</v>
          </cell>
          <cell r="AC634">
            <v>34283.520000000004</v>
          </cell>
          <cell r="AD634" t="str">
            <v>per family of Max/double</v>
          </cell>
          <cell r="AE634"/>
        </row>
        <row r="635">
          <cell r="A635" t="str">
            <v>42879362B01</v>
          </cell>
          <cell r="B635">
            <v>4287936</v>
          </cell>
          <cell r="C635" t="str">
            <v>7D 80G SALT BR 14CA</v>
          </cell>
          <cell r="D635" t="str">
            <v>2B01</v>
          </cell>
          <cell r="E635" t="str">
            <v>BIG</v>
          </cell>
          <cell r="F635">
            <v>80</v>
          </cell>
          <cell r="G635" t="str">
            <v>IL/ KOSHER</v>
          </cell>
          <cell r="H635" t="str">
            <v>Salt</v>
          </cell>
          <cell r="I635"/>
          <cell r="J635"/>
          <cell r="K635">
            <v>1</v>
          </cell>
          <cell r="L635">
            <v>14</v>
          </cell>
          <cell r="M635">
            <v>96</v>
          </cell>
          <cell r="N635">
            <v>1.1200000000000001</v>
          </cell>
          <cell r="O635">
            <v>107.52000000000001</v>
          </cell>
          <cell r="P635">
            <v>393</v>
          </cell>
          <cell r="Q635">
            <v>295</v>
          </cell>
          <cell r="R635">
            <v>180</v>
          </cell>
          <cell r="S635">
            <v>8</v>
          </cell>
          <cell r="T635">
            <v>12</v>
          </cell>
          <cell r="U635">
            <v>2160</v>
          </cell>
          <cell r="V635">
            <v>2310</v>
          </cell>
          <cell r="W635">
            <v>11218.5</v>
          </cell>
          <cell r="X635">
            <v>897.48</v>
          </cell>
          <cell r="Y635">
            <v>91</v>
          </cell>
          <cell r="Z635">
            <v>816.70680000000004</v>
          </cell>
          <cell r="AA635">
            <v>7.5958593749999999</v>
          </cell>
          <cell r="AB635" t="str">
            <v>0001</v>
          </cell>
          <cell r="AC635">
            <v>13067.308800000001</v>
          </cell>
          <cell r="AD635" t="str">
            <v>per family of Bake Rolls</v>
          </cell>
          <cell r="AE635"/>
        </row>
        <row r="636">
          <cell r="A636" t="str">
            <v>43077462B01</v>
          </cell>
          <cell r="B636">
            <v>4307746</v>
          </cell>
          <cell r="C636" t="str">
            <v>7D 80G PIZZA BR 12CA AC</v>
          </cell>
          <cell r="D636" t="str">
            <v>2B01</v>
          </cell>
          <cell r="E636" t="str">
            <v>BIG</v>
          </cell>
          <cell r="F636">
            <v>80</v>
          </cell>
          <cell r="G636" t="str">
            <v>RO/MD/BG/GR</v>
          </cell>
          <cell r="H636" t="str">
            <v>Pizza</v>
          </cell>
          <cell r="I636"/>
          <cell r="J636"/>
          <cell r="K636">
            <v>1</v>
          </cell>
          <cell r="L636">
            <v>12</v>
          </cell>
          <cell r="M636">
            <v>105</v>
          </cell>
          <cell r="N636">
            <v>0.96</v>
          </cell>
          <cell r="O636">
            <v>100.8</v>
          </cell>
          <cell r="P636">
            <v>266</v>
          </cell>
          <cell r="Q636">
            <v>236</v>
          </cell>
          <cell r="R636">
            <v>220</v>
          </cell>
          <cell r="S636">
            <v>15</v>
          </cell>
          <cell r="T636">
            <v>7</v>
          </cell>
          <cell r="U636">
            <v>1540</v>
          </cell>
          <cell r="V636">
            <v>1690</v>
          </cell>
          <cell r="W636">
            <v>11218.5</v>
          </cell>
          <cell r="X636">
            <v>897.48</v>
          </cell>
          <cell r="Y636">
            <v>91</v>
          </cell>
          <cell r="Z636">
            <v>816.70680000000004</v>
          </cell>
          <cell r="AA636">
            <v>8.1022499999999997</v>
          </cell>
          <cell r="AB636" t="str">
            <v>0001</v>
          </cell>
          <cell r="AC636">
            <v>13067.308800000001</v>
          </cell>
          <cell r="AD636"/>
          <cell r="AE636"/>
        </row>
        <row r="637">
          <cell r="A637" t="str">
            <v>43169571C03</v>
          </cell>
          <cell r="B637">
            <v>4316957</v>
          </cell>
          <cell r="C637" t="str">
            <v>MKA 50G CROIS VANILLA 16 CA</v>
          </cell>
          <cell r="D637" t="str">
            <v>1C03</v>
          </cell>
          <cell r="E637" t="str">
            <v>Milka</v>
          </cell>
          <cell r="F637">
            <v>50</v>
          </cell>
          <cell r="G637" t="str">
            <v>CZ/SK/HU</v>
          </cell>
          <cell r="H637" t="str">
            <v>Vanilla</v>
          </cell>
          <cell r="I637"/>
          <cell r="J637"/>
          <cell r="K637">
            <v>1</v>
          </cell>
          <cell r="L637">
            <v>16</v>
          </cell>
          <cell r="M637">
            <v>60</v>
          </cell>
          <cell r="N637">
            <v>0.8</v>
          </cell>
          <cell r="O637">
            <v>48</v>
          </cell>
          <cell r="P637">
            <v>393</v>
          </cell>
          <cell r="Q637">
            <v>295</v>
          </cell>
          <cell r="R637">
            <v>170</v>
          </cell>
          <cell r="S637">
            <v>8</v>
          </cell>
          <cell r="T637">
            <v>10</v>
          </cell>
          <cell r="U637">
            <v>1700</v>
          </cell>
          <cell r="V637">
            <v>1850</v>
          </cell>
          <cell r="W637">
            <v>23400</v>
          </cell>
          <cell r="X637">
            <v>1170</v>
          </cell>
          <cell r="Y637">
            <v>75</v>
          </cell>
          <cell r="Z637">
            <v>877.5</v>
          </cell>
          <cell r="AA637">
            <v>18.28125</v>
          </cell>
          <cell r="AB637" t="str">
            <v>0001</v>
          </cell>
          <cell r="AC637">
            <v>7020</v>
          </cell>
          <cell r="AD637" t="str">
            <v>per family if is combined with midi else 18,747,24 per choco family</v>
          </cell>
          <cell r="AE637"/>
          <cell r="AF637" t="e">
            <v>#N/A</v>
          </cell>
        </row>
        <row r="638">
          <cell r="A638" t="str">
            <v>43173471C03</v>
          </cell>
          <cell r="B638">
            <v>4317347</v>
          </cell>
          <cell r="C638" t="str">
            <v>MKA 50G CROIS CHOCO 16 CA</v>
          </cell>
          <cell r="D638" t="str">
            <v>1C03</v>
          </cell>
          <cell r="E638" t="str">
            <v>Milka</v>
          </cell>
          <cell r="F638">
            <v>50</v>
          </cell>
          <cell r="G638" t="str">
            <v>CZ/SK/HU</v>
          </cell>
          <cell r="H638" t="str">
            <v>Cocoa</v>
          </cell>
          <cell r="I638"/>
          <cell r="J638"/>
          <cell r="K638">
            <v>1</v>
          </cell>
          <cell r="L638">
            <v>16</v>
          </cell>
          <cell r="M638">
            <v>60</v>
          </cell>
          <cell r="N638">
            <v>0.8</v>
          </cell>
          <cell r="O638">
            <v>48</v>
          </cell>
          <cell r="P638">
            <v>393</v>
          </cell>
          <cell r="Q638">
            <v>295</v>
          </cell>
          <cell r="R638">
            <v>170</v>
          </cell>
          <cell r="S638">
            <v>8</v>
          </cell>
          <cell r="T638">
            <v>10</v>
          </cell>
          <cell r="U638">
            <v>1700</v>
          </cell>
          <cell r="V638">
            <v>1850</v>
          </cell>
          <cell r="W638">
            <v>23400</v>
          </cell>
          <cell r="X638">
            <v>1170</v>
          </cell>
          <cell r="Y638">
            <v>75</v>
          </cell>
          <cell r="Z638">
            <v>877.5</v>
          </cell>
          <cell r="AA638">
            <v>18.28125</v>
          </cell>
          <cell r="AB638" t="str">
            <v>0001</v>
          </cell>
          <cell r="AC638">
            <v>7020</v>
          </cell>
          <cell r="AD638" t="str">
            <v>per family if is combined with midi else 18,747,24 per choco family</v>
          </cell>
          <cell r="AE638"/>
          <cell r="AF638" t="e">
            <v>#N/A</v>
          </cell>
        </row>
        <row r="639">
          <cell r="A639" t="str">
            <v>43165671C03</v>
          </cell>
          <cell r="B639">
            <v>4316567</v>
          </cell>
          <cell r="C639" t="str">
            <v>MKA 50G CROIS VANIL 14CA</v>
          </cell>
          <cell r="D639" t="str">
            <v>1C03</v>
          </cell>
          <cell r="E639" t="str">
            <v>Milka</v>
          </cell>
          <cell r="F639">
            <v>50</v>
          </cell>
          <cell r="G639" t="str">
            <v>RO/BG/KS</v>
          </cell>
          <cell r="H639" t="str">
            <v>Vanilla</v>
          </cell>
          <cell r="I639"/>
          <cell r="J639"/>
          <cell r="K639">
            <v>1</v>
          </cell>
          <cell r="L639">
            <v>14</v>
          </cell>
          <cell r="M639">
            <v>108</v>
          </cell>
          <cell r="N639">
            <v>0.7</v>
          </cell>
          <cell r="O639">
            <v>75.599999999999994</v>
          </cell>
          <cell r="P639">
            <v>393</v>
          </cell>
          <cell r="Q639">
            <v>295</v>
          </cell>
          <cell r="R639">
            <v>170</v>
          </cell>
          <cell r="S639">
            <v>8</v>
          </cell>
          <cell r="T639">
            <v>10</v>
          </cell>
          <cell r="U639">
            <v>1700</v>
          </cell>
          <cell r="V639">
            <v>1850</v>
          </cell>
          <cell r="W639">
            <v>23400</v>
          </cell>
          <cell r="X639">
            <v>1170</v>
          </cell>
          <cell r="Y639">
            <v>75</v>
          </cell>
          <cell r="Z639">
            <v>877.5</v>
          </cell>
          <cell r="AA639">
            <v>11.60714286</v>
          </cell>
          <cell r="AB639" t="str">
            <v>0001</v>
          </cell>
          <cell r="AC639">
            <v>7020</v>
          </cell>
          <cell r="AD639" t="str">
            <v>per family if is combined with midi else 18,747,24 per choco family</v>
          </cell>
          <cell r="AE639"/>
          <cell r="AF639" t="e">
            <v>#N/A</v>
          </cell>
        </row>
        <row r="640">
          <cell r="A640" t="str">
            <v>43165151C03</v>
          </cell>
          <cell r="B640">
            <v>4316515</v>
          </cell>
          <cell r="C640" t="str">
            <v>MKA 50G CROIS VANIL 14CA</v>
          </cell>
          <cell r="D640" t="str">
            <v>1C03</v>
          </cell>
          <cell r="E640" t="str">
            <v>Milka</v>
          </cell>
          <cell r="F640">
            <v>50</v>
          </cell>
          <cell r="G640" t="str">
            <v xml:space="preserve">PL  </v>
          </cell>
          <cell r="H640" t="str">
            <v>Vanilla</v>
          </cell>
          <cell r="I640"/>
          <cell r="J640"/>
          <cell r="K640">
            <v>1</v>
          </cell>
          <cell r="L640">
            <v>14</v>
          </cell>
          <cell r="M640">
            <v>60</v>
          </cell>
          <cell r="N640">
            <v>0.7</v>
          </cell>
          <cell r="O640">
            <v>42</v>
          </cell>
          <cell r="P640">
            <v>393</v>
          </cell>
          <cell r="Q640">
            <v>295</v>
          </cell>
          <cell r="R640">
            <v>170</v>
          </cell>
          <cell r="S640">
            <v>8</v>
          </cell>
          <cell r="T640">
            <v>10</v>
          </cell>
          <cell r="U640">
            <v>1700</v>
          </cell>
          <cell r="V640">
            <v>1850</v>
          </cell>
          <cell r="W640">
            <v>23400</v>
          </cell>
          <cell r="X640">
            <v>1170</v>
          </cell>
          <cell r="Y640">
            <v>75</v>
          </cell>
          <cell r="Z640">
            <v>877.5</v>
          </cell>
          <cell r="AA640">
            <v>20.89285714</v>
          </cell>
          <cell r="AB640" t="str">
            <v>0001</v>
          </cell>
          <cell r="AC640">
            <v>7020</v>
          </cell>
          <cell r="AD640" t="str">
            <v>per family if is combined with midi else 18,747,24 per choco family</v>
          </cell>
          <cell r="AE640"/>
          <cell r="AF640" t="e">
            <v>#N/A</v>
          </cell>
        </row>
        <row r="641">
          <cell r="A641" t="str">
            <v>43166261C03</v>
          </cell>
          <cell r="B641">
            <v>4316626</v>
          </cell>
          <cell r="C641" t="str">
            <v>MKA 50G CROIS CHOCO 14CA</v>
          </cell>
          <cell r="D641" t="str">
            <v>1C03</v>
          </cell>
          <cell r="E641" t="str">
            <v>Milka</v>
          </cell>
          <cell r="F641">
            <v>50</v>
          </cell>
          <cell r="G641" t="str">
            <v>RO/BG/KS</v>
          </cell>
          <cell r="H641" t="str">
            <v>Cocoa</v>
          </cell>
          <cell r="I641"/>
          <cell r="J641"/>
          <cell r="K641">
            <v>1</v>
          </cell>
          <cell r="L641">
            <v>14</v>
          </cell>
          <cell r="M641">
            <v>108</v>
          </cell>
          <cell r="N641">
            <v>0.7</v>
          </cell>
          <cell r="O641">
            <v>75.599999999999994</v>
          </cell>
          <cell r="P641">
            <v>393</v>
          </cell>
          <cell r="Q641">
            <v>295</v>
          </cell>
          <cell r="R641">
            <v>170</v>
          </cell>
          <cell r="S641">
            <v>8</v>
          </cell>
          <cell r="T641">
            <v>10</v>
          </cell>
          <cell r="U641">
            <v>1700</v>
          </cell>
          <cell r="V641">
            <v>1850</v>
          </cell>
          <cell r="W641">
            <v>23400</v>
          </cell>
          <cell r="X641">
            <v>1170</v>
          </cell>
          <cell r="Y641">
            <v>75</v>
          </cell>
          <cell r="Z641">
            <v>877.5</v>
          </cell>
          <cell r="AA641">
            <v>11.60714286</v>
          </cell>
          <cell r="AB641" t="str">
            <v>0001</v>
          </cell>
          <cell r="AC641">
            <v>7020</v>
          </cell>
          <cell r="AD641" t="str">
            <v>per family if is combined with midi else 18,747,24 per choco family</v>
          </cell>
          <cell r="AE641"/>
          <cell r="AF641" t="e">
            <v>#N/A</v>
          </cell>
        </row>
        <row r="642">
          <cell r="A642" t="str">
            <v>43168261C03</v>
          </cell>
          <cell r="B642">
            <v>4316826</v>
          </cell>
          <cell r="C642" t="str">
            <v>MKA 50G CROIS CHOCO 14CA</v>
          </cell>
          <cell r="D642" t="str">
            <v>1C03</v>
          </cell>
          <cell r="E642" t="str">
            <v>Milka</v>
          </cell>
          <cell r="F642">
            <v>50</v>
          </cell>
          <cell r="G642" t="str">
            <v>EAM</v>
          </cell>
          <cell r="H642" t="str">
            <v>Cocoa</v>
          </cell>
          <cell r="I642"/>
          <cell r="J642"/>
          <cell r="K642">
            <v>1</v>
          </cell>
          <cell r="L642">
            <v>14</v>
          </cell>
          <cell r="M642">
            <v>108</v>
          </cell>
          <cell r="N642">
            <v>0.7</v>
          </cell>
          <cell r="O642">
            <v>75.599999999999994</v>
          </cell>
          <cell r="P642">
            <v>393</v>
          </cell>
          <cell r="Q642">
            <v>295</v>
          </cell>
          <cell r="R642">
            <v>170</v>
          </cell>
          <cell r="S642">
            <v>8</v>
          </cell>
          <cell r="T642">
            <v>10</v>
          </cell>
          <cell r="U642">
            <v>1700</v>
          </cell>
          <cell r="V642">
            <v>1850</v>
          </cell>
          <cell r="W642">
            <v>23400</v>
          </cell>
          <cell r="X642">
            <v>1170</v>
          </cell>
          <cell r="Y642">
            <v>75</v>
          </cell>
          <cell r="Z642">
            <v>877.5</v>
          </cell>
          <cell r="AA642">
            <v>11.60714286</v>
          </cell>
          <cell r="AB642" t="str">
            <v>0001</v>
          </cell>
          <cell r="AC642">
            <v>7020</v>
          </cell>
          <cell r="AD642" t="str">
            <v>per family if is combined with midi else 18,747,24 per choco family</v>
          </cell>
          <cell r="AE642"/>
          <cell r="AF642" t="e">
            <v>#N/A</v>
          </cell>
        </row>
        <row r="643">
          <cell r="A643" t="str">
            <v>43168291C03</v>
          </cell>
          <cell r="B643">
            <v>4316829</v>
          </cell>
          <cell r="C643" t="str">
            <v>MKA 50G CROIS VANIL 14CA</v>
          </cell>
          <cell r="D643" t="str">
            <v>1C03</v>
          </cell>
          <cell r="E643" t="str">
            <v>Milka</v>
          </cell>
          <cell r="F643">
            <v>50</v>
          </cell>
          <cell r="G643" t="str">
            <v>EAM</v>
          </cell>
          <cell r="H643" t="str">
            <v>Vanilla</v>
          </cell>
          <cell r="I643"/>
          <cell r="J643"/>
          <cell r="K643">
            <v>1</v>
          </cell>
          <cell r="L643">
            <v>14</v>
          </cell>
          <cell r="M643">
            <v>108</v>
          </cell>
          <cell r="N643">
            <v>0.7</v>
          </cell>
          <cell r="O643">
            <v>75.599999999999994</v>
          </cell>
          <cell r="P643">
            <v>393</v>
          </cell>
          <cell r="Q643">
            <v>295</v>
          </cell>
          <cell r="R643">
            <v>170</v>
          </cell>
          <cell r="S643">
            <v>8</v>
          </cell>
          <cell r="T643">
            <v>10</v>
          </cell>
          <cell r="U643">
            <v>1700</v>
          </cell>
          <cell r="V643">
            <v>1850</v>
          </cell>
          <cell r="W643">
            <v>23400</v>
          </cell>
          <cell r="X643">
            <v>1170</v>
          </cell>
          <cell r="Y643">
            <v>75</v>
          </cell>
          <cell r="Z643">
            <v>877.5</v>
          </cell>
          <cell r="AA643">
            <v>11.60714286</v>
          </cell>
          <cell r="AB643" t="str">
            <v>0001</v>
          </cell>
          <cell r="AC643">
            <v>7020</v>
          </cell>
          <cell r="AD643" t="str">
            <v>per family if is combined with midi else 18,747,24 per choco family</v>
          </cell>
          <cell r="AE643"/>
          <cell r="AF643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3FC3D-97B1-475F-AABA-9C3099577401}">
  <sheetPr codeName="Sheet1">
    <tabColor rgb="FF92D050"/>
  </sheetPr>
  <dimension ref="A1:AB114"/>
  <sheetViews>
    <sheetView zoomScale="70" zoomScaleNormal="70" workbookViewId="0">
      <pane ySplit="1" topLeftCell="A28" activePane="bottomLeft" state="frozen"/>
      <selection pane="bottomLeft" activeCell="D39" sqref="D39"/>
    </sheetView>
  </sheetViews>
  <sheetFormatPr defaultRowHeight="14.5" x14ac:dyDescent="0.35"/>
  <cols>
    <col min="1" max="1" width="10.54296875" customWidth="1"/>
    <col min="2" max="2" width="18.453125" customWidth="1"/>
    <col min="3" max="3" width="13.453125" customWidth="1"/>
    <col min="4" max="4" width="16.453125" style="101" customWidth="1"/>
    <col min="5" max="5" width="45.1796875" bestFit="1" customWidth="1"/>
    <col min="6" max="6" width="18.453125" customWidth="1"/>
    <col min="7" max="7" width="21.453125" customWidth="1"/>
    <col min="8" max="8" width="7.54296875" customWidth="1"/>
    <col min="9" max="9" width="34.54296875" customWidth="1"/>
    <col min="10" max="10" width="33.81640625" customWidth="1"/>
    <col min="11" max="11" width="15.54296875" customWidth="1"/>
    <col min="12" max="12" width="30.1796875" customWidth="1"/>
    <col min="13" max="13" width="12.453125" customWidth="1"/>
    <col min="14" max="14" width="11" customWidth="1"/>
    <col min="15" max="15" width="8.81640625" customWidth="1"/>
    <col min="16" max="16" width="11.453125" customWidth="1"/>
    <col min="17" max="17" width="16.453125" customWidth="1"/>
    <col min="18" max="18" width="17.453125" customWidth="1"/>
    <col min="19" max="19" width="12" customWidth="1"/>
    <col min="21" max="21" width="35.54296875" customWidth="1"/>
    <col min="22" max="22" width="10.54296875" customWidth="1"/>
    <col min="24" max="24" width="18.453125" customWidth="1"/>
    <col min="26" max="26" width="10.453125" customWidth="1"/>
    <col min="28" max="28" width="10" bestFit="1" customWidth="1"/>
  </cols>
  <sheetData>
    <row r="1" spans="1:28" ht="46.5" x14ac:dyDescent="0.35">
      <c r="A1" s="1" t="s">
        <v>0</v>
      </c>
      <c r="B1" s="2" t="s">
        <v>1</v>
      </c>
      <c r="C1" s="7" t="s">
        <v>2</v>
      </c>
      <c r="D1" s="4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5"/>
      <c r="Q1" s="5" t="s">
        <v>15</v>
      </c>
      <c r="R1" s="5" t="s">
        <v>16</v>
      </c>
      <c r="S1" s="6" t="s">
        <v>17</v>
      </c>
      <c r="T1" s="6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  <c r="AA1" s="28" t="s">
        <v>25</v>
      </c>
    </row>
    <row r="2" spans="1:28" ht="59.15" customHeight="1" x14ac:dyDescent="0.65">
      <c r="A2" s="63">
        <v>1</v>
      </c>
      <c r="B2" s="44"/>
      <c r="C2" s="55"/>
      <c r="D2" s="100"/>
      <c r="E2" s="36"/>
      <c r="F2" s="84" t="s">
        <v>26</v>
      </c>
      <c r="G2" s="9" t="s">
        <v>27</v>
      </c>
      <c r="H2" s="36"/>
      <c r="I2" s="36"/>
      <c r="J2" s="37"/>
      <c r="K2" s="38"/>
      <c r="L2" s="48"/>
      <c r="M2" s="46"/>
      <c r="N2" s="39"/>
      <c r="O2" s="39"/>
      <c r="P2" s="40">
        <v>0</v>
      </c>
      <c r="Q2" s="10"/>
      <c r="R2" s="11"/>
      <c r="S2" s="12">
        <v>0</v>
      </c>
      <c r="T2" s="26">
        <v>0</v>
      </c>
      <c r="U2" s="20"/>
      <c r="V2" s="13"/>
      <c r="W2" s="14"/>
      <c r="X2" s="15"/>
      <c r="Y2" s="16"/>
      <c r="Z2" s="17"/>
      <c r="AA2" s="18"/>
      <c r="AB2" s="19"/>
    </row>
    <row r="3" spans="1:28" ht="40.5" customHeight="1" x14ac:dyDescent="0.35">
      <c r="A3" s="8">
        <f>IFERROR(VLOOKUP(B3,'Data '!A:AK,27,FALSE),1)</f>
        <v>11.55</v>
      </c>
      <c r="B3" s="43" t="str">
        <f>_xlfn.CONCAT(D3,"1c01")</f>
        <v>4546711c01</v>
      </c>
      <c r="C3" s="82">
        <v>2200106</v>
      </c>
      <c r="D3" s="185">
        <v>454671</v>
      </c>
      <c r="E3" s="195" t="str">
        <f>VLOOKUP(D3,'Data '!B:C,2,FALSE)</f>
        <v>SFG 7DAYS CROISSANT COCOA 5X50G MDLZ</v>
      </c>
      <c r="F3" s="195" t="str">
        <f>VLOOKUP(B3,'Data '!A:AO,8,FALSE)</f>
        <v>Cocoa</v>
      </c>
      <c r="G3" s="195" t="str">
        <f>VLOOKUP(B3,'Data '!A:AJ,5,FALSE)</f>
        <v>Tray 60/65g</v>
      </c>
      <c r="H3" s="195">
        <f>VLOOKUP(B3,'Data '!A:AH,6,FALSE)</f>
        <v>50</v>
      </c>
      <c r="I3" s="195" t="str">
        <f>_xlfn.CONCAT(VLOOKUP(B3,'Data '!A:AH,7,FALSE),"__",AA3)</f>
        <v>__w40</v>
      </c>
      <c r="J3" s="196"/>
      <c r="K3" s="197">
        <f>VLOOKUP(B3,'Data '!A:AK,12,FALSE)</f>
        <v>55</v>
      </c>
      <c r="L3" s="198">
        <v>5220</v>
      </c>
      <c r="M3" s="199">
        <v>4618</v>
      </c>
      <c r="N3" s="200">
        <f>(M3*K3*H3)/1000</f>
        <v>12699.5</v>
      </c>
      <c r="O3" s="200">
        <f>VLOOKUP(B3,'Data '!A:AI,13,FALSE)</f>
        <v>36</v>
      </c>
      <c r="P3" s="201">
        <f>M3/O3</f>
        <v>128.27777777777777</v>
      </c>
      <c r="Q3" s="64">
        <v>45936.25</v>
      </c>
      <c r="R3" s="11">
        <f>Q3+(P3/A3)/24</f>
        <v>45936.712762546093</v>
      </c>
      <c r="S3" s="12">
        <f>+P3/A3</f>
        <v>11.106301106301105</v>
      </c>
      <c r="T3" s="26">
        <f>+S3/8</f>
        <v>1.3882876382876381</v>
      </c>
      <c r="U3" s="202" t="s">
        <v>28</v>
      </c>
      <c r="V3" s="13">
        <f>H3*K3/1000*O3*A3</f>
        <v>1143.45</v>
      </c>
      <c r="W3" s="14">
        <f>H3*K3/1000</f>
        <v>2.75</v>
      </c>
      <c r="X3" s="15">
        <f>INT(Q3)</f>
        <v>45936</v>
      </c>
      <c r="Y3" s="16" t="str">
        <f>_xlfn.CONCAT(TEXT((Q3-X3),"HH:MM:SS"))</f>
        <v>06:00:00</v>
      </c>
      <c r="Z3" s="17" t="str">
        <f>VLOOKUP(B3,'Data '!A:AI,28,FALSE)</f>
        <v>0001</v>
      </c>
      <c r="AA3" s="18" t="s">
        <v>29</v>
      </c>
      <c r="AB3" s="19"/>
    </row>
    <row r="4" spans="1:28" ht="15.5" x14ac:dyDescent="0.35">
      <c r="A4" s="65">
        <v>1</v>
      </c>
      <c r="B4" s="45" t="s">
        <v>30</v>
      </c>
      <c r="C4" s="105"/>
      <c r="D4" s="104"/>
      <c r="E4" s="30"/>
      <c r="F4" s="30"/>
      <c r="G4" s="30"/>
      <c r="H4" s="30"/>
      <c r="I4" s="30"/>
      <c r="J4" s="31"/>
      <c r="K4" s="32"/>
      <c r="L4" s="49"/>
      <c r="M4" s="113"/>
      <c r="N4" s="29">
        <v>0</v>
      </c>
      <c r="O4" s="29"/>
      <c r="P4" s="42">
        <v>0.5</v>
      </c>
      <c r="Q4" s="112">
        <f>R3</f>
        <v>45936.712762546093</v>
      </c>
      <c r="R4" s="11">
        <f>Q4+(P4/A4)/24</f>
        <v>45936.733595879428</v>
      </c>
      <c r="S4" s="71">
        <v>0.25</v>
      </c>
      <c r="T4" s="72">
        <v>3.125E-2</v>
      </c>
      <c r="U4" s="20"/>
      <c r="V4" s="13">
        <v>0</v>
      </c>
      <c r="W4" s="14">
        <v>0</v>
      </c>
      <c r="X4" s="66">
        <v>45660</v>
      </c>
      <c r="Y4" s="67" t="s">
        <v>31</v>
      </c>
      <c r="Z4" s="68" t="e">
        <v>#N/A</v>
      </c>
      <c r="AA4" s="18" t="s">
        <v>32</v>
      </c>
    </row>
    <row r="5" spans="1:28" ht="40.5" customHeight="1" x14ac:dyDescent="0.35">
      <c r="A5" s="8">
        <f>IFERROR(VLOOKUP(B5,'Data '!A:AK,27,FALSE),1)</f>
        <v>13.007499999999999</v>
      </c>
      <c r="B5" s="43" t="str">
        <f>_xlfn.CONCAT(D5,"1c01")</f>
        <v>43068981c01</v>
      </c>
      <c r="D5" s="116">
        <v>4306898</v>
      </c>
      <c r="E5" s="21" t="str">
        <f>VLOOKUP(D5,'Data '!B:C,2,FALSE)</f>
        <v>7D 60G COCOA CROIS 30CA SRP</v>
      </c>
      <c r="F5" s="21" t="str">
        <f>VLOOKUP(B5,'Data '!A:AO,8,FALSE)</f>
        <v>Cocoa</v>
      </c>
      <c r="G5" s="21" t="str">
        <f>VLOOKUP(B5,'Data '!A:AJ,5,FALSE)</f>
        <v>Tray 60/65g</v>
      </c>
      <c r="H5" s="21">
        <f>VLOOKUP(B5,'Data '!A:AH,6,FALSE)</f>
        <v>60</v>
      </c>
      <c r="I5" s="140" t="str">
        <f>_xlfn.CONCAT(VLOOKUP(B5,'Data '!A:AH,7,FALSE),"__",AA5)</f>
        <v>ROMANIA KAUFLAND__w41</v>
      </c>
      <c r="J5" s="27"/>
      <c r="K5" s="23">
        <f>VLOOKUP(B5,'Data '!A:AK,12,FALSE)</f>
        <v>30</v>
      </c>
      <c r="L5" s="114"/>
      <c r="M5" s="139">
        <v>0</v>
      </c>
      <c r="N5" s="24">
        <f>(M5*K5*H5)/1000</f>
        <v>0</v>
      </c>
      <c r="O5" s="24">
        <f>VLOOKUP(B5,'Data '!A:AI,13,FALSE)</f>
        <v>56</v>
      </c>
      <c r="P5" s="25">
        <f>M5/O5</f>
        <v>0</v>
      </c>
      <c r="Q5" s="112">
        <f>R4</f>
        <v>45936.733595879428</v>
      </c>
      <c r="R5" s="11">
        <f>Q5+(P5/A5)/24</f>
        <v>45936.733595879428</v>
      </c>
      <c r="S5" s="12">
        <f>+P5/A5</f>
        <v>0</v>
      </c>
      <c r="T5" s="26">
        <f>+S5/8</f>
        <v>0</v>
      </c>
      <c r="U5" s="20"/>
      <c r="V5" s="13">
        <f>H5*K5/1000*O5*A5</f>
        <v>1311.1559999999997</v>
      </c>
      <c r="W5" s="14">
        <f>H5*K5/1000</f>
        <v>1.8</v>
      </c>
      <c r="X5" s="15">
        <f>INT(Q5)</f>
        <v>45936</v>
      </c>
      <c r="Y5" s="16" t="str">
        <f>_xlfn.CONCAT(TEXT((Q5-X5),"HH:MM:SS"))</f>
        <v>17:36:23</v>
      </c>
      <c r="Z5" s="17" t="str">
        <f>VLOOKUP(B5,'Data '!A:AI,28,FALSE)</f>
        <v>0001</v>
      </c>
      <c r="AA5" s="18" t="s">
        <v>33</v>
      </c>
      <c r="AB5" s="19"/>
    </row>
    <row r="6" spans="1:28" ht="40.5" customHeight="1" x14ac:dyDescent="0.35">
      <c r="A6" s="8">
        <f>IFERROR(VLOOKUP(B6,'Data '!A:AK,27,FALSE),1)</f>
        <v>9.1052499999999998</v>
      </c>
      <c r="B6" s="43" t="str">
        <f>_xlfn.CONCAT(D6,"1c01")</f>
        <v>43216131c01</v>
      </c>
      <c r="C6" s="82">
        <v>2200107</v>
      </c>
      <c r="D6" s="185">
        <v>4321613</v>
      </c>
      <c r="E6" s="195" t="str">
        <f>VLOOKUP(D6,'Data '!B:C,2,FALSE)</f>
        <v>7D 60G COCOA CROIS 30CA AC</v>
      </c>
      <c r="F6" s="195" t="str">
        <f>VLOOKUP(B6,'Data '!A:AO,8,FALSE)</f>
        <v>Cocoa</v>
      </c>
      <c r="G6" s="195" t="str">
        <f>VLOOKUP(B6,'Data '!A:AJ,5,FALSE)</f>
        <v>Tray 60/65g</v>
      </c>
      <c r="H6" s="195">
        <f>VLOOKUP(B6,'Data '!A:AH,6,FALSE)</f>
        <v>60</v>
      </c>
      <c r="I6" s="195" t="str">
        <f>_xlfn.CONCAT(VLOOKUP(B6,'Data '!A:AH,7,FALSE),"__",AA6)</f>
        <v>AL/KS/MK__w41</v>
      </c>
      <c r="J6" s="196"/>
      <c r="K6" s="197">
        <f>VLOOKUP(B6,'Data '!A:AK,12,FALSE)</f>
        <v>30</v>
      </c>
      <c r="L6" s="198">
        <v>1840</v>
      </c>
      <c r="M6" s="199">
        <v>1900</v>
      </c>
      <c r="N6" s="200">
        <f>(M6*K6*H6)/1000</f>
        <v>3420</v>
      </c>
      <c r="O6" s="200">
        <f>VLOOKUP(B6,'Data '!A:AI,13,FALSE)</f>
        <v>80</v>
      </c>
      <c r="P6" s="201">
        <f>M6/O6</f>
        <v>23.75</v>
      </c>
      <c r="Q6" s="112">
        <f t="shared" ref="Q6:Q15" si="0">R5</f>
        <v>45936.733595879428</v>
      </c>
      <c r="R6" s="11">
        <f t="shared" ref="R6:R8" si="1">Q6+(P6/A6)/24</f>
        <v>45936.842278599106</v>
      </c>
      <c r="S6" s="12">
        <f>+P6/A6</f>
        <v>2.6083852722330523</v>
      </c>
      <c r="T6" s="26">
        <f>+S6/8</f>
        <v>0.32604815902913153</v>
      </c>
      <c r="U6" s="20"/>
      <c r="V6" s="13">
        <f>H6*K6/1000*O6*A6</f>
        <v>1311.1559999999999</v>
      </c>
      <c r="W6" s="14">
        <f>H6*K6/1000</f>
        <v>1.8</v>
      </c>
      <c r="X6" s="15">
        <f>INT(Q6)</f>
        <v>45936</v>
      </c>
      <c r="Y6" s="16" t="str">
        <f>_xlfn.CONCAT(TEXT((Q6-X6),"HH:MM:SS"))</f>
        <v>17:36:23</v>
      </c>
      <c r="Z6" s="17" t="str">
        <f>VLOOKUP(B6,'Data '!A:AI,28,FALSE)</f>
        <v>0001</v>
      </c>
      <c r="AA6" s="18" t="s">
        <v>33</v>
      </c>
      <c r="AB6" s="19"/>
    </row>
    <row r="7" spans="1:28" ht="40.5" customHeight="1" x14ac:dyDescent="0.35">
      <c r="A7" s="8">
        <f>IFERROR(VLOOKUP(B7,'Data '!A:AK,27,FALSE),1)</f>
        <v>9.1052499999999998</v>
      </c>
      <c r="B7" s="43" t="str">
        <f>_xlfn.CONCAT(D7,"1c01")</f>
        <v>43216131c01</v>
      </c>
      <c r="C7" s="82">
        <v>2200107</v>
      </c>
      <c r="D7" s="185">
        <v>4321613</v>
      </c>
      <c r="E7" s="195" t="str">
        <f>VLOOKUP(D7,'Data '!B:C,2,FALSE)</f>
        <v>7D 60G COCOA CROIS 30CA AC</v>
      </c>
      <c r="F7" s="195" t="str">
        <f>VLOOKUP(B7,'Data '!A:AO,8,FALSE)</f>
        <v>Cocoa</v>
      </c>
      <c r="G7" s="195" t="str">
        <f>VLOOKUP(B7,'Data '!A:AJ,5,FALSE)</f>
        <v>Tray 60/65g</v>
      </c>
      <c r="H7" s="195">
        <f>VLOOKUP(B7,'Data '!A:AH,6,FALSE)</f>
        <v>60</v>
      </c>
      <c r="I7" s="195" t="str">
        <f>_xlfn.CONCAT(VLOOKUP(B7,'Data '!A:AH,7,FALSE),"__",AA7)</f>
        <v>AL/KS/MK__w41</v>
      </c>
      <c r="J7" s="196"/>
      <c r="K7" s="197">
        <f>VLOOKUP(B7,'Data '!A:AK,12,FALSE)</f>
        <v>30</v>
      </c>
      <c r="L7" s="198">
        <v>0</v>
      </c>
      <c r="M7" s="199">
        <v>328</v>
      </c>
      <c r="N7" s="200">
        <f>(M7*K7*H7)/1000</f>
        <v>590.4</v>
      </c>
      <c r="O7" s="200">
        <f>VLOOKUP(B7,'Data '!A:AI,13,FALSE)</f>
        <v>80</v>
      </c>
      <c r="P7" s="201">
        <f>M7/O7</f>
        <v>4.0999999999999996</v>
      </c>
      <c r="Q7" s="112">
        <f t="shared" si="0"/>
        <v>45936.842278599106</v>
      </c>
      <c r="R7" s="11">
        <f t="shared" si="1"/>
        <v>45936.861040668606</v>
      </c>
      <c r="S7" s="12">
        <f>+P7/A7</f>
        <v>0.45028966804865322</v>
      </c>
      <c r="T7" s="26">
        <f>+S7/8</f>
        <v>5.6286208506081653E-2</v>
      </c>
      <c r="U7" s="202" t="s">
        <v>34</v>
      </c>
      <c r="V7" s="13">
        <f>H7*K7/1000*O7*A7</f>
        <v>1311.1559999999999</v>
      </c>
      <c r="W7" s="14">
        <f>H7*K7/1000</f>
        <v>1.8</v>
      </c>
      <c r="X7" s="15">
        <f>INT(Q7)</f>
        <v>45936</v>
      </c>
      <c r="Y7" s="16" t="str">
        <f>_xlfn.CONCAT(TEXT((Q7-X7),"HH:MM:SS"))</f>
        <v>20:12:53</v>
      </c>
      <c r="Z7" s="17" t="str">
        <f>VLOOKUP(B7,'Data '!A:AI,28,FALSE)</f>
        <v>0001</v>
      </c>
      <c r="AA7" s="18" t="s">
        <v>33</v>
      </c>
      <c r="AB7" s="19"/>
    </row>
    <row r="8" spans="1:28" ht="40.5" customHeight="1" x14ac:dyDescent="0.35">
      <c r="A8" s="8">
        <f>IFERROR(VLOOKUP(B8,'Data '!A:AK,27,FALSE),1)</f>
        <v>13.007499999999999</v>
      </c>
      <c r="B8" s="43" t="str">
        <f>_xlfn.CONCAT(D8,"1c01")</f>
        <v>43063611c01</v>
      </c>
      <c r="D8" s="116">
        <v>4306361</v>
      </c>
      <c r="E8" s="21" t="str">
        <f>VLOOKUP(D8,'Data '!B:C,2,FALSE)</f>
        <v>7D 60G COCOA CROIS 30CA AC</v>
      </c>
      <c r="F8" s="21" t="str">
        <f>VLOOKUP(B8,'Data '!A:AO,8,FALSE)</f>
        <v>Cocoa</v>
      </c>
      <c r="G8" s="21" t="str">
        <f>VLOOKUP(B8,'Data '!A:AJ,5,FALSE)</f>
        <v>Tray 60/65g</v>
      </c>
      <c r="H8" s="21">
        <f>VLOOKUP(B8,'Data '!A:AH,6,FALSE)</f>
        <v>60</v>
      </c>
      <c r="I8" s="21" t="str">
        <f>_xlfn.CONCAT(VLOOKUP(B8,'Data '!A:AH,7,FALSE),"__",AA8)</f>
        <v>RO/MD/BG__w41</v>
      </c>
      <c r="J8" s="27"/>
      <c r="K8" s="23">
        <f>VLOOKUP(B8,'Data '!A:AK,12,FALSE)</f>
        <v>30</v>
      </c>
      <c r="L8" s="114"/>
      <c r="M8" s="139">
        <v>0</v>
      </c>
      <c r="N8" s="24">
        <f>(M8*K8*H8)/1000</f>
        <v>0</v>
      </c>
      <c r="O8" s="24">
        <f>VLOOKUP(B8,'Data '!A:AI,13,FALSE)</f>
        <v>56</v>
      </c>
      <c r="P8" s="25">
        <f>M8/O8</f>
        <v>0</v>
      </c>
      <c r="Q8" s="112">
        <f t="shared" si="0"/>
        <v>45936.861040668606</v>
      </c>
      <c r="R8" s="11">
        <f t="shared" si="1"/>
        <v>45936.861040668606</v>
      </c>
      <c r="S8" s="12">
        <f>+P8/A8</f>
        <v>0</v>
      </c>
      <c r="T8" s="26">
        <f>+S8/8</f>
        <v>0</v>
      </c>
      <c r="U8" s="20"/>
      <c r="V8" s="13">
        <f>H8*K8/1000*O8*A8</f>
        <v>1311.1559999999997</v>
      </c>
      <c r="W8" s="14">
        <f>H8*K8/1000</f>
        <v>1.8</v>
      </c>
      <c r="X8" s="15">
        <f>INT(Q8)</f>
        <v>45936</v>
      </c>
      <c r="Y8" s="16" t="str">
        <f>_xlfn.CONCAT(TEXT((Q8-X8),"HH:MM:SS"))</f>
        <v>20:39:54</v>
      </c>
      <c r="Z8" s="17" t="str">
        <f>VLOOKUP(B8,'Data '!A:AI,28,FALSE)</f>
        <v>0001</v>
      </c>
      <c r="AA8" s="18" t="s">
        <v>33</v>
      </c>
      <c r="AB8" s="19"/>
    </row>
    <row r="9" spans="1:28" ht="15.5" x14ac:dyDescent="0.35">
      <c r="A9" s="65">
        <v>1</v>
      </c>
      <c r="B9" s="45" t="s">
        <v>30</v>
      </c>
      <c r="C9" s="105"/>
      <c r="D9" s="105"/>
      <c r="E9" s="30"/>
      <c r="F9" s="30"/>
      <c r="G9" s="30"/>
      <c r="H9" s="30"/>
      <c r="I9" s="30"/>
      <c r="J9" s="31"/>
      <c r="K9" s="32"/>
      <c r="L9" s="49"/>
      <c r="M9" s="113"/>
      <c r="N9" s="29">
        <v>0</v>
      </c>
      <c r="O9" s="29"/>
      <c r="P9" s="42">
        <v>0.25</v>
      </c>
      <c r="Q9" s="112">
        <f t="shared" si="0"/>
        <v>45936.861040668606</v>
      </c>
      <c r="R9" s="11">
        <f t="shared" ref="R9:R15" si="2">Q9+(P9/A9)/24</f>
        <v>45936.87145733527</v>
      </c>
      <c r="S9" s="71">
        <v>0.25</v>
      </c>
      <c r="T9" s="72">
        <v>3.125E-2</v>
      </c>
      <c r="U9" s="20"/>
      <c r="V9" s="13">
        <v>0</v>
      </c>
      <c r="W9" s="14">
        <v>0</v>
      </c>
      <c r="X9" s="66">
        <v>45660</v>
      </c>
      <c r="Y9" s="67" t="s">
        <v>31</v>
      </c>
      <c r="Z9" s="68" t="e">
        <v>#N/A</v>
      </c>
      <c r="AA9" s="18" t="s">
        <v>32</v>
      </c>
    </row>
    <row r="10" spans="1:28" ht="40.5" customHeight="1" x14ac:dyDescent="0.35">
      <c r="A10" s="8">
        <f>IFERROR(VLOOKUP(B10,'Data '!A:AK,27,FALSE),1)</f>
        <v>12.416250000000002</v>
      </c>
      <c r="B10" s="43" t="str">
        <f>_xlfn.CONCAT(D10,"1c01")</f>
        <v>43112611c01</v>
      </c>
      <c r="C10" s="82">
        <v>2200108</v>
      </c>
      <c r="D10" s="185">
        <v>4311261</v>
      </c>
      <c r="E10" s="195" t="str">
        <f>VLOOKUP(D10,'Data '!B:C,2,FALSE)</f>
        <v>7D 60G COCOA&amp;VAN CROIS 20CA SRP</v>
      </c>
      <c r="F10" s="195" t="str">
        <f>VLOOKUP(B10,'Data '!A:AO,8,FALSE)</f>
        <v>Cocoa-Vanilla</v>
      </c>
      <c r="G10" s="195" t="str">
        <f>VLOOKUP(B10,'Data '!A:AJ,5,FALSE)</f>
        <v>Tray 60/65g</v>
      </c>
      <c r="H10" s="195">
        <f>VLOOKUP(B10,'Data '!A:AH,6,FALSE)</f>
        <v>60</v>
      </c>
      <c r="I10" s="195" t="str">
        <f>_xlfn.CONCAT(VLOOKUP(B10,'Data '!A:AH,7,FALSE),"__",AA10)</f>
        <v>KAUFLAND RO/MD/BG__w41</v>
      </c>
      <c r="J10" s="196"/>
      <c r="K10" s="197">
        <f>VLOOKUP(B10,'Data '!A:AK,12,FALSE)</f>
        <v>20</v>
      </c>
      <c r="L10" s="198">
        <v>1760</v>
      </c>
      <c r="M10" s="199">
        <f>20*88</f>
        <v>1760</v>
      </c>
      <c r="N10" s="200">
        <f>(M10*K10*H10)/1000</f>
        <v>2112</v>
      </c>
      <c r="O10" s="200">
        <f>VLOOKUP(B10,'Data '!A:AI,13,FALSE)</f>
        <v>88</v>
      </c>
      <c r="P10" s="201">
        <f>M10/O10</f>
        <v>20</v>
      </c>
      <c r="Q10" s="112">
        <f t="shared" si="0"/>
        <v>45936.87145733527</v>
      </c>
      <c r="R10" s="11">
        <f t="shared" si="2"/>
        <v>45936.938573681458</v>
      </c>
      <c r="S10" s="12">
        <f>+P10/A10</f>
        <v>1.6107923084667268</v>
      </c>
      <c r="T10" s="26">
        <f>+S10/8</f>
        <v>0.20134903855834085</v>
      </c>
      <c r="U10" s="20"/>
      <c r="V10" s="13">
        <f>H10*K10/1000*O10*A10</f>
        <v>1311.1560000000002</v>
      </c>
      <c r="W10" s="14">
        <f>H10*K10/1000</f>
        <v>1.2</v>
      </c>
      <c r="X10" s="15">
        <f>INT(Q10)</f>
        <v>45936</v>
      </c>
      <c r="Y10" s="16" t="str">
        <f>_xlfn.CONCAT(TEXT((Q10-X10),"HH:MM:SS"))</f>
        <v>20:54:54</v>
      </c>
      <c r="Z10" s="17" t="str">
        <f>VLOOKUP(B10,'Data '!A:AI,28,FALSE)</f>
        <v>0001</v>
      </c>
      <c r="AA10" s="18" t="s">
        <v>33</v>
      </c>
      <c r="AB10" s="19"/>
    </row>
    <row r="11" spans="1:28" ht="40.5" customHeight="1" x14ac:dyDescent="0.35">
      <c r="A11" s="8">
        <f>IFERROR(VLOOKUP(B11,'Data '!A:AK,27,FALSE),1)</f>
        <v>12.416250000000002</v>
      </c>
      <c r="B11" s="43" t="str">
        <f>_xlfn.CONCAT(D11,"1c01")</f>
        <v>43111591c01</v>
      </c>
      <c r="C11" s="82">
        <v>2200109</v>
      </c>
      <c r="D11" s="185">
        <v>4311159</v>
      </c>
      <c r="E11" s="195" t="str">
        <f>VLOOKUP(D11,'Data '!B:C,2,FALSE)</f>
        <v>7D 60G COCOA&amp;VAN CROIS 20CA AC.</v>
      </c>
      <c r="F11" s="195" t="str">
        <f>VLOOKUP(B11,'Data '!A:AO,8,FALSE)</f>
        <v>Cocoa-Vanilla</v>
      </c>
      <c r="G11" s="195" t="str">
        <f>VLOOKUP(B11,'Data '!A:AJ,5,FALSE)</f>
        <v>Tray 60/65g</v>
      </c>
      <c r="H11" s="195">
        <f>VLOOKUP(B11,'Data '!A:AH,6,FALSE)</f>
        <v>60</v>
      </c>
      <c r="I11" s="195" t="str">
        <f>_xlfn.CONCAT(VLOOKUP(B11,'Data '!A:AH,7,FALSE),"__",AA11)</f>
        <v>Ro,BG,GB__w41</v>
      </c>
      <c r="J11" s="196"/>
      <c r="K11" s="197">
        <f>VLOOKUP(B11,'Data '!A:AK,12,FALSE)</f>
        <v>20</v>
      </c>
      <c r="L11" s="198">
        <v>968</v>
      </c>
      <c r="M11" s="199">
        <v>988</v>
      </c>
      <c r="N11" s="200">
        <f>(M11*K11*H11)/1000</f>
        <v>1185.5999999999999</v>
      </c>
      <c r="O11" s="200">
        <f>VLOOKUP(B11,'Data '!A:AI,13,FALSE)</f>
        <v>88</v>
      </c>
      <c r="P11" s="201">
        <f>M11/O11</f>
        <v>11.227272727272727</v>
      </c>
      <c r="Q11" s="112">
        <f t="shared" si="0"/>
        <v>45936.938573681458</v>
      </c>
      <c r="R11" s="11">
        <f t="shared" si="2"/>
        <v>45936.976250357613</v>
      </c>
      <c r="S11" s="12">
        <f>+P11/A11</f>
        <v>0.90424022770745793</v>
      </c>
      <c r="T11" s="26">
        <f>+S11/8</f>
        <v>0.11303002846343224</v>
      </c>
      <c r="U11" s="20"/>
      <c r="V11" s="13">
        <f>H11*K11/1000*O11*A11</f>
        <v>1311.1560000000002</v>
      </c>
      <c r="W11" s="14">
        <f>H11*K11/1000</f>
        <v>1.2</v>
      </c>
      <c r="X11" s="15">
        <f>INT(Q11)</f>
        <v>45936</v>
      </c>
      <c r="Y11" s="16" t="str">
        <f>_xlfn.CONCAT(TEXT((Q11-X11),"HH:MM:SS"))</f>
        <v>22:31:33</v>
      </c>
      <c r="Z11" s="17" t="str">
        <f>VLOOKUP(B11,'Data '!A:AI,28,FALSE)</f>
        <v>0001</v>
      </c>
      <c r="AA11" s="18" t="s">
        <v>33</v>
      </c>
      <c r="AB11" s="19"/>
    </row>
    <row r="12" spans="1:28" ht="15.5" x14ac:dyDescent="0.35">
      <c r="A12" s="65">
        <v>1</v>
      </c>
      <c r="B12" s="45" t="s">
        <v>30</v>
      </c>
      <c r="C12" s="105"/>
      <c r="D12" s="105"/>
      <c r="E12" s="30"/>
      <c r="F12" s="30"/>
      <c r="G12" s="30"/>
      <c r="H12" s="30"/>
      <c r="I12" s="30"/>
      <c r="J12" s="31"/>
      <c r="K12" s="32"/>
      <c r="L12" s="49"/>
      <c r="M12" s="113"/>
      <c r="N12" s="29">
        <v>0</v>
      </c>
      <c r="O12" s="29"/>
      <c r="P12" s="42">
        <v>0.25</v>
      </c>
      <c r="Q12" s="112">
        <f t="shared" si="0"/>
        <v>45936.976250357613</v>
      </c>
      <c r="R12" s="11">
        <f t="shared" si="2"/>
        <v>45936.986667024277</v>
      </c>
      <c r="S12" s="71">
        <v>0.25</v>
      </c>
      <c r="T12" s="72">
        <v>3.125E-2</v>
      </c>
      <c r="U12" s="20"/>
      <c r="V12" s="13">
        <v>0</v>
      </c>
      <c r="W12" s="14">
        <v>0</v>
      </c>
      <c r="X12" s="66">
        <v>45660</v>
      </c>
      <c r="Y12" s="67" t="s">
        <v>31</v>
      </c>
      <c r="Z12" s="68" t="e">
        <v>#N/A</v>
      </c>
      <c r="AA12" s="18" t="s">
        <v>32</v>
      </c>
    </row>
    <row r="13" spans="1:28" ht="40.5" customHeight="1" x14ac:dyDescent="0.35">
      <c r="A13" s="8">
        <f>IFERROR(VLOOKUP(B13,'Data '!A:AK,27,FALSE),1)</f>
        <v>13.007499999999999</v>
      </c>
      <c r="B13" s="43" t="str">
        <f>_xlfn.CONCAT(D13,"1c01")</f>
        <v>43067531c01</v>
      </c>
      <c r="C13" s="82">
        <v>2200111</v>
      </c>
      <c r="D13" s="185">
        <v>4306753</v>
      </c>
      <c r="E13" s="195" t="str">
        <f>VLOOKUP(D13,'Data '!B:C,2,FALSE)</f>
        <v>7D 60G SPUM CROIS 30CA AC</v>
      </c>
      <c r="F13" s="195" t="str">
        <f>VLOOKUP(B13,'Data '!A:AO,8,FALSE)</f>
        <v>Spumant</v>
      </c>
      <c r="G13" s="195" t="str">
        <f>VLOOKUP(B13,'Data '!A:AJ,5,FALSE)</f>
        <v>Tray 60/65g</v>
      </c>
      <c r="H13" s="195">
        <f>VLOOKUP(B13,'Data '!A:AH,6,FALSE)</f>
        <v>60</v>
      </c>
      <c r="I13" s="195" t="str">
        <f>_xlfn.CONCAT(VLOOKUP(B13,'Data '!A:AH,7,FALSE),"__",AA13)</f>
        <v>RO/MD/GR/CY/BG__w41</v>
      </c>
      <c r="J13" s="196"/>
      <c r="K13" s="197">
        <f>VLOOKUP(B13,'Data '!A:AK,12,FALSE)</f>
        <v>30</v>
      </c>
      <c r="L13" s="198">
        <v>4480</v>
      </c>
      <c r="M13" s="199">
        <v>317</v>
      </c>
      <c r="N13" s="200">
        <f>(M13*K13*H13)/1000</f>
        <v>570.6</v>
      </c>
      <c r="O13" s="200">
        <f>VLOOKUP(B13,'Data '!A:AI,13,FALSE)</f>
        <v>56</v>
      </c>
      <c r="P13" s="201">
        <f>M13/O13</f>
        <v>5.6607142857142856</v>
      </c>
      <c r="Q13" s="112">
        <f t="shared" si="0"/>
        <v>45936.986667024277</v>
      </c>
      <c r="R13" s="11">
        <f t="shared" si="2"/>
        <v>45937.004799878036</v>
      </c>
      <c r="S13" s="12">
        <f>+P13/A13</f>
        <v>0.43518849015677774</v>
      </c>
      <c r="T13" s="26">
        <f>+S13/8</f>
        <v>5.4398561269597218E-2</v>
      </c>
      <c r="U13" s="202" t="s">
        <v>35</v>
      </c>
      <c r="V13" s="13">
        <f>H13*K13/1000*O13*A13</f>
        <v>1311.1559999999997</v>
      </c>
      <c r="W13" s="14">
        <f>H13*K13/1000</f>
        <v>1.8</v>
      </c>
      <c r="X13" s="15">
        <f>INT(Q13)</f>
        <v>45936</v>
      </c>
      <c r="Y13" s="16" t="str">
        <f>_xlfn.CONCAT(TEXT((Q13-X13),"HH:MM:SS"))</f>
        <v>23:40:48</v>
      </c>
      <c r="Z13" s="17" t="str">
        <f>VLOOKUP(B13,'Data '!A:AI,28,FALSE)</f>
        <v>0001</v>
      </c>
      <c r="AA13" s="18" t="s">
        <v>33</v>
      </c>
      <c r="AB13" s="19"/>
    </row>
    <row r="14" spans="1:28" ht="40.5" customHeight="1" x14ac:dyDescent="0.35">
      <c r="A14" s="8">
        <f>IFERROR(VLOOKUP(B14,'Data '!A:AK,27,FALSE),1)</f>
        <v>13.007499999999999</v>
      </c>
      <c r="B14" s="43" t="str">
        <f>_xlfn.CONCAT(D14,"1c01")</f>
        <v>43099691c01</v>
      </c>
      <c r="C14" s="82">
        <v>2200110</v>
      </c>
      <c r="D14" s="185">
        <v>4309969</v>
      </c>
      <c r="E14" s="195" t="str">
        <f>VLOOKUP(D14,'Data '!B:C,2,FALSE)</f>
        <v>7D 60G SPUM CROIS 30CA SRP</v>
      </c>
      <c r="F14" s="195" t="str">
        <f>VLOOKUP(B14,'Data '!A:AO,8,FALSE)</f>
        <v>Spumant</v>
      </c>
      <c r="G14" s="195" t="str">
        <f>VLOOKUP(B14,'Data '!A:AJ,5,FALSE)</f>
        <v>Tray 60/65g</v>
      </c>
      <c r="H14" s="195">
        <f>VLOOKUP(B14,'Data '!A:AH,6,FALSE)</f>
        <v>60</v>
      </c>
      <c r="I14" s="195" t="str">
        <f>_xlfn.CONCAT(VLOOKUP(B14,'Data '!A:AH,7,FALSE),"__",AA14)</f>
        <v>ROMANIA KAUFLAND__w41</v>
      </c>
      <c r="J14" s="196"/>
      <c r="K14" s="197">
        <f>VLOOKUP(B14,'Data '!A:AK,12,FALSE)</f>
        <v>30</v>
      </c>
      <c r="L14" s="198">
        <v>2800</v>
      </c>
      <c r="M14" s="199">
        <f>10*56+2240</f>
        <v>2800</v>
      </c>
      <c r="N14" s="200">
        <f>(M14*K14*H14)/1000</f>
        <v>5040</v>
      </c>
      <c r="O14" s="200">
        <f>VLOOKUP(B14,'Data '!A:AI,13,FALSE)</f>
        <v>56</v>
      </c>
      <c r="P14" s="201">
        <f>M14/O14</f>
        <v>50</v>
      </c>
      <c r="Q14" s="64">
        <v>45937.25</v>
      </c>
      <c r="R14" s="11">
        <f t="shared" si="2"/>
        <v>45937.410164007946</v>
      </c>
      <c r="S14" s="12">
        <f>+P14/A14</f>
        <v>3.8439361906592353</v>
      </c>
      <c r="T14" s="26">
        <f>+S14/8</f>
        <v>0.48049202383240441</v>
      </c>
      <c r="U14" s="20"/>
      <c r="V14" s="13">
        <f>H14*K14/1000*O14*A14</f>
        <v>1311.1559999999997</v>
      </c>
      <c r="W14" s="14">
        <f>H14*K14/1000</f>
        <v>1.8</v>
      </c>
      <c r="X14" s="15">
        <f>INT(Q14)</f>
        <v>45937</v>
      </c>
      <c r="Y14" s="16" t="str">
        <f>_xlfn.CONCAT(TEXT((Q14-X14),"HH:MM:SS"))</f>
        <v>06:00:00</v>
      </c>
      <c r="Z14" s="17" t="str">
        <f>VLOOKUP(B14,'Data '!A:AI,28,FALSE)</f>
        <v>0001</v>
      </c>
      <c r="AA14" s="18" t="s">
        <v>33</v>
      </c>
      <c r="AB14" s="19"/>
    </row>
    <row r="15" spans="1:28" ht="40.5" customHeight="1" x14ac:dyDescent="0.35">
      <c r="A15" s="8">
        <f>IFERROR(VLOOKUP(B15,'Data '!A:AK,27,FALSE),1)</f>
        <v>13.007499999999999</v>
      </c>
      <c r="B15" s="43" t="str">
        <f>_xlfn.CONCAT(D15,"1c01")</f>
        <v>43067531c01</v>
      </c>
      <c r="C15" s="82">
        <v>2200111</v>
      </c>
      <c r="D15" s="185">
        <v>4306753</v>
      </c>
      <c r="E15" s="195" t="str">
        <f>VLOOKUP(D15,'Data '!B:C,2,FALSE)</f>
        <v>7D 60G SPUM CROIS 30CA AC</v>
      </c>
      <c r="F15" s="195" t="str">
        <f>VLOOKUP(B15,'Data '!A:AO,8,FALSE)</f>
        <v>Spumant</v>
      </c>
      <c r="G15" s="195" t="str">
        <f>VLOOKUP(B15,'Data '!A:AJ,5,FALSE)</f>
        <v>Tray 60/65g</v>
      </c>
      <c r="H15" s="195">
        <f>VLOOKUP(B15,'Data '!A:AH,6,FALSE)</f>
        <v>60</v>
      </c>
      <c r="I15" s="195" t="str">
        <f>_xlfn.CONCAT(VLOOKUP(B15,'Data '!A:AH,7,FALSE),"__",AA15)</f>
        <v>RO/MD/GR/CY/BG__w41</v>
      </c>
      <c r="J15" s="196"/>
      <c r="K15" s="197">
        <f>VLOOKUP(B15,'Data '!A:AK,12,FALSE)</f>
        <v>30</v>
      </c>
      <c r="L15" s="198">
        <v>4163</v>
      </c>
      <c r="M15" s="199">
        <v>3449</v>
      </c>
      <c r="N15" s="200">
        <f>(M15*K15*H15)/1000</f>
        <v>6208.2</v>
      </c>
      <c r="O15" s="200">
        <f>VLOOKUP(B15,'Data '!A:AI,13,FALSE)</f>
        <v>56</v>
      </c>
      <c r="P15" s="201">
        <f>M15/O15</f>
        <v>61.589285714285715</v>
      </c>
      <c r="Q15" s="112">
        <f t="shared" si="0"/>
        <v>45937.410164007946</v>
      </c>
      <c r="R15" s="11">
        <f t="shared" si="2"/>
        <v>45937.607451744872</v>
      </c>
      <c r="S15" s="12">
        <f>+P15/A15</f>
        <v>4.7349056862798937</v>
      </c>
      <c r="T15" s="26">
        <f>+S15/8</f>
        <v>0.59186321078498672</v>
      </c>
      <c r="U15" s="202" t="s">
        <v>36</v>
      </c>
      <c r="V15" s="13">
        <f>H15*K15/1000*O15*A15</f>
        <v>1311.1559999999997</v>
      </c>
      <c r="W15" s="14">
        <f>H15*K15/1000</f>
        <v>1.8</v>
      </c>
      <c r="X15" s="15">
        <f>INT(Q15)</f>
        <v>45937</v>
      </c>
      <c r="Y15" s="16" t="str">
        <f>_xlfn.CONCAT(TEXT((Q15-X15),"HH:MM:SS"))</f>
        <v>09:50:38</v>
      </c>
      <c r="Z15" s="17" t="str">
        <f>VLOOKUP(B15,'Data '!A:AI,28,FALSE)</f>
        <v>0001</v>
      </c>
      <c r="AA15" s="18" t="s">
        <v>33</v>
      </c>
      <c r="AB15" s="19"/>
    </row>
    <row r="16" spans="1:28" ht="15.5" x14ac:dyDescent="0.35">
      <c r="A16" s="65">
        <v>1</v>
      </c>
      <c r="B16" s="45" t="s">
        <v>30</v>
      </c>
      <c r="C16" s="105"/>
      <c r="D16" s="104"/>
      <c r="E16" s="30"/>
      <c r="F16" s="30"/>
      <c r="G16" s="30"/>
      <c r="H16" s="30"/>
      <c r="I16" s="30"/>
      <c r="J16" s="31"/>
      <c r="K16" s="32"/>
      <c r="L16" s="49"/>
      <c r="M16" s="113"/>
      <c r="N16" s="29">
        <v>0</v>
      </c>
      <c r="O16" s="29"/>
      <c r="P16" s="42">
        <v>1</v>
      </c>
      <c r="Q16" s="112">
        <f t="shared" ref="Q16:Q27" si="3">R15</f>
        <v>45937.607451744872</v>
      </c>
      <c r="R16" s="11">
        <f t="shared" ref="R16:R27" si="4">Q16+(P16/A16)/24</f>
        <v>45937.649118411537</v>
      </c>
      <c r="S16" s="71">
        <v>0.25</v>
      </c>
      <c r="T16" s="72">
        <v>3.125E-2</v>
      </c>
      <c r="U16" s="20"/>
      <c r="V16" s="13">
        <v>0</v>
      </c>
      <c r="W16" s="14">
        <v>0</v>
      </c>
      <c r="X16" s="66">
        <v>45660</v>
      </c>
      <c r="Y16" s="67" t="s">
        <v>31</v>
      </c>
      <c r="Z16" s="68" t="e">
        <v>#N/A</v>
      </c>
      <c r="AA16" s="18" t="s">
        <v>32</v>
      </c>
    </row>
    <row r="17" spans="1:28" ht="40.5" customHeight="1" x14ac:dyDescent="0.35">
      <c r="A17" s="8">
        <f>IFERROR(VLOOKUP(B17,'Data '!A:AK,27,FALSE),1)</f>
        <v>9.1052499999999998</v>
      </c>
      <c r="B17" s="43" t="str">
        <f>_xlfn.CONCAT(D17,"1c01")</f>
        <v>42844791c01</v>
      </c>
      <c r="C17" s="82">
        <v>2200112</v>
      </c>
      <c r="D17" s="185">
        <v>4284479</v>
      </c>
      <c r="E17" s="195" t="str">
        <f>VLOOKUP(D17,'Data '!B:C,2,FALSE)</f>
        <v>TESCO 60G STRAWB CROIS 30CA</v>
      </c>
      <c r="F17" s="195" t="str">
        <f>VLOOKUP(B17,'Data '!A:AO,8,FALSE)</f>
        <v>Strawberry</v>
      </c>
      <c r="G17" s="195" t="str">
        <f>VLOOKUP(B17,'Data '!A:AJ,5,FALSE)</f>
        <v>Tray 60/65g</v>
      </c>
      <c r="H17" s="195">
        <f>VLOOKUP(B17,'Data '!A:AH,6,FALSE)</f>
        <v>60</v>
      </c>
      <c r="I17" s="195" t="str">
        <f>_xlfn.CONCAT(VLOOKUP(B17,'Data '!A:AH,7,FALSE),"__",AA17)</f>
        <v>Slovacia__w41</v>
      </c>
      <c r="J17" s="196"/>
      <c r="K17" s="197">
        <f>VLOOKUP(B17,'Data '!A:AK,12,FALSE)</f>
        <v>30</v>
      </c>
      <c r="L17" s="198">
        <v>1040</v>
      </c>
      <c r="M17" s="213">
        <v>1091</v>
      </c>
      <c r="N17" s="200">
        <f>(M17*K17*H17)/1000</f>
        <v>1963.8</v>
      </c>
      <c r="O17" s="200">
        <f>VLOOKUP(B17,'Data '!A:AI,13,FALSE)</f>
        <v>80</v>
      </c>
      <c r="P17" s="201">
        <f>M17/O17</f>
        <v>13.637499999999999</v>
      </c>
      <c r="Q17" s="112">
        <f t="shared" si="3"/>
        <v>45937.649118411537</v>
      </c>
      <c r="R17" s="11">
        <f t="shared" si="4"/>
        <v>45937.711525173203</v>
      </c>
      <c r="S17" s="12">
        <f>+P17/A17</f>
        <v>1.4977622800032948</v>
      </c>
      <c r="T17" s="26">
        <f>+S17/8</f>
        <v>0.18722028500041185</v>
      </c>
      <c r="U17" s="20"/>
      <c r="V17" s="13">
        <f>H17*K17/1000*O17*A17</f>
        <v>1311.1559999999999</v>
      </c>
      <c r="W17" s="14">
        <f>H17*K17/1000</f>
        <v>1.8</v>
      </c>
      <c r="X17" s="15">
        <f>INT(Q17)</f>
        <v>45937</v>
      </c>
      <c r="Y17" s="16" t="str">
        <f>_xlfn.CONCAT(TEXT((Q17-X17),"HH:MM:SS"))</f>
        <v>15:34:44</v>
      </c>
      <c r="Z17" s="17" t="str">
        <f>VLOOKUP(B17,'Data '!A:AI,28,FALSE)</f>
        <v>0001</v>
      </c>
      <c r="AA17" s="18" t="s">
        <v>33</v>
      </c>
      <c r="AB17" s="19"/>
    </row>
    <row r="18" spans="1:28" ht="15.5" x14ac:dyDescent="0.35">
      <c r="A18" s="65">
        <v>1</v>
      </c>
      <c r="B18" s="45" t="s">
        <v>30</v>
      </c>
      <c r="C18" s="105"/>
      <c r="D18" s="104"/>
      <c r="E18" s="30"/>
      <c r="F18" s="30"/>
      <c r="G18" s="30"/>
      <c r="H18" s="30"/>
      <c r="I18" s="30"/>
      <c r="J18" s="31"/>
      <c r="K18" s="32"/>
      <c r="L18" s="49"/>
      <c r="M18" s="113"/>
      <c r="N18" s="29">
        <v>0</v>
      </c>
      <c r="O18" s="29"/>
      <c r="P18" s="42">
        <v>0.25</v>
      </c>
      <c r="Q18" s="112">
        <f t="shared" si="3"/>
        <v>45937.711525173203</v>
      </c>
      <c r="R18" s="11">
        <f t="shared" si="4"/>
        <v>45937.721941839867</v>
      </c>
      <c r="S18" s="71">
        <v>0.25</v>
      </c>
      <c r="T18" s="72">
        <v>3.125E-2</v>
      </c>
      <c r="U18" s="20"/>
      <c r="V18" s="13">
        <v>0</v>
      </c>
      <c r="W18" s="14">
        <v>0</v>
      </c>
      <c r="X18" s="66">
        <v>45660</v>
      </c>
      <c r="Y18" s="67" t="s">
        <v>31</v>
      </c>
      <c r="Z18" s="68" t="e">
        <v>#N/A</v>
      </c>
      <c r="AA18" s="18" t="s">
        <v>32</v>
      </c>
    </row>
    <row r="19" spans="1:28" ht="40.5" customHeight="1" x14ac:dyDescent="0.35">
      <c r="A19" s="8">
        <f>IFERROR(VLOOKUP(B19,'Data '!A:AK,27,FALSE),1)</f>
        <v>9.1052499999999998</v>
      </c>
      <c r="B19" s="43" t="str">
        <f>_xlfn.CONCAT(D19,"1c01")</f>
        <v>42844851c01</v>
      </c>
      <c r="C19" s="82">
        <v>2200113</v>
      </c>
      <c r="D19" s="185">
        <v>4284485</v>
      </c>
      <c r="E19" s="195" t="str">
        <f>VLOOKUP(D19,'Data '!B:C,2,FALSE)</f>
        <v>TESCO 60G COCOA&amp;VAN CROIS 30CA</v>
      </c>
      <c r="F19" s="195" t="str">
        <f>VLOOKUP(B19,'Data '!A:AO,8,FALSE)</f>
        <v>Cocoa-Vanilla</v>
      </c>
      <c r="G19" s="195" t="str">
        <f>VLOOKUP(B19,'Data '!A:AJ,5,FALSE)</f>
        <v>Tray 60/65g</v>
      </c>
      <c r="H19" s="195">
        <f>VLOOKUP(B19,'Data '!A:AH,6,FALSE)</f>
        <v>60</v>
      </c>
      <c r="I19" s="195" t="str">
        <f>_xlfn.CONCAT(VLOOKUP(B19,'Data '!A:AH,7,FALSE),"__",AA19)</f>
        <v>Slovacia__w41</v>
      </c>
      <c r="J19" s="196"/>
      <c r="K19" s="197">
        <f>VLOOKUP(B19,'Data '!A:AK,12,FALSE)</f>
        <v>30</v>
      </c>
      <c r="L19" s="198">
        <v>1840</v>
      </c>
      <c r="M19" s="213">
        <v>1807</v>
      </c>
      <c r="N19" s="200">
        <f>(M19*K19*H19)/1000</f>
        <v>3252.6</v>
      </c>
      <c r="O19" s="200">
        <f>VLOOKUP(B19,'Data '!A:AI,13,FALSE)</f>
        <v>80</v>
      </c>
      <c r="P19" s="201">
        <f>M19/O19</f>
        <v>22.587499999999999</v>
      </c>
      <c r="Q19" s="112">
        <f t="shared" si="3"/>
        <v>45937.721941839867</v>
      </c>
      <c r="R19" s="11">
        <f t="shared" si="4"/>
        <v>45937.825304826423</v>
      </c>
      <c r="S19" s="12">
        <f>+P19/A19</f>
        <v>2.4807116773290132</v>
      </c>
      <c r="T19" s="26">
        <f>+S19/8</f>
        <v>0.31008895966612665</v>
      </c>
      <c r="U19" s="20"/>
      <c r="V19" s="13">
        <f>H19*K19/1000*O19*A19</f>
        <v>1311.1559999999999</v>
      </c>
      <c r="W19" s="14">
        <f>H19*K19/1000</f>
        <v>1.8</v>
      </c>
      <c r="X19" s="15">
        <f>INT(Q19)</f>
        <v>45937</v>
      </c>
      <c r="Y19" s="16" t="str">
        <f>_xlfn.CONCAT(TEXT((Q19-X19),"HH:MM:SS"))</f>
        <v>17:19:36</v>
      </c>
      <c r="Z19" s="17" t="str">
        <f>VLOOKUP(B19,'Data '!A:AI,28,FALSE)</f>
        <v>0001</v>
      </c>
      <c r="AA19" s="18" t="s">
        <v>33</v>
      </c>
      <c r="AB19" s="19"/>
    </row>
    <row r="20" spans="1:28" ht="15.5" x14ac:dyDescent="0.35">
      <c r="A20" s="65">
        <v>1</v>
      </c>
      <c r="B20" s="45" t="s">
        <v>30</v>
      </c>
      <c r="C20" s="105"/>
      <c r="D20" s="104"/>
      <c r="E20" s="30"/>
      <c r="F20" s="30"/>
      <c r="G20" s="30"/>
      <c r="H20" s="30"/>
      <c r="I20" s="30"/>
      <c r="J20" s="31"/>
      <c r="K20" s="32"/>
      <c r="L20" s="49"/>
      <c r="M20" s="113"/>
      <c r="N20" s="29">
        <v>0</v>
      </c>
      <c r="O20" s="29"/>
      <c r="P20" s="42">
        <v>0.25</v>
      </c>
      <c r="Q20" s="112">
        <f t="shared" si="3"/>
        <v>45937.825304826423</v>
      </c>
      <c r="R20" s="11">
        <f t="shared" si="4"/>
        <v>45937.835721493087</v>
      </c>
      <c r="S20" s="71">
        <v>0.25</v>
      </c>
      <c r="T20" s="72">
        <v>3.125E-2</v>
      </c>
      <c r="U20" s="20"/>
      <c r="V20" s="13">
        <v>0</v>
      </c>
      <c r="W20" s="14">
        <v>0</v>
      </c>
      <c r="X20" s="66">
        <v>45660</v>
      </c>
      <c r="Y20" s="67" t="s">
        <v>31</v>
      </c>
      <c r="Z20" s="68" t="e">
        <v>#N/A</v>
      </c>
      <c r="AA20" s="18" t="s">
        <v>32</v>
      </c>
    </row>
    <row r="21" spans="1:28" ht="40.5" customHeight="1" x14ac:dyDescent="0.35">
      <c r="A21" s="8">
        <f>IFERROR(VLOOKUP(B21,'Data '!A:AK,27,FALSE),1)</f>
        <v>9.1052499999999998</v>
      </c>
      <c r="B21" s="43" t="str">
        <f>_xlfn.CONCAT(D21,"1c01")</f>
        <v>42844831c01</v>
      </c>
      <c r="C21" s="82">
        <v>2200114</v>
      </c>
      <c r="D21" s="185">
        <v>4284483</v>
      </c>
      <c r="E21" s="195" t="str">
        <f>VLOOKUP(D21,'Data '!B:C,2,FALSE)</f>
        <v>TESCO 60G COCOA CROIS 30CA</v>
      </c>
      <c r="F21" s="195" t="str">
        <f>VLOOKUP(B21,'Data '!A:AO,8,FALSE)</f>
        <v>Cocoa</v>
      </c>
      <c r="G21" s="195" t="str">
        <f>VLOOKUP(B21,'Data '!A:AJ,5,FALSE)</f>
        <v>Tray 60/65g</v>
      </c>
      <c r="H21" s="195">
        <f>VLOOKUP(B21,'Data '!A:AH,6,FALSE)</f>
        <v>60</v>
      </c>
      <c r="I21" s="195" t="str">
        <f>_xlfn.CONCAT(VLOOKUP(B21,'Data '!A:AH,7,FALSE),"__",AA21)</f>
        <v>Slovacia__w41</v>
      </c>
      <c r="J21" s="196"/>
      <c r="K21" s="197">
        <f>VLOOKUP(B21,'Data '!A:AK,12,FALSE)</f>
        <v>30</v>
      </c>
      <c r="L21" s="198">
        <v>2240</v>
      </c>
      <c r="M21" s="199">
        <v>2544</v>
      </c>
      <c r="N21" s="200">
        <f>(M21*K21*H21)/1000</f>
        <v>4579.2</v>
      </c>
      <c r="O21" s="200">
        <f>VLOOKUP(B21,'Data '!A:AI,13,FALSE)</f>
        <v>80</v>
      </c>
      <c r="P21" s="201">
        <f>M21/O21</f>
        <v>31.8</v>
      </c>
      <c r="Q21" s="112">
        <f t="shared" si="3"/>
        <v>45937.835721493087</v>
      </c>
      <c r="R21" s="11">
        <f t="shared" si="4"/>
        <v>45937.981241934591</v>
      </c>
      <c r="S21" s="12">
        <f>+P21/A21</f>
        <v>3.4924905960846764</v>
      </c>
      <c r="T21" s="26">
        <f>+S21/8</f>
        <v>0.43656132451058455</v>
      </c>
      <c r="U21" s="202" t="s">
        <v>37</v>
      </c>
      <c r="V21" s="13">
        <f>H21*K21/1000*O21*A21</f>
        <v>1311.1559999999999</v>
      </c>
      <c r="W21" s="14">
        <f>H21*K21/1000</f>
        <v>1.8</v>
      </c>
      <c r="X21" s="15">
        <f>INT(Q21)</f>
        <v>45937</v>
      </c>
      <c r="Y21" s="16" t="str">
        <f>_xlfn.CONCAT(TEXT((Q21-X21),"HH:MM:SS"))</f>
        <v>20:03:26</v>
      </c>
      <c r="Z21" s="17" t="str">
        <f>VLOOKUP(B21,'Data '!A:AI,28,FALSE)</f>
        <v>0001</v>
      </c>
      <c r="AA21" s="18" t="s">
        <v>33</v>
      </c>
      <c r="AB21" s="19"/>
    </row>
    <row r="22" spans="1:28" ht="15.5" x14ac:dyDescent="0.35">
      <c r="A22" s="65">
        <v>1</v>
      </c>
      <c r="B22" s="45" t="s">
        <v>30</v>
      </c>
      <c r="C22" s="105"/>
      <c r="D22" s="104"/>
      <c r="E22" s="30"/>
      <c r="F22" s="30"/>
      <c r="G22" s="30"/>
      <c r="H22" s="30"/>
      <c r="I22" s="30"/>
      <c r="J22" s="31"/>
      <c r="K22" s="32"/>
      <c r="L22" s="49"/>
      <c r="M22" s="113"/>
      <c r="N22" s="29">
        <v>0</v>
      </c>
      <c r="O22" s="29"/>
      <c r="P22" s="42">
        <v>2.5</v>
      </c>
      <c r="Q22" s="112">
        <f t="shared" si="3"/>
        <v>45937.981241934591</v>
      </c>
      <c r="R22" s="11">
        <f t="shared" si="4"/>
        <v>45938.085408601255</v>
      </c>
      <c r="S22" s="71">
        <v>0.25</v>
      </c>
      <c r="T22" s="72">
        <v>3.125E-2</v>
      </c>
      <c r="U22" s="20"/>
      <c r="V22" s="13">
        <v>0</v>
      </c>
      <c r="W22" s="14">
        <v>0</v>
      </c>
      <c r="X22" s="66">
        <v>45660</v>
      </c>
      <c r="Y22" s="67" t="s">
        <v>31</v>
      </c>
      <c r="Z22" s="68" t="e">
        <v>#N/A</v>
      </c>
      <c r="AA22" s="18" t="s">
        <v>32</v>
      </c>
    </row>
    <row r="23" spans="1:28" ht="40.5" customHeight="1" x14ac:dyDescent="0.35">
      <c r="A23" s="8">
        <f>IFERROR(VLOOKUP(B23,'Data '!A:AK,27,FALSE),1)</f>
        <v>12.266666666666666</v>
      </c>
      <c r="B23" s="43" t="str">
        <f>_xlfn.CONCAT(D23,"1c01")</f>
        <v>43112881c01</v>
      </c>
      <c r="C23" s="82">
        <v>2200115</v>
      </c>
      <c r="D23" s="185">
        <v>4311288</v>
      </c>
      <c r="E23" s="195" t="str">
        <f>VLOOKUP(D23,'Data '!B:C,2,FALSE)</f>
        <v>7D 80G SPUM CROIS 20CA</v>
      </c>
      <c r="F23" s="195" t="str">
        <f>VLOOKUP(B23,'Data '!A:AO,8,FALSE)</f>
        <v>Spumant</v>
      </c>
      <c r="G23" s="195" t="str">
        <f>VLOOKUP(B23,'Data '!A:AJ,5,FALSE)</f>
        <v>Tray 70/80/85g</v>
      </c>
      <c r="H23" s="195">
        <f>VLOOKUP(B23,'Data '!A:AH,6,FALSE)</f>
        <v>80</v>
      </c>
      <c r="I23" s="195" t="str">
        <f>_xlfn.CONCAT(VLOOKUP(B23,'Data '!A:AH,7,FALSE),"__",AA23)</f>
        <v>Kaufland RO/MD/BG__w41</v>
      </c>
      <c r="J23" s="196"/>
      <c r="K23" s="197">
        <f>VLOOKUP(B23,'Data '!A:AK,12,FALSE)</f>
        <v>20</v>
      </c>
      <c r="L23" s="198">
        <v>2088</v>
      </c>
      <c r="M23" s="199">
        <v>2088</v>
      </c>
      <c r="N23" s="200">
        <f>(M23*K23*H23)/1000</f>
        <v>3340.8</v>
      </c>
      <c r="O23" s="200">
        <f>VLOOKUP(B23,'Data '!A:AI,13,FALSE)</f>
        <v>72</v>
      </c>
      <c r="P23" s="201">
        <f>M23/O23</f>
        <v>29</v>
      </c>
      <c r="Q23" s="112">
        <f t="shared" si="3"/>
        <v>45938.085408601255</v>
      </c>
      <c r="R23" s="11">
        <f t="shared" si="4"/>
        <v>45938.183914036039</v>
      </c>
      <c r="S23" s="12">
        <f>+P23/A23</f>
        <v>2.3641304347826089</v>
      </c>
      <c r="T23" s="26">
        <f>+S23/8</f>
        <v>0.29551630434782611</v>
      </c>
      <c r="U23" s="20"/>
      <c r="V23" s="13">
        <f>H23*K23/1000*O23*A23</f>
        <v>1413.12</v>
      </c>
      <c r="W23" s="14">
        <f>H23*K23/1000</f>
        <v>1.6</v>
      </c>
      <c r="X23" s="15">
        <f>INT(Q23)</f>
        <v>45938</v>
      </c>
      <c r="Y23" s="16" t="str">
        <f>_xlfn.CONCAT(TEXT((Q23-X23),"HH:MM:SS"))</f>
        <v>02:02:59</v>
      </c>
      <c r="Z23" s="17" t="str">
        <f>VLOOKUP(B23,'Data '!A:AI,28,FALSE)</f>
        <v>0001</v>
      </c>
      <c r="AA23" s="18" t="s">
        <v>33</v>
      </c>
      <c r="AB23" s="19"/>
    </row>
    <row r="24" spans="1:28" ht="40.5" customHeight="1" x14ac:dyDescent="0.35">
      <c r="A24" s="8">
        <f>IFERROR(VLOOKUP(B24,'Data '!A:AK,27,FALSE),1)</f>
        <v>12.266666666666666</v>
      </c>
      <c r="B24" s="43" t="str">
        <f>_xlfn.CONCAT(D24,"1c01")</f>
        <v>43112781c01</v>
      </c>
      <c r="C24" s="82">
        <v>2200117</v>
      </c>
      <c r="D24" s="185">
        <v>4311278</v>
      </c>
      <c r="E24" s="195" t="str">
        <f>VLOOKUP(D24,'Data '!B:C,2,FALSE)</f>
        <v>7D 80G SPUM CROIS 20CA</v>
      </c>
      <c r="F24" s="195" t="str">
        <f>VLOOKUP(B24,'Data '!A:AO,8,FALSE)</f>
        <v>Spumant</v>
      </c>
      <c r="G24" s="195" t="str">
        <f>VLOOKUP(B24,'Data '!A:AJ,5,FALSE)</f>
        <v>Tray 70/80/85g</v>
      </c>
      <c r="H24" s="195">
        <f>VLOOKUP(B24,'Data '!A:AH,6,FALSE)</f>
        <v>80</v>
      </c>
      <c r="I24" s="195" t="str">
        <f>_xlfn.CONCAT(VLOOKUP(B24,'Data '!A:AH,7,FALSE),"__",AA24)</f>
        <v>RO/MD/BG__w41</v>
      </c>
      <c r="J24" s="196"/>
      <c r="K24" s="197">
        <f>VLOOKUP(B24,'Data '!A:AK,12,FALSE)</f>
        <v>20</v>
      </c>
      <c r="L24" s="198">
        <v>6048</v>
      </c>
      <c r="M24" s="199">
        <v>1600</v>
      </c>
      <c r="N24" s="200">
        <f>(M24*K24*H24)/1000</f>
        <v>2560</v>
      </c>
      <c r="O24" s="200">
        <f>VLOOKUP(B24,'Data '!A:AI,13,FALSE)</f>
        <v>72</v>
      </c>
      <c r="P24" s="201">
        <f>M24/O24</f>
        <v>22.222222222222221</v>
      </c>
      <c r="Q24" s="112">
        <f t="shared" si="3"/>
        <v>45938.183914036039</v>
      </c>
      <c r="R24" s="11">
        <f t="shared" si="4"/>
        <v>45938.259397127826</v>
      </c>
      <c r="S24" s="12">
        <f>+P24/A24</f>
        <v>1.8115942028985508</v>
      </c>
      <c r="T24" s="26">
        <f>+S24/8</f>
        <v>0.22644927536231885</v>
      </c>
      <c r="U24" s="202"/>
      <c r="V24" s="13">
        <f>H24*K24/1000*O24*A24</f>
        <v>1413.12</v>
      </c>
      <c r="W24" s="14">
        <f>H24*K24/1000</f>
        <v>1.6</v>
      </c>
      <c r="X24" s="15">
        <f>INT(Q24)</f>
        <v>45938</v>
      </c>
      <c r="Y24" s="16" t="str">
        <f>_xlfn.CONCAT(TEXT((Q24-X24),"HH:MM:SS"))</f>
        <v>04:24:50</v>
      </c>
      <c r="Z24" s="17" t="str">
        <f>VLOOKUP(B24,'Data '!A:AI,28,FALSE)</f>
        <v>0001</v>
      </c>
      <c r="AA24" s="18" t="s">
        <v>33</v>
      </c>
      <c r="AB24" s="19"/>
    </row>
    <row r="25" spans="1:28" ht="40.5" customHeight="1" x14ac:dyDescent="0.35">
      <c r="A25" s="8">
        <f>IFERROR(VLOOKUP(B25,'Data '!A:AK,27,FALSE),1)</f>
        <v>12.266666666666666</v>
      </c>
      <c r="B25" s="43" t="str">
        <f>_xlfn.CONCAT(D25,"1c01")</f>
        <v>43112781c01</v>
      </c>
      <c r="C25" s="82">
        <v>2200117</v>
      </c>
      <c r="D25" s="185">
        <v>4311278</v>
      </c>
      <c r="E25" s="195" t="str">
        <f>VLOOKUP(D25,'Data '!B:C,2,FALSE)</f>
        <v>7D 80G SPUM CROIS 20CA</v>
      </c>
      <c r="F25" s="195" t="str">
        <f>VLOOKUP(B25,'Data '!A:AO,8,FALSE)</f>
        <v>Spumant</v>
      </c>
      <c r="G25" s="195" t="str">
        <f>VLOOKUP(B25,'Data '!A:AJ,5,FALSE)</f>
        <v>Tray 70/80/85g</v>
      </c>
      <c r="H25" s="195">
        <f>VLOOKUP(B25,'Data '!A:AH,6,FALSE)</f>
        <v>80</v>
      </c>
      <c r="I25" s="195" t="str">
        <f>_xlfn.CONCAT(VLOOKUP(B25,'Data '!A:AH,7,FALSE),"__",AA25)</f>
        <v>RO/MD/BG__w41</v>
      </c>
      <c r="J25" s="196"/>
      <c r="K25" s="197">
        <f>VLOOKUP(B25,'Data '!A:AK,12,FALSE)</f>
        <v>20</v>
      </c>
      <c r="L25" s="198">
        <v>4448</v>
      </c>
      <c r="M25" s="199">
        <v>4496</v>
      </c>
      <c r="N25" s="200">
        <f>(M25*K25*H25)/1000</f>
        <v>7193.6</v>
      </c>
      <c r="O25" s="200">
        <f>VLOOKUP(B25,'Data '!A:AI,13,FALSE)</f>
        <v>72</v>
      </c>
      <c r="P25" s="201">
        <f>M25/O25</f>
        <v>62.444444444444443</v>
      </c>
      <c r="Q25" s="64">
        <v>45938.25</v>
      </c>
      <c r="R25" s="11">
        <f t="shared" si="4"/>
        <v>45938.462107487925</v>
      </c>
      <c r="S25" s="12">
        <f>+P25/A25</f>
        <v>5.0905797101449277</v>
      </c>
      <c r="T25" s="26">
        <f>+S25/8</f>
        <v>0.63632246376811596</v>
      </c>
      <c r="U25" s="20"/>
      <c r="V25" s="13">
        <f>H25*K25/1000*O25*A25</f>
        <v>1413.12</v>
      </c>
      <c r="W25" s="14">
        <f>H25*K25/1000</f>
        <v>1.6</v>
      </c>
      <c r="X25" s="15">
        <f>INT(Q25)</f>
        <v>45938</v>
      </c>
      <c r="Y25" s="16" t="str">
        <f>_xlfn.CONCAT(TEXT((Q25-X25),"HH:MM:SS"))</f>
        <v>06:00:00</v>
      </c>
      <c r="Z25" s="17" t="str">
        <f>VLOOKUP(B25,'Data '!A:AI,28,FALSE)</f>
        <v>0001</v>
      </c>
      <c r="AA25" s="18" t="s">
        <v>33</v>
      </c>
      <c r="AB25" s="19"/>
    </row>
    <row r="26" spans="1:28" ht="15.5" x14ac:dyDescent="0.35">
      <c r="A26" s="65">
        <v>1</v>
      </c>
      <c r="B26" s="45" t="s">
        <v>30</v>
      </c>
      <c r="C26" s="105"/>
      <c r="D26" s="104"/>
      <c r="E26" s="30"/>
      <c r="F26" s="30"/>
      <c r="G26" s="30"/>
      <c r="H26" s="30"/>
      <c r="I26" s="30"/>
      <c r="J26" s="31"/>
      <c r="K26" s="32"/>
      <c r="L26" s="49"/>
      <c r="M26" s="113"/>
      <c r="N26" s="29">
        <v>0</v>
      </c>
      <c r="O26" s="29"/>
      <c r="P26" s="42">
        <v>0.25</v>
      </c>
      <c r="Q26" s="112">
        <f t="shared" si="3"/>
        <v>45938.462107487925</v>
      </c>
      <c r="R26" s="11">
        <f t="shared" si="4"/>
        <v>45938.472524154589</v>
      </c>
      <c r="S26" s="71">
        <v>0.25</v>
      </c>
      <c r="T26" s="72">
        <v>3.125E-2</v>
      </c>
      <c r="U26" s="20"/>
      <c r="V26" s="13">
        <v>0</v>
      </c>
      <c r="W26" s="14">
        <v>0</v>
      </c>
      <c r="X26" s="66">
        <v>45660</v>
      </c>
      <c r="Y26" s="67" t="s">
        <v>31</v>
      </c>
      <c r="Z26" s="68" t="e">
        <v>#N/A</v>
      </c>
      <c r="AA26" s="18" t="s">
        <v>32</v>
      </c>
    </row>
    <row r="27" spans="1:28" ht="40.5" customHeight="1" x14ac:dyDescent="0.35">
      <c r="A27" s="8">
        <f>IFERROR(VLOOKUP(B27,'Data '!A:AK,27,FALSE),1)</f>
        <v>12.266666666666666</v>
      </c>
      <c r="B27" s="43" t="str">
        <f>_xlfn.CONCAT(D27,"1c01")</f>
        <v>43113221c01</v>
      </c>
      <c r="C27" s="82">
        <v>2200118</v>
      </c>
      <c r="D27" s="185">
        <v>4311322</v>
      </c>
      <c r="E27" s="195" t="str">
        <f>VLOOKUP(D27,'Data '!B:C,2,FALSE)</f>
        <v>7D 80G FR FRUIT CROIS 20CA</v>
      </c>
      <c r="F27" s="195" t="str">
        <f>VLOOKUP(B27,'Data '!A:AO,8,FALSE)</f>
        <v>Forest fruits</v>
      </c>
      <c r="G27" s="195" t="str">
        <f>VLOOKUP(B27,'Data '!A:AJ,5,FALSE)</f>
        <v>Tray 70/80/85g</v>
      </c>
      <c r="H27" s="195">
        <f>VLOOKUP(B27,'Data '!A:AH,6,FALSE)</f>
        <v>80</v>
      </c>
      <c r="I27" s="195" t="str">
        <f>_xlfn.CONCAT(VLOOKUP(B27,'Data '!A:AH,7,FALSE),"__",AA27)</f>
        <v>Ro,BG,GB__w41</v>
      </c>
      <c r="J27" s="196"/>
      <c r="K27" s="197">
        <f>VLOOKUP(B27,'Data '!A:AK,12,FALSE)</f>
        <v>20</v>
      </c>
      <c r="L27" s="198">
        <v>12528</v>
      </c>
      <c r="M27" s="199">
        <v>12435</v>
      </c>
      <c r="N27" s="200">
        <f>(M27*K27*H27)/1000</f>
        <v>19896</v>
      </c>
      <c r="O27" s="200">
        <f>VLOOKUP(B27,'Data '!A:AI,13,FALSE)</f>
        <v>72</v>
      </c>
      <c r="P27" s="201">
        <f>M27/O27</f>
        <v>172.70833333333334</v>
      </c>
      <c r="Q27" s="112">
        <f t="shared" si="3"/>
        <v>45938.472524154589</v>
      </c>
      <c r="R27" s="11">
        <f t="shared" si="4"/>
        <v>45939.059169308573</v>
      </c>
      <c r="S27" s="12">
        <f>+P27/A27</f>
        <v>14.079483695652176</v>
      </c>
      <c r="T27" s="26">
        <f>+S27/8</f>
        <v>1.759935461956522</v>
      </c>
      <c r="U27" s="20"/>
      <c r="V27" s="13">
        <f>H27*K27/1000*O27*A27</f>
        <v>1413.12</v>
      </c>
      <c r="W27" s="14">
        <f>H27*K27/1000</f>
        <v>1.6</v>
      </c>
      <c r="X27" s="15">
        <f>INT(Q27)</f>
        <v>45938</v>
      </c>
      <c r="Y27" s="16" t="str">
        <f>_xlfn.CONCAT(TEXT((Q27-X27),"HH:MM:SS"))</f>
        <v>11:20:26</v>
      </c>
      <c r="Z27" s="17" t="str">
        <f>VLOOKUP(B27,'Data '!A:AI,28,FALSE)</f>
        <v>0001</v>
      </c>
      <c r="AA27" s="18" t="s">
        <v>33</v>
      </c>
      <c r="AB27" s="19"/>
    </row>
    <row r="28" spans="1:28" ht="15.5" x14ac:dyDescent="0.35">
      <c r="A28" s="65">
        <v>1</v>
      </c>
      <c r="B28" s="45" t="s">
        <v>30</v>
      </c>
      <c r="C28" s="105"/>
      <c r="D28" s="104"/>
      <c r="E28" s="30"/>
      <c r="F28" s="30"/>
      <c r="G28" s="30"/>
      <c r="H28" s="30"/>
      <c r="I28" s="30"/>
      <c r="J28" s="31"/>
      <c r="K28" s="32"/>
      <c r="L28" s="49"/>
      <c r="M28" s="113"/>
      <c r="N28" s="29">
        <v>0</v>
      </c>
      <c r="O28" s="29"/>
      <c r="P28" s="42">
        <v>0.25</v>
      </c>
      <c r="Q28" s="112">
        <f t="shared" ref="Q28:Q33" si="5">R27</f>
        <v>45939.059169308573</v>
      </c>
      <c r="R28" s="11">
        <f t="shared" ref="R28:R33" si="6">Q28+(P28/A28)/24</f>
        <v>45939.069585975238</v>
      </c>
      <c r="S28" s="71">
        <v>0.25</v>
      </c>
      <c r="T28" s="72">
        <v>3.125E-2</v>
      </c>
      <c r="U28" s="20"/>
      <c r="V28" s="13">
        <v>0</v>
      </c>
      <c r="W28" s="14">
        <v>0</v>
      </c>
      <c r="X28" s="66">
        <v>45660</v>
      </c>
      <c r="Y28" s="67" t="s">
        <v>31</v>
      </c>
      <c r="Z28" s="68" t="e">
        <v>#N/A</v>
      </c>
      <c r="AA28" s="18" t="s">
        <v>32</v>
      </c>
    </row>
    <row r="29" spans="1:28" ht="40.5" customHeight="1" x14ac:dyDescent="0.35">
      <c r="A29" s="8">
        <f>IFERROR(VLOOKUP(B29,'Data '!A:AK,27,FALSE),1)</f>
        <v>12.266666666666666</v>
      </c>
      <c r="B29" s="43" t="str">
        <f>_xlfn.CONCAT(D29,"1c01")</f>
        <v>43070631c01</v>
      </c>
      <c r="C29" s="82">
        <v>2200119</v>
      </c>
      <c r="D29" s="185">
        <v>4307063</v>
      </c>
      <c r="E29" s="195" t="str">
        <f>VLOOKUP(D29,'Data '!B:C,2,FALSE)</f>
        <v>7D 80G VAN&amp;STRAWB CROIS 20CA SRP HP</v>
      </c>
      <c r="F29" s="195" t="str">
        <f>VLOOKUP(B29,'Data '!A:AO,8,FALSE)</f>
        <v>Vanilla-Strawberry</v>
      </c>
      <c r="G29" s="195" t="str">
        <f>VLOOKUP(B29,'Data '!A:AJ,5,FALSE)</f>
        <v>Tray 70/80/85g</v>
      </c>
      <c r="H29" s="195">
        <f>VLOOKUP(B29,'Data '!A:AH,6,FALSE)</f>
        <v>80</v>
      </c>
      <c r="I29" s="195" t="str">
        <f>_xlfn.CONCAT(VLOOKUP(B29,'Data '!A:AH,7,FALSE),"__",AA29)</f>
        <v>Kaufland RO/MD/BG/ES/PT__w41</v>
      </c>
      <c r="J29" s="196"/>
      <c r="K29" s="197">
        <f>VLOOKUP(B29,'Data '!A:AK,12,FALSE)</f>
        <v>20</v>
      </c>
      <c r="L29" s="198">
        <v>1872</v>
      </c>
      <c r="M29" s="199">
        <f>17*72+9*72</f>
        <v>1872</v>
      </c>
      <c r="N29" s="200">
        <f>(M29*K29*H29)/1000</f>
        <v>2995.2</v>
      </c>
      <c r="O29" s="200">
        <f>VLOOKUP(B29,'Data '!A:AI,13,FALSE)</f>
        <v>72</v>
      </c>
      <c r="P29" s="201">
        <f>M29/O29</f>
        <v>26</v>
      </c>
      <c r="Q29" s="112">
        <f t="shared" si="5"/>
        <v>45939.069585975238</v>
      </c>
      <c r="R29" s="11">
        <f t="shared" si="6"/>
        <v>45939.15790119263</v>
      </c>
      <c r="S29" s="12">
        <f>+P29/A29</f>
        <v>2.1195652173913047</v>
      </c>
      <c r="T29" s="26">
        <f>+S29/8</f>
        <v>0.26494565217391308</v>
      </c>
      <c r="U29" s="20"/>
      <c r="V29" s="13">
        <f>H29*K29/1000*O29*A29</f>
        <v>1413.12</v>
      </c>
      <c r="W29" s="14">
        <f>H29*K29/1000</f>
        <v>1.6</v>
      </c>
      <c r="X29" s="15">
        <f>INT(Q29)</f>
        <v>45939</v>
      </c>
      <c r="Y29" s="16" t="str">
        <f>_xlfn.CONCAT(TEXT((Q29-X29),"HH:MM:SS"))</f>
        <v>01:40:12</v>
      </c>
      <c r="Z29" s="17" t="str">
        <f>VLOOKUP(B29,'Data '!A:AI,28,FALSE)</f>
        <v>0001</v>
      </c>
      <c r="AA29" s="18" t="s">
        <v>33</v>
      </c>
      <c r="AB29" s="19"/>
    </row>
    <row r="30" spans="1:28" ht="50.5" customHeight="1" x14ac:dyDescent="0.35">
      <c r="A30" s="8">
        <f>IFERROR(VLOOKUP(B30,'Data '!A:AK,27,FALSE),1)</f>
        <v>12.266666666666666</v>
      </c>
      <c r="B30" s="43" t="str">
        <f>_xlfn.CONCAT(D30,"1c01")</f>
        <v>43067561c01</v>
      </c>
      <c r="C30" s="82">
        <v>2200120</v>
      </c>
      <c r="D30" s="185">
        <v>4306756</v>
      </c>
      <c r="E30" s="195" t="str">
        <f>VLOOKUP(D30,'Data '!B:C,2,FALSE)</f>
        <v>7D 80G VAN&amp;STRAWB CROIS 20CA AC</v>
      </c>
      <c r="F30" s="195" t="str">
        <f>VLOOKUP(B30,'Data '!A:AO,8,FALSE)</f>
        <v>Vanilla-Strawberry</v>
      </c>
      <c r="G30" s="195" t="str">
        <f>VLOOKUP(B30,'Data '!A:AJ,5,FALSE)</f>
        <v>Tray 70/80/85g</v>
      </c>
      <c r="H30" s="195">
        <f>VLOOKUP(B30,'Data '!A:AH,6,FALSE)</f>
        <v>80</v>
      </c>
      <c r="I30" s="195" t="str">
        <f>_xlfn.CONCAT(VLOOKUP(B30,'Data '!A:AH,7,FALSE),"__",AA30)</f>
        <v>RO/MD/BG/ES/PT__w41</v>
      </c>
      <c r="J30" s="196" t="s">
        <v>38</v>
      </c>
      <c r="K30" s="197">
        <f>VLOOKUP(B30,'Data '!A:AK,12,FALSE)</f>
        <v>20</v>
      </c>
      <c r="L30" s="198">
        <v>14328</v>
      </c>
      <c r="M30" s="199">
        <v>2251</v>
      </c>
      <c r="N30" s="200">
        <f>(M30*K30*H30)/1000</f>
        <v>3601.6</v>
      </c>
      <c r="O30" s="200">
        <f>VLOOKUP(B30,'Data '!A:AI,13,FALSE)</f>
        <v>72</v>
      </c>
      <c r="P30" s="201">
        <f>M30/O30</f>
        <v>31.263888888888889</v>
      </c>
      <c r="Q30" s="112">
        <f t="shared" si="5"/>
        <v>45939.15790119263</v>
      </c>
      <c r="R30" s="11">
        <f t="shared" si="6"/>
        <v>45939.264096467385</v>
      </c>
      <c r="S30" s="12">
        <f>+P30/A30</f>
        <v>2.5486865942028989</v>
      </c>
      <c r="T30" s="26">
        <f>+S30/8</f>
        <v>0.31858582427536236</v>
      </c>
      <c r="U30" s="20"/>
      <c r="V30" s="13">
        <f>H30*K30/1000*O30*A30</f>
        <v>1413.12</v>
      </c>
      <c r="W30" s="14">
        <f>H30*K30/1000</f>
        <v>1.6</v>
      </c>
      <c r="X30" s="15">
        <f>INT(Q30)</f>
        <v>45939</v>
      </c>
      <c r="Y30" s="16" t="str">
        <f>_xlfn.CONCAT(TEXT((Q30-X30),"HH:MM:SS"))</f>
        <v>03:47:23</v>
      </c>
      <c r="Z30" s="17" t="str">
        <f>VLOOKUP(B30,'Data '!A:AI,28,FALSE)</f>
        <v>0001</v>
      </c>
      <c r="AA30" s="18" t="s">
        <v>33</v>
      </c>
      <c r="AB30" s="19"/>
    </row>
    <row r="31" spans="1:28" ht="50.5" customHeight="1" x14ac:dyDescent="0.35">
      <c r="A31" s="8">
        <f>IFERROR(VLOOKUP(B31,'Data '!A:AK,27,FALSE),1)</f>
        <v>12.266666666666666</v>
      </c>
      <c r="B31" s="43" t="str">
        <f>_xlfn.CONCAT(D31,"1c01")</f>
        <v>43067561c01</v>
      </c>
      <c r="C31" s="82">
        <v>2200120</v>
      </c>
      <c r="D31" s="185">
        <v>4306756</v>
      </c>
      <c r="E31" s="195" t="str">
        <f>VLOOKUP(D31,'Data '!B:C,2,FALSE)</f>
        <v>7D 80G VAN&amp;STRAWB CROIS 20CA AC</v>
      </c>
      <c r="F31" s="195" t="str">
        <f>VLOOKUP(B31,'Data '!A:AO,8,FALSE)</f>
        <v>Vanilla-Strawberry</v>
      </c>
      <c r="G31" s="195" t="str">
        <f>VLOOKUP(B31,'Data '!A:AJ,5,FALSE)</f>
        <v>Tray 70/80/85g</v>
      </c>
      <c r="H31" s="195">
        <f>VLOOKUP(B31,'Data '!A:AH,6,FALSE)</f>
        <v>80</v>
      </c>
      <c r="I31" s="195" t="str">
        <f>_xlfn.CONCAT(VLOOKUP(B31,'Data '!A:AH,7,FALSE),"__",AA31)</f>
        <v>RO/MD/BG/ES/PT__w41</v>
      </c>
      <c r="J31" s="196" t="s">
        <v>38</v>
      </c>
      <c r="K31" s="197">
        <f>VLOOKUP(B31,'Data '!A:AK,12,FALSE)</f>
        <v>20</v>
      </c>
      <c r="L31" s="198">
        <v>12077</v>
      </c>
      <c r="M31" s="199">
        <v>12116</v>
      </c>
      <c r="N31" s="200">
        <f>(M31*K31*H31)/1000</f>
        <v>19385.599999999999</v>
      </c>
      <c r="O31" s="200">
        <f>VLOOKUP(B31,'Data '!A:AI,13,FALSE)</f>
        <v>72</v>
      </c>
      <c r="P31" s="201">
        <f>M31/O31</f>
        <v>168.27777777777777</v>
      </c>
      <c r="Q31" s="64">
        <v>45939.25</v>
      </c>
      <c r="R31" s="11">
        <f t="shared" si="6"/>
        <v>45939.821595712558</v>
      </c>
      <c r="S31" s="12">
        <f>+P31/A31</f>
        <v>13.718297101449275</v>
      </c>
      <c r="T31" s="26">
        <f>+S31/8</f>
        <v>1.7147871376811594</v>
      </c>
      <c r="U31" s="20"/>
      <c r="V31" s="13">
        <f>H31*K31/1000*O31*A31</f>
        <v>1413.12</v>
      </c>
      <c r="W31" s="14">
        <f>H31*K31/1000</f>
        <v>1.6</v>
      </c>
      <c r="X31" s="15">
        <f>INT(Q31)</f>
        <v>45939</v>
      </c>
      <c r="Y31" s="16" t="str">
        <f>_xlfn.CONCAT(TEXT((Q31-X31),"HH:MM:SS"))</f>
        <v>06:00:00</v>
      </c>
      <c r="Z31" s="17" t="str">
        <f>VLOOKUP(B31,'Data '!A:AI,28,FALSE)</f>
        <v>0001</v>
      </c>
      <c r="AA31" s="18" t="s">
        <v>33</v>
      </c>
      <c r="AB31" s="19"/>
    </row>
    <row r="32" spans="1:28" ht="15.5" x14ac:dyDescent="0.35">
      <c r="A32" s="65">
        <v>1</v>
      </c>
      <c r="B32" s="45" t="s">
        <v>30</v>
      </c>
      <c r="C32" s="105"/>
      <c r="D32" s="104"/>
      <c r="E32" s="30"/>
      <c r="F32" s="30"/>
      <c r="G32" s="30"/>
      <c r="H32" s="30"/>
      <c r="I32" s="30"/>
      <c r="J32" s="31"/>
      <c r="K32" s="32"/>
      <c r="L32" s="49"/>
      <c r="M32" s="113"/>
      <c r="N32" s="29">
        <v>0</v>
      </c>
      <c r="O32" s="29"/>
      <c r="P32" s="42">
        <v>0.25</v>
      </c>
      <c r="Q32" s="112">
        <f t="shared" si="5"/>
        <v>45939.821595712558</v>
      </c>
      <c r="R32" s="11">
        <f t="shared" si="6"/>
        <v>45939.832012379222</v>
      </c>
      <c r="S32" s="71">
        <v>0.25</v>
      </c>
      <c r="T32" s="72">
        <v>3.125E-2</v>
      </c>
      <c r="U32" s="20"/>
      <c r="V32" s="13">
        <v>0</v>
      </c>
      <c r="W32" s="14">
        <v>0</v>
      </c>
      <c r="X32" s="66">
        <v>45660</v>
      </c>
      <c r="Y32" s="67" t="s">
        <v>31</v>
      </c>
      <c r="Z32" s="68" t="e">
        <v>#N/A</v>
      </c>
      <c r="AA32" s="18" t="s">
        <v>32</v>
      </c>
    </row>
    <row r="33" spans="1:28" ht="40.5" customHeight="1" x14ac:dyDescent="0.35">
      <c r="A33" s="8">
        <f>IFERROR(VLOOKUP(B33,'Data '!A:AK,27,FALSE),1)</f>
        <v>12.266666666666666</v>
      </c>
      <c r="B33" s="43" t="str">
        <f>_xlfn.CONCAT(D33,"1c01")</f>
        <v>43067791c01</v>
      </c>
      <c r="C33" s="82">
        <v>2200121</v>
      </c>
      <c r="D33" s="185">
        <v>4306779</v>
      </c>
      <c r="E33" s="195" t="str">
        <f>VLOOKUP(D33,'Data '!B:C,2,FALSE)</f>
        <v>7D 80G VAN&amp;SR CHRY CROIS 20CA AC</v>
      </c>
      <c r="F33" s="195" t="str">
        <f>VLOOKUP(B33,'Data '!A:AO,8,FALSE)</f>
        <v>Vanilla-Cherry</v>
      </c>
      <c r="G33" s="195" t="str">
        <f>VLOOKUP(B33,'Data '!A:AJ,5,FALSE)</f>
        <v>Tray 70/80/85g</v>
      </c>
      <c r="H33" s="195">
        <f>VLOOKUP(B33,'Data '!A:AH,6,FALSE)</f>
        <v>80</v>
      </c>
      <c r="I33" s="195" t="str">
        <f>_xlfn.CONCAT(VLOOKUP(B33,'Data '!A:AH,7,FALSE),"__",AA33)</f>
        <v>RO/MD/BG/ES/PT__w41</v>
      </c>
      <c r="J33" s="196"/>
      <c r="K33" s="197">
        <f>VLOOKUP(B33,'Data '!A:AK,12,FALSE)</f>
        <v>20</v>
      </c>
      <c r="L33" s="198">
        <v>1368</v>
      </c>
      <c r="M33" s="199">
        <f>69*72-50*72</f>
        <v>1368</v>
      </c>
      <c r="N33" s="200">
        <f>(M33*K33*H33)/1000</f>
        <v>2188.8000000000002</v>
      </c>
      <c r="O33" s="200">
        <f>VLOOKUP(B33,'Data '!A:AI,13,FALSE)</f>
        <v>72</v>
      </c>
      <c r="P33" s="201">
        <f>M33/O33</f>
        <v>19</v>
      </c>
      <c r="Q33" s="112">
        <f t="shared" si="5"/>
        <v>45939.832012379222</v>
      </c>
      <c r="R33" s="11">
        <f t="shared" si="6"/>
        <v>45939.896550422702</v>
      </c>
      <c r="S33" s="12">
        <f>+P33/A33</f>
        <v>1.548913043478261</v>
      </c>
      <c r="T33" s="26">
        <f>+S33/8</f>
        <v>0.19361413043478262</v>
      </c>
      <c r="U33" s="202" t="s">
        <v>566</v>
      </c>
      <c r="V33" s="13">
        <f>H33*K33/1000*O33*A33</f>
        <v>1413.12</v>
      </c>
      <c r="W33" s="14">
        <f>H33*K33/1000</f>
        <v>1.6</v>
      </c>
      <c r="X33" s="15">
        <f>INT(Q33)</f>
        <v>45939</v>
      </c>
      <c r="Y33" s="16" t="str">
        <f>_xlfn.CONCAT(TEXT((Q33-X33),"HH:MM:SS"))</f>
        <v>19:58:06</v>
      </c>
      <c r="Z33" s="17" t="str">
        <f>VLOOKUP(B33,'Data '!A:AI,28,FALSE)</f>
        <v>0001</v>
      </c>
      <c r="AA33" s="18" t="s">
        <v>33</v>
      </c>
      <c r="AB33" s="19"/>
    </row>
    <row r="34" spans="1:28" ht="15.5" x14ac:dyDescent="0.35">
      <c r="A34" s="65">
        <v>1</v>
      </c>
      <c r="B34" s="45" t="s">
        <v>30</v>
      </c>
      <c r="C34" s="105"/>
      <c r="D34" s="104"/>
      <c r="E34" s="30"/>
      <c r="F34" s="30"/>
      <c r="G34" s="30"/>
      <c r="H34" s="30"/>
      <c r="I34" s="30"/>
      <c r="J34" s="31"/>
      <c r="K34" s="32"/>
      <c r="L34" s="49"/>
      <c r="M34" s="113"/>
      <c r="N34" s="29">
        <v>0</v>
      </c>
      <c r="O34" s="29"/>
      <c r="P34" s="42">
        <v>0.25</v>
      </c>
      <c r="Q34" s="112">
        <f t="shared" ref="Q34:Q40" si="7">R33</f>
        <v>45939.896550422702</v>
      </c>
      <c r="R34" s="11">
        <f t="shared" ref="R34:R40" si="8">Q34+(P34/A34)/24</f>
        <v>45939.906967089366</v>
      </c>
      <c r="S34" s="71">
        <v>0.25</v>
      </c>
      <c r="T34" s="72">
        <v>3.125E-2</v>
      </c>
      <c r="U34" s="20"/>
      <c r="V34" s="13">
        <v>0</v>
      </c>
      <c r="W34" s="14">
        <v>0</v>
      </c>
      <c r="X34" s="66">
        <v>45660</v>
      </c>
      <c r="Y34" s="67" t="s">
        <v>31</v>
      </c>
      <c r="Z34" s="68" t="e">
        <v>#N/A</v>
      </c>
      <c r="AA34" s="18" t="s">
        <v>32</v>
      </c>
    </row>
    <row r="35" spans="1:28" ht="40.5" customHeight="1" x14ac:dyDescent="0.35">
      <c r="A35" s="8">
        <f>IFERROR(VLOOKUP(B35,'Data '!A:AK,27,FALSE),1)</f>
        <v>12.266666666666666</v>
      </c>
      <c r="B35" s="43" t="str">
        <f>_xlfn.CONCAT(D35,"1c01")</f>
        <v>43090891c01</v>
      </c>
      <c r="C35" s="82">
        <v>2200122</v>
      </c>
      <c r="D35" s="185">
        <v>4309089</v>
      </c>
      <c r="E35" s="195" t="str">
        <f>VLOOKUP(D35,'Data '!B:C,2,FALSE)</f>
        <v>7D 80G VAN&amp;SR CHRY CROIS 20CA SRP</v>
      </c>
      <c r="F35" s="195" t="str">
        <f>VLOOKUP(B35,'Data '!A:AO,8,FALSE)</f>
        <v>Vanilla-Cherry</v>
      </c>
      <c r="G35" s="195" t="str">
        <f>VLOOKUP(B35,'Data '!A:AJ,5,FALSE)</f>
        <v>Tray 70/80/85g</v>
      </c>
      <c r="H35" s="195">
        <f>VLOOKUP(B35,'Data '!A:AH,6,FALSE)</f>
        <v>80</v>
      </c>
      <c r="I35" s="195" t="str">
        <f>_xlfn.CONCAT(VLOOKUP(B35,'Data '!A:AH,7,FALSE),"__",AA35)</f>
        <v>KAUFLAND RO/MD/GR/CY/ES/PT__w41</v>
      </c>
      <c r="J35" s="196"/>
      <c r="K35" s="197">
        <f>VLOOKUP(B35,'Data '!A:AK,12,FALSE)</f>
        <v>20</v>
      </c>
      <c r="L35" s="198">
        <v>6120</v>
      </c>
      <c r="M35" s="199">
        <f>50*72+35*72</f>
        <v>6120</v>
      </c>
      <c r="N35" s="200">
        <f>(M35*K35*H35)/1000</f>
        <v>9792</v>
      </c>
      <c r="O35" s="200">
        <f>VLOOKUP(B35,'Data '!A:AI,13,FALSE)</f>
        <v>72</v>
      </c>
      <c r="P35" s="201">
        <f>M35/O35</f>
        <v>85</v>
      </c>
      <c r="Q35" s="112">
        <f t="shared" si="7"/>
        <v>45939.906967089366</v>
      </c>
      <c r="R35" s="11">
        <f t="shared" si="8"/>
        <v>45940.195689915454</v>
      </c>
      <c r="S35" s="12">
        <f>+P35/A35</f>
        <v>6.929347826086957</v>
      </c>
      <c r="T35" s="26">
        <f>+S35/8</f>
        <v>0.86616847826086962</v>
      </c>
      <c r="U35" s="20"/>
      <c r="V35" s="13">
        <f>H35*K35/1000*O35*A35</f>
        <v>1413.12</v>
      </c>
      <c r="W35" s="14">
        <f>H35*K35/1000</f>
        <v>1.6</v>
      </c>
      <c r="X35" s="15">
        <f>INT(Q35)</f>
        <v>45939</v>
      </c>
      <c r="Y35" s="16" t="str">
        <f>_xlfn.CONCAT(TEXT((Q35-X35),"HH:MM:SS"))</f>
        <v>21:46:02</v>
      </c>
      <c r="Z35" s="17" t="str">
        <f>VLOOKUP(B35,'Data '!A:AI,28,FALSE)</f>
        <v>0001</v>
      </c>
      <c r="AA35" s="18" t="s">
        <v>33</v>
      </c>
      <c r="AB35" s="19"/>
    </row>
    <row r="36" spans="1:28" ht="40.5" customHeight="1" x14ac:dyDescent="0.35">
      <c r="A36" s="8">
        <f>IFERROR(VLOOKUP(B36,'Data '!A:AK,27,FALSE),1)</f>
        <v>12.266666666666666</v>
      </c>
      <c r="B36" s="43" t="str">
        <f>_xlfn.CONCAT(D36,"1c01")</f>
        <v>43067791c01</v>
      </c>
      <c r="C36" s="82">
        <v>2200123</v>
      </c>
      <c r="D36" s="185">
        <v>4306779</v>
      </c>
      <c r="E36" s="195" t="str">
        <f>VLOOKUP(D36,'Data '!B:C,2,FALSE)</f>
        <v>7D 80G VAN&amp;SR CHRY CROIS 20CA AC</v>
      </c>
      <c r="F36" s="195" t="str">
        <f>VLOOKUP(B36,'Data '!A:AO,8,FALSE)</f>
        <v>Vanilla-Cherry</v>
      </c>
      <c r="G36" s="195" t="str">
        <f>VLOOKUP(B36,'Data '!A:AJ,5,FALSE)</f>
        <v>Tray 70/80/85g</v>
      </c>
      <c r="H36" s="195">
        <f>VLOOKUP(B36,'Data '!A:AH,6,FALSE)</f>
        <v>80</v>
      </c>
      <c r="I36" s="195" t="str">
        <f>_xlfn.CONCAT(VLOOKUP(B36,'Data '!A:AH,7,FALSE),"__",AA36)</f>
        <v>RO/MD/BG/ES/PT__w41</v>
      </c>
      <c r="J36" s="196"/>
      <c r="K36" s="197">
        <f>VLOOKUP(B36,'Data '!A:AK,12,FALSE)</f>
        <v>20</v>
      </c>
      <c r="L36" s="198">
        <v>12528</v>
      </c>
      <c r="M36" s="199">
        <v>1191</v>
      </c>
      <c r="N36" s="200">
        <f>(M36*K36*H36)/1000</f>
        <v>1905.6</v>
      </c>
      <c r="O36" s="200">
        <f>VLOOKUP(B36,'Data '!A:AI,13,FALSE)</f>
        <v>72</v>
      </c>
      <c r="P36" s="201">
        <f>M36/O36</f>
        <v>16.541666666666668</v>
      </c>
      <c r="Q36" s="112">
        <f t="shared" si="7"/>
        <v>45940.195689915454</v>
      </c>
      <c r="R36" s="11">
        <f t="shared" si="8"/>
        <v>45940.251877641902</v>
      </c>
      <c r="S36" s="12">
        <f>+P36/A36</f>
        <v>1.3485054347826089</v>
      </c>
      <c r="T36" s="26">
        <f>+S36/8</f>
        <v>0.16856317934782611</v>
      </c>
      <c r="U36" s="20"/>
      <c r="V36" s="13">
        <f>H36*K36/1000*O36*A36</f>
        <v>1413.12</v>
      </c>
      <c r="W36" s="14">
        <f>H36*K36/1000</f>
        <v>1.6</v>
      </c>
      <c r="X36" s="15">
        <f>INT(Q36)</f>
        <v>45940</v>
      </c>
      <c r="Y36" s="16" t="str">
        <f>_xlfn.CONCAT(TEXT((Q36-X36),"HH:MM:SS"))</f>
        <v>04:41:48</v>
      </c>
      <c r="Z36" s="17" t="str">
        <f>VLOOKUP(B36,'Data '!A:AI,28,FALSE)</f>
        <v>0001</v>
      </c>
      <c r="AA36" s="18" t="s">
        <v>33</v>
      </c>
      <c r="AB36" s="19"/>
    </row>
    <row r="37" spans="1:28" ht="40.5" customHeight="1" x14ac:dyDescent="0.35">
      <c r="A37" s="8">
        <f>IFERROR(VLOOKUP(B37,'Data '!A:AK,27,FALSE),1)</f>
        <v>12.266666666666666</v>
      </c>
      <c r="B37" s="43" t="str">
        <f>_xlfn.CONCAT(D37,"1c01")</f>
        <v>43067791c01</v>
      </c>
      <c r="C37">
        <v>2200123</v>
      </c>
      <c r="D37" s="116">
        <v>4306779</v>
      </c>
      <c r="E37" s="21" t="str">
        <f>VLOOKUP(D37,'Data '!B:C,2,FALSE)</f>
        <v>7D 80G VAN&amp;SR CHRY CROIS 20CA AC</v>
      </c>
      <c r="F37" s="21" t="str">
        <f>VLOOKUP(B37,'Data '!A:AO,8,FALSE)</f>
        <v>Vanilla-Cherry</v>
      </c>
      <c r="G37" s="21" t="str">
        <f>VLOOKUP(B37,'Data '!A:AJ,5,FALSE)</f>
        <v>Tray 70/80/85g</v>
      </c>
      <c r="H37" s="21">
        <f>VLOOKUP(B37,'Data '!A:AH,6,FALSE)</f>
        <v>80</v>
      </c>
      <c r="I37" s="21" t="str">
        <f>_xlfn.CONCAT(VLOOKUP(B37,'Data '!A:AH,7,FALSE),"__",AA37)</f>
        <v>RO/MD/BG/ES/PT__w41</v>
      </c>
      <c r="J37" s="27"/>
      <c r="K37" s="23">
        <f>VLOOKUP(B37,'Data '!A:AK,12,FALSE)</f>
        <v>20</v>
      </c>
      <c r="L37" s="114"/>
      <c r="M37" s="139">
        <v>11337</v>
      </c>
      <c r="N37" s="24">
        <f>(M37*K37*H37)/1000</f>
        <v>18139.2</v>
      </c>
      <c r="O37" s="24">
        <f>VLOOKUP(B37,'Data '!A:AI,13,FALSE)</f>
        <v>72</v>
      </c>
      <c r="P37" s="25">
        <f>M37/O37</f>
        <v>157.45833333333334</v>
      </c>
      <c r="Q37" s="64">
        <v>45940.25</v>
      </c>
      <c r="R37" s="11">
        <f t="shared" si="8"/>
        <v>45940.784844882248</v>
      </c>
      <c r="S37" s="12">
        <f>+P37/A37</f>
        <v>12.836277173913045</v>
      </c>
      <c r="T37" s="26">
        <f>+S37/8</f>
        <v>1.6045346467391306</v>
      </c>
      <c r="U37" s="20"/>
      <c r="V37" s="13">
        <f>H37*K37/1000*O37*A37</f>
        <v>1413.12</v>
      </c>
      <c r="W37" s="14">
        <f>H37*K37/1000</f>
        <v>1.6</v>
      </c>
      <c r="X37" s="15">
        <f>INT(Q37)</f>
        <v>45940</v>
      </c>
      <c r="Y37" s="16" t="str">
        <f>_xlfn.CONCAT(TEXT((Q37-X37),"HH:MM:SS"))</f>
        <v>06:00:00</v>
      </c>
      <c r="Z37" s="17" t="str">
        <f>VLOOKUP(B37,'Data '!A:AI,28,FALSE)</f>
        <v>0001</v>
      </c>
      <c r="AA37" s="18" t="s">
        <v>33</v>
      </c>
      <c r="AB37" s="19"/>
    </row>
    <row r="38" spans="1:28" ht="15.5" x14ac:dyDescent="0.35">
      <c r="A38" s="65">
        <v>1</v>
      </c>
      <c r="B38" s="45" t="s">
        <v>30</v>
      </c>
      <c r="C38" s="105"/>
      <c r="D38" s="104"/>
      <c r="E38" s="30"/>
      <c r="F38" s="30"/>
      <c r="G38" s="30"/>
      <c r="H38" s="30"/>
      <c r="I38" s="30"/>
      <c r="J38" s="31"/>
      <c r="K38" s="32"/>
      <c r="L38" s="49"/>
      <c r="M38" s="113"/>
      <c r="N38" s="29">
        <v>0</v>
      </c>
      <c r="O38" s="29"/>
      <c r="P38" s="42">
        <v>0.25</v>
      </c>
      <c r="Q38" s="112">
        <f t="shared" si="7"/>
        <v>45940.784844882248</v>
      </c>
      <c r="R38" s="11">
        <f t="shared" si="8"/>
        <v>45940.795261548912</v>
      </c>
      <c r="S38" s="71">
        <v>0.25</v>
      </c>
      <c r="T38" s="72">
        <v>3.125E-2</v>
      </c>
      <c r="U38" s="20"/>
      <c r="V38" s="13">
        <v>0</v>
      </c>
      <c r="W38" s="14">
        <v>0</v>
      </c>
      <c r="X38" s="66">
        <v>45660</v>
      </c>
      <c r="Y38" s="67" t="s">
        <v>31</v>
      </c>
      <c r="Z38" s="68" t="e">
        <v>#N/A</v>
      </c>
      <c r="AA38" s="18" t="s">
        <v>32</v>
      </c>
    </row>
    <row r="39" spans="1:28" ht="40.5" customHeight="1" x14ac:dyDescent="0.35">
      <c r="A39" s="8">
        <f>IFERROR(VLOOKUP(B39,'Data '!A:AK,27,FALSE),1)</f>
        <v>12.266666666666666</v>
      </c>
      <c r="B39" s="43" t="str">
        <f>_xlfn.CONCAT(D39,"1c01")</f>
        <v>43099751c01</v>
      </c>
      <c r="C39">
        <v>2200124</v>
      </c>
      <c r="D39" s="116">
        <v>4309975</v>
      </c>
      <c r="E39" s="21" t="str">
        <f>VLOOKUP(D39,'Data '!B:C,2,FALSE)</f>
        <v>7D 80G COCOA&amp;VAN CROIS 20CA SRP</v>
      </c>
      <c r="F39" s="21" t="str">
        <f>VLOOKUP(B39,'Data '!A:AO,8,FALSE)</f>
        <v>Cocoa-Vanilla</v>
      </c>
      <c r="G39" s="21" t="str">
        <f>VLOOKUP(B39,'Data '!A:AJ,5,FALSE)</f>
        <v>Tray 70/80/85g</v>
      </c>
      <c r="H39" s="21">
        <f>VLOOKUP(B39,'Data '!A:AH,6,FALSE)</f>
        <v>80</v>
      </c>
      <c r="I39" s="140" t="str">
        <f>_xlfn.CONCAT(VLOOKUP(B39,'Data '!A:AH,7,FALSE),"__",AA39)</f>
        <v>Kaufland RO/MD/GR/CY__w41</v>
      </c>
      <c r="J39" s="27"/>
      <c r="K39" s="23">
        <f>VLOOKUP(B39,'Data '!A:AK,12,FALSE)</f>
        <v>20</v>
      </c>
      <c r="L39" s="114"/>
      <c r="M39" s="139">
        <f>70*72</f>
        <v>5040</v>
      </c>
      <c r="N39" s="24">
        <f>(M39*K39*H39)/1000</f>
        <v>8064</v>
      </c>
      <c r="O39" s="24">
        <f>VLOOKUP(B39,'Data '!A:AI,13,FALSE)</f>
        <v>72</v>
      </c>
      <c r="P39" s="25">
        <f>M39/O39</f>
        <v>70</v>
      </c>
      <c r="Q39" s="112">
        <f t="shared" si="7"/>
        <v>45940.795261548912</v>
      </c>
      <c r="R39" s="11">
        <f t="shared" si="8"/>
        <v>45941.03303328804</v>
      </c>
      <c r="S39" s="12">
        <f>+P39/A39</f>
        <v>5.7065217391304355</v>
      </c>
      <c r="T39" s="26">
        <f>+S39/8</f>
        <v>0.71331521739130443</v>
      </c>
      <c r="U39" s="20"/>
      <c r="V39" s="13">
        <f>H39*K39/1000*O39*A39</f>
        <v>1413.12</v>
      </c>
      <c r="W39" s="14">
        <f>H39*K39/1000</f>
        <v>1.6</v>
      </c>
      <c r="X39" s="15">
        <f>INT(Q39)</f>
        <v>45940</v>
      </c>
      <c r="Y39" s="16" t="str">
        <f>_xlfn.CONCAT(TEXT((Q39-X39),"HH:MM:SS"))</f>
        <v>19:05:11</v>
      </c>
      <c r="Z39" s="17" t="str">
        <f>VLOOKUP(B39,'Data '!A:AI,28,FALSE)</f>
        <v>0001</v>
      </c>
      <c r="AA39" s="18" t="s">
        <v>33</v>
      </c>
      <c r="AB39" s="19"/>
    </row>
    <row r="40" spans="1:28" ht="40.5" customHeight="1" x14ac:dyDescent="0.35">
      <c r="A40" s="8">
        <f>IFERROR(VLOOKUP(B40,'Data '!A:AK,27,FALSE),1)</f>
        <v>15.000000000000002</v>
      </c>
      <c r="B40" s="43" t="str">
        <f>_xlfn.CONCAT(D40,"1c01")</f>
        <v>4507381c01</v>
      </c>
      <c r="C40">
        <v>2200125</v>
      </c>
      <c r="D40" s="116">
        <v>450738</v>
      </c>
      <c r="E40" s="21" t="str">
        <f>VLOOKUP(D40,'Data '!B:C,2,FALSE)</f>
        <v>7DAYS CROIS DOUBLE COC VAN3X80G 8MC MDLZ</v>
      </c>
      <c r="F40" s="21" t="str">
        <f>VLOOKUP(B40,'Data '!A:AO,8,FALSE)</f>
        <v>Cocoa-Vanilla</v>
      </c>
      <c r="G40" s="21" t="str">
        <f>VLOOKUP(B40,'Data '!A:AJ,5,FALSE)</f>
        <v>Tray 70/80/85g</v>
      </c>
      <c r="H40" s="21">
        <f>VLOOKUP(B40,'Data '!A:AH,6,FALSE)</f>
        <v>80</v>
      </c>
      <c r="I40" s="21" t="str">
        <f>_xlfn.CONCAT(VLOOKUP(B40,'Data '!A:AH,7,FALSE),"__",AA40)</f>
        <v>RO/MD/ES/PT__w41</v>
      </c>
      <c r="J40" s="27"/>
      <c r="K40" s="23">
        <f>VLOOKUP(B40,'Data '!A:AK,12,FALSE)</f>
        <v>24</v>
      </c>
      <c r="L40" s="114"/>
      <c r="M40" s="139">
        <v>144</v>
      </c>
      <c r="N40" s="24">
        <f>(M40*K40*H40)/1000</f>
        <v>276.48</v>
      </c>
      <c r="O40" s="24">
        <f>VLOOKUP(B40,'Data '!A:AI,13,FALSE)</f>
        <v>48</v>
      </c>
      <c r="P40" s="25">
        <f>M40/O40</f>
        <v>3</v>
      </c>
      <c r="Q40" s="112">
        <f t="shared" si="7"/>
        <v>45941.03303328804</v>
      </c>
      <c r="R40" s="11">
        <f t="shared" si="8"/>
        <v>45941.041366621372</v>
      </c>
      <c r="S40" s="12">
        <f>+P40/A40</f>
        <v>0.19999999999999998</v>
      </c>
      <c r="T40" s="26">
        <f>+S40/8</f>
        <v>2.4999999999999998E-2</v>
      </c>
      <c r="U40" s="20"/>
      <c r="V40" s="13">
        <f>H40*K40/1000*O40*A40</f>
        <v>1382.4</v>
      </c>
      <c r="W40" s="14">
        <f>H40*K40/1000</f>
        <v>1.92</v>
      </c>
      <c r="X40" s="15">
        <f>INT(Q40)</f>
        <v>45941</v>
      </c>
      <c r="Y40" s="16" t="str">
        <f>_xlfn.CONCAT(TEXT((Q40-X40),"HH:MM:SS"))</f>
        <v>00:47:34</v>
      </c>
      <c r="Z40" s="17" t="str">
        <f>VLOOKUP(B40,'Data '!A:AI,28,FALSE)</f>
        <v>0001</v>
      </c>
      <c r="AA40" s="18" t="s">
        <v>33</v>
      </c>
      <c r="AB40" s="19"/>
    </row>
    <row r="41" spans="1:28" ht="40.5" customHeight="1" x14ac:dyDescent="0.35">
      <c r="A41" s="8">
        <f>IFERROR(VLOOKUP(B41,'Data '!A:AK,27,FALSE),1)</f>
        <v>12.266666666666666</v>
      </c>
      <c r="B41" s="43" t="str">
        <f>_xlfn.CONCAT(D41,"1c01")</f>
        <v>43070671c01</v>
      </c>
      <c r="C41">
        <v>2200126</v>
      </c>
      <c r="D41" s="116">
        <v>4307067</v>
      </c>
      <c r="E41" s="21" t="str">
        <f>VLOOKUP(D41,'Data '!B:C,2,FALSE)</f>
        <v>7D 80G COCOA&amp;VAN CROIS 20CA AC LP</v>
      </c>
      <c r="F41" s="21" t="str">
        <f>VLOOKUP(B41,'Data '!A:AO,8,FALSE)</f>
        <v>Cocoa-Vanilla</v>
      </c>
      <c r="G41" s="21" t="str">
        <f>VLOOKUP(B41,'Data '!A:AJ,5,FALSE)</f>
        <v>Tray 70/80/85g</v>
      </c>
      <c r="H41" s="21">
        <f>VLOOKUP(B41,'Data '!A:AH,6,FALSE)</f>
        <v>80</v>
      </c>
      <c r="I41" s="21" t="str">
        <f>_xlfn.CONCAT(VLOOKUP(B41,'Data '!A:AH,7,FALSE),"__",AA41)</f>
        <v>RO/MD/GR/CY/ES/PT__w41</v>
      </c>
      <c r="J41" s="27"/>
      <c r="K41" s="23">
        <f>VLOOKUP(B41,'Data '!A:AK,12,FALSE)</f>
        <v>20</v>
      </c>
      <c r="L41" s="114"/>
      <c r="M41" s="139">
        <f>148*72+69*72+26*72</f>
        <v>17496</v>
      </c>
      <c r="N41" s="24">
        <f>(M41*K41*H41)/1000</f>
        <v>27993.599999999999</v>
      </c>
      <c r="O41" s="24">
        <f>VLOOKUP(B41,'Data '!A:AI,13,FALSE)</f>
        <v>72</v>
      </c>
      <c r="P41" s="25">
        <f>M41/O41</f>
        <v>243</v>
      </c>
      <c r="Q41" s="112">
        <f t="shared" ref="Q41:Q46" si="9">R40</f>
        <v>45941.041366621372</v>
      </c>
      <c r="R41" s="11">
        <f t="shared" ref="R41:R46" si="10">Q41+(P41/A41)/24</f>
        <v>45941.866774230068</v>
      </c>
      <c r="S41" s="12">
        <f>+P41/A41</f>
        <v>19.809782608695652</v>
      </c>
      <c r="T41" s="26">
        <f>+S41/8</f>
        <v>2.4762228260869565</v>
      </c>
      <c r="U41" s="20"/>
      <c r="V41" s="13">
        <f>H41*K41/1000*O41*A41</f>
        <v>1413.12</v>
      </c>
      <c r="W41" s="14">
        <f>H41*K41/1000</f>
        <v>1.6</v>
      </c>
      <c r="X41" s="15">
        <f>INT(Q41)</f>
        <v>45941</v>
      </c>
      <c r="Y41" s="16" t="str">
        <f>_xlfn.CONCAT(TEXT((Q41-X41),"HH:MM:SS"))</f>
        <v>00:59:34</v>
      </c>
      <c r="Z41" s="17" t="str">
        <f>VLOOKUP(B41,'Data '!A:AI,28,FALSE)</f>
        <v>0001</v>
      </c>
      <c r="AA41" s="18" t="s">
        <v>33</v>
      </c>
      <c r="AB41" s="19"/>
    </row>
    <row r="42" spans="1:28" ht="15.5" x14ac:dyDescent="0.35">
      <c r="A42" s="65">
        <v>1</v>
      </c>
      <c r="B42" s="45" t="s">
        <v>30</v>
      </c>
      <c r="C42" s="105"/>
      <c r="D42" s="104"/>
      <c r="E42" s="30"/>
      <c r="F42" s="30"/>
      <c r="G42" s="30"/>
      <c r="H42" s="30"/>
      <c r="I42" s="30"/>
      <c r="J42" s="31"/>
      <c r="K42" s="32"/>
      <c r="L42" s="49"/>
      <c r="M42" s="113"/>
      <c r="N42" s="29">
        <v>0</v>
      </c>
      <c r="O42" s="29"/>
      <c r="P42" s="42">
        <v>0.25</v>
      </c>
      <c r="Q42" s="112">
        <f t="shared" si="9"/>
        <v>45941.866774230068</v>
      </c>
      <c r="R42" s="11">
        <f t="shared" si="10"/>
        <v>45941.877190896732</v>
      </c>
      <c r="S42" s="71">
        <v>0.25</v>
      </c>
      <c r="T42" s="72">
        <v>3.125E-2</v>
      </c>
      <c r="U42" s="20"/>
      <c r="V42" s="13">
        <v>0</v>
      </c>
      <c r="W42" s="14">
        <v>0</v>
      </c>
      <c r="X42" s="66">
        <v>45660</v>
      </c>
      <c r="Y42" s="67" t="s">
        <v>31</v>
      </c>
      <c r="Z42" s="68" t="e">
        <v>#N/A</v>
      </c>
      <c r="AA42" s="18" t="s">
        <v>32</v>
      </c>
    </row>
    <row r="43" spans="1:28" ht="40.5" customHeight="1" x14ac:dyDescent="0.35">
      <c r="A43" s="8">
        <f>IFERROR(VLOOKUP(B43,'Data '!A:AK,27,FALSE),1)</f>
        <v>12.4</v>
      </c>
      <c r="B43" s="43" t="str">
        <f t="shared" ref="B43:B46" si="11">_xlfn.CONCAT(D43,"1c01")</f>
        <v>43066341c01</v>
      </c>
      <c r="C43">
        <v>2200127</v>
      </c>
      <c r="D43" s="116">
        <v>4306634</v>
      </c>
      <c r="E43" s="21" t="str">
        <f>VLOOKUP(D43,'Data '!B:C,2,FALSE)</f>
        <v>7D 80G COCOA CROIS 20CA SRP</v>
      </c>
      <c r="F43" s="21" t="str">
        <f>VLOOKUP(B43,'Data '!A:AO,8,FALSE)</f>
        <v>Cocoa</v>
      </c>
      <c r="G43" s="21" t="str">
        <f>VLOOKUP(B43,'Data '!A:AJ,5,FALSE)</f>
        <v>Tray 70/80/85g</v>
      </c>
      <c r="H43" s="21">
        <f>VLOOKUP(B43,'Data '!A:AH,6,FALSE)</f>
        <v>80</v>
      </c>
      <c r="I43" s="140" t="str">
        <f>_xlfn.CONCAT(VLOOKUP(B43,'Data '!A:AH,7,FALSE),"__",AA43)</f>
        <v>Kaufland RO/MD/ES__w41</v>
      </c>
      <c r="J43" s="27"/>
      <c r="K43" s="23">
        <f>VLOOKUP(B43,'Data '!A:AK,12,FALSE)</f>
        <v>20</v>
      </c>
      <c r="L43" s="114"/>
      <c r="M43" s="139">
        <f>113*72</f>
        <v>8136</v>
      </c>
      <c r="N43" s="24">
        <f t="shared" ref="N43:N46" si="12">(M43*K43*H43)/1000</f>
        <v>13017.6</v>
      </c>
      <c r="O43" s="24">
        <f>VLOOKUP(B43,'Data '!A:AI,13,FALSE)</f>
        <v>72</v>
      </c>
      <c r="P43" s="25">
        <f t="shared" ref="P43:P46" si="13">M43/O43</f>
        <v>113</v>
      </c>
      <c r="Q43" s="112">
        <f t="shared" si="9"/>
        <v>45941.877190896732</v>
      </c>
      <c r="R43" s="11">
        <f t="shared" si="10"/>
        <v>45942.25689519781</v>
      </c>
      <c r="S43" s="12">
        <f t="shared" ref="S43:S46" si="14">+P43/A43</f>
        <v>9.112903225806452</v>
      </c>
      <c r="T43" s="26">
        <f t="shared" ref="T43:T46" si="15">+S43/8</f>
        <v>1.1391129032258065</v>
      </c>
      <c r="U43" s="20"/>
      <c r="V43" s="13">
        <f t="shared" ref="V43:V46" si="16">H43*K43/1000*O43*A43</f>
        <v>1428.48</v>
      </c>
      <c r="W43" s="14">
        <f t="shared" ref="W43:W46" si="17">H43*K43/1000</f>
        <v>1.6</v>
      </c>
      <c r="X43" s="15">
        <f t="shared" ref="X43:X46" si="18">INT(Q43)</f>
        <v>45941</v>
      </c>
      <c r="Y43" s="16" t="str">
        <f t="shared" ref="Y43:Y46" si="19">_xlfn.CONCAT(TEXT((Q43-X43),"HH:MM:SS"))</f>
        <v>21:03:09</v>
      </c>
      <c r="Z43" s="17" t="str">
        <f>VLOOKUP(B43,'Data '!A:AI,28,FALSE)</f>
        <v>0001</v>
      </c>
      <c r="AA43" s="18" t="s">
        <v>33</v>
      </c>
      <c r="AB43" s="19"/>
    </row>
    <row r="44" spans="1:28" ht="40.5" customHeight="1" x14ac:dyDescent="0.35">
      <c r="A44" s="8">
        <f>IFERROR(VLOOKUP(B44,'Data '!A:AK,27,FALSE),1)</f>
        <v>12.4</v>
      </c>
      <c r="B44" s="43" t="str">
        <f t="shared" si="11"/>
        <v>43066341c01</v>
      </c>
      <c r="C44">
        <v>2200128</v>
      </c>
      <c r="D44" s="116">
        <v>4306634</v>
      </c>
      <c r="E44" s="21" t="str">
        <f>VLOOKUP(D44,'Data '!B:C,2,FALSE)</f>
        <v>7D 80G COCOA CROIS 20CA SRP</v>
      </c>
      <c r="F44" s="21" t="str">
        <f>VLOOKUP(B44,'Data '!A:AO,8,FALSE)</f>
        <v>Cocoa</v>
      </c>
      <c r="G44" s="21" t="str">
        <f>VLOOKUP(B44,'Data '!A:AJ,5,FALSE)</f>
        <v>Tray 70/80/85g</v>
      </c>
      <c r="H44" s="21">
        <f>VLOOKUP(B44,'Data '!A:AH,6,FALSE)</f>
        <v>80</v>
      </c>
      <c r="I44" s="140" t="str">
        <f>_xlfn.CONCAT(VLOOKUP(B44,'Data '!A:AH,7,FALSE),"__",AA44)</f>
        <v>Kaufland RO/MD/ES__w42</v>
      </c>
      <c r="J44" s="27"/>
      <c r="K44" s="23">
        <f>VLOOKUP(B44,'Data '!A:AK,12,FALSE)</f>
        <v>20</v>
      </c>
      <c r="L44" s="114"/>
      <c r="M44" s="139">
        <f>174*72</f>
        <v>12528</v>
      </c>
      <c r="N44" s="24">
        <f t="shared" si="12"/>
        <v>20044.8</v>
      </c>
      <c r="O44" s="24">
        <f>VLOOKUP(B44,'Data '!A:AI,13,FALSE)</f>
        <v>72</v>
      </c>
      <c r="P44" s="25">
        <f t="shared" si="13"/>
        <v>174</v>
      </c>
      <c r="Q44" s="112">
        <f t="shared" si="9"/>
        <v>45942.25689519781</v>
      </c>
      <c r="R44" s="11">
        <f t="shared" si="10"/>
        <v>45942.841572617166</v>
      </c>
      <c r="S44" s="12">
        <f t="shared" si="14"/>
        <v>14.032258064516128</v>
      </c>
      <c r="T44" s="26">
        <f t="shared" si="15"/>
        <v>1.754032258064516</v>
      </c>
      <c r="U44" s="20"/>
      <c r="V44" s="13">
        <f t="shared" si="16"/>
        <v>1428.48</v>
      </c>
      <c r="W44" s="14">
        <f t="shared" si="17"/>
        <v>1.6</v>
      </c>
      <c r="X44" s="15">
        <f t="shared" si="18"/>
        <v>45942</v>
      </c>
      <c r="Y44" s="16" t="str">
        <f t="shared" si="19"/>
        <v>06:09:56</v>
      </c>
      <c r="Z44" s="17" t="str">
        <f>VLOOKUP(B44,'Data '!A:AI,28,FALSE)</f>
        <v>0001</v>
      </c>
      <c r="AA44" s="18" t="s">
        <v>39</v>
      </c>
      <c r="AB44" s="19"/>
    </row>
    <row r="45" spans="1:28" ht="40.5" customHeight="1" x14ac:dyDescent="0.35">
      <c r="A45" s="8">
        <f>IFERROR(VLOOKUP(B45,'Data '!A:AK,27,FALSE),1)</f>
        <v>15.000000000000002</v>
      </c>
      <c r="B45" s="43" t="str">
        <f t="shared" si="11"/>
        <v>4507371c01</v>
      </c>
      <c r="C45">
        <v>2200129</v>
      </c>
      <c r="D45" s="116">
        <v>450737</v>
      </c>
      <c r="E45" s="21" t="str">
        <f>VLOOKUP(D45,'Data '!B:C,2,FALSE)</f>
        <v>7DAYS CROISSANT COCOA 3X80G 8MC MDLZ</v>
      </c>
      <c r="F45" s="21" t="str">
        <f>VLOOKUP(B45,'Data '!A:AO,8,FALSE)</f>
        <v>Cocoa</v>
      </c>
      <c r="G45" s="21" t="str">
        <f>VLOOKUP(B45,'Data '!A:AJ,5,FALSE)</f>
        <v>Tray 70/80/85g</v>
      </c>
      <c r="H45" s="21">
        <f>VLOOKUP(B45,'Data '!A:AH,6,FALSE)</f>
        <v>80</v>
      </c>
      <c r="I45" s="21" t="str">
        <f>_xlfn.CONCAT(VLOOKUP(B45,'Data '!A:AH,7,FALSE),"__",AA45)</f>
        <v>RO/MD/ES__w41</v>
      </c>
      <c r="J45" s="27"/>
      <c r="K45" s="23">
        <f>VLOOKUP(B45,'Data '!A:AK,12,FALSE)</f>
        <v>24</v>
      </c>
      <c r="L45" s="114"/>
      <c r="M45" s="139">
        <v>336</v>
      </c>
      <c r="N45" s="24">
        <f t="shared" si="12"/>
        <v>645.12</v>
      </c>
      <c r="O45" s="24">
        <f>VLOOKUP(B45,'Data '!A:AI,13,FALSE)</f>
        <v>48</v>
      </c>
      <c r="P45" s="25">
        <f t="shared" si="13"/>
        <v>7</v>
      </c>
      <c r="Q45" s="112">
        <f t="shared" si="9"/>
        <v>45942.841572617166</v>
      </c>
      <c r="R45" s="11">
        <f t="shared" si="10"/>
        <v>45942.861017061608</v>
      </c>
      <c r="S45" s="12">
        <f t="shared" si="14"/>
        <v>0.46666666666666662</v>
      </c>
      <c r="T45" s="26">
        <f t="shared" si="15"/>
        <v>5.8333333333333327E-2</v>
      </c>
      <c r="U45" s="20"/>
      <c r="V45" s="13">
        <f t="shared" si="16"/>
        <v>1382.4</v>
      </c>
      <c r="W45" s="14">
        <f t="shared" si="17"/>
        <v>1.92</v>
      </c>
      <c r="X45" s="15">
        <f t="shared" si="18"/>
        <v>45942</v>
      </c>
      <c r="Y45" s="16" t="str">
        <f t="shared" si="19"/>
        <v>20:11:52</v>
      </c>
      <c r="Z45" s="17" t="str">
        <f>VLOOKUP(B45,'Data '!A:AI,28,FALSE)</f>
        <v>0001</v>
      </c>
      <c r="AA45" s="18" t="s">
        <v>33</v>
      </c>
      <c r="AB45" s="19"/>
    </row>
    <row r="46" spans="1:28" ht="40.5" customHeight="1" x14ac:dyDescent="0.35">
      <c r="A46" s="8">
        <f>IFERROR(VLOOKUP(B46,'Data '!A:AK,27,FALSE),1)</f>
        <v>12.266666666666666</v>
      </c>
      <c r="B46" s="43" t="str">
        <f t="shared" si="11"/>
        <v>43063631c01</v>
      </c>
      <c r="C46">
        <v>2200130</v>
      </c>
      <c r="D46" s="116">
        <v>4306363</v>
      </c>
      <c r="E46" s="21" t="str">
        <f>VLOOKUP(D46,'Data '!B:C,2,FALSE)</f>
        <v>7D 80G COCOA CROIS 20CA AC</v>
      </c>
      <c r="F46" s="21" t="str">
        <f>VLOOKUP(B46,'Data '!A:AO,8,FALSE)</f>
        <v>Cocoa</v>
      </c>
      <c r="G46" s="21" t="str">
        <f>VLOOKUP(B46,'Data '!A:AJ,5,FALSE)</f>
        <v>Tray 70/80/85g</v>
      </c>
      <c r="H46" s="21">
        <f>VLOOKUP(B46,'Data '!A:AH,6,FALSE)</f>
        <v>80</v>
      </c>
      <c r="I46" s="21" t="str">
        <f>_xlfn.CONCAT(VLOOKUP(B46,'Data '!A:AH,7,FALSE),"__",AA46)</f>
        <v>RO/MD/ES__w41</v>
      </c>
      <c r="J46" s="27"/>
      <c r="K46" s="23">
        <f>VLOOKUP(B46,'Data '!A:AK,12,FALSE)</f>
        <v>20</v>
      </c>
      <c r="L46" s="114"/>
      <c r="M46" s="139">
        <f>174*72-60*72</f>
        <v>8208</v>
      </c>
      <c r="N46" s="24">
        <f t="shared" si="12"/>
        <v>13132.8</v>
      </c>
      <c r="O46" s="24">
        <f>VLOOKUP(B46,'Data '!A:AI,13,FALSE)</f>
        <v>72</v>
      </c>
      <c r="P46" s="25">
        <f t="shared" si="13"/>
        <v>114</v>
      </c>
      <c r="Q46" s="112">
        <f t="shared" si="9"/>
        <v>45942.861017061608</v>
      </c>
      <c r="R46" s="11">
        <f t="shared" si="10"/>
        <v>45943.24824532248</v>
      </c>
      <c r="S46" s="12">
        <f t="shared" si="14"/>
        <v>9.2934782608695663</v>
      </c>
      <c r="T46" s="26">
        <f t="shared" si="15"/>
        <v>1.1616847826086958</v>
      </c>
      <c r="U46" s="20"/>
      <c r="V46" s="13">
        <f t="shared" si="16"/>
        <v>1413.12</v>
      </c>
      <c r="W46" s="14">
        <f t="shared" si="17"/>
        <v>1.6</v>
      </c>
      <c r="X46" s="15">
        <f t="shared" si="18"/>
        <v>45942</v>
      </c>
      <c r="Y46" s="16" t="str">
        <f t="shared" si="19"/>
        <v>20:39:52</v>
      </c>
      <c r="Z46" s="17" t="str">
        <f>VLOOKUP(B46,'Data '!A:AI,28,FALSE)</f>
        <v>0001</v>
      </c>
      <c r="AA46" s="18" t="s">
        <v>33</v>
      </c>
      <c r="AB46" s="19"/>
    </row>
    <row r="47" spans="1:28" ht="59.15" customHeight="1" x14ac:dyDescent="0.65">
      <c r="A47" s="63">
        <v>1</v>
      </c>
      <c r="B47" s="44"/>
      <c r="C47" s="55"/>
      <c r="D47" s="100"/>
      <c r="E47" s="36"/>
      <c r="F47" s="84" t="s">
        <v>40</v>
      </c>
      <c r="G47" s="9" t="s">
        <v>27</v>
      </c>
      <c r="H47" s="36"/>
      <c r="I47" s="36"/>
      <c r="J47" s="37"/>
      <c r="K47" s="38"/>
      <c r="L47" s="48"/>
      <c r="M47" s="46"/>
      <c r="N47" s="39"/>
      <c r="O47" s="39"/>
      <c r="P47" s="40">
        <v>0</v>
      </c>
      <c r="Q47" s="10"/>
      <c r="R47" s="11"/>
      <c r="S47" s="12">
        <v>0</v>
      </c>
      <c r="T47" s="26">
        <v>0</v>
      </c>
      <c r="U47" s="20"/>
      <c r="V47" s="13"/>
      <c r="W47" s="14"/>
      <c r="X47" s="15"/>
      <c r="Y47" s="16"/>
      <c r="Z47" s="17"/>
      <c r="AA47" s="18"/>
      <c r="AB47" s="19"/>
    </row>
    <row r="48" spans="1:28" ht="40.5" customHeight="1" x14ac:dyDescent="0.35">
      <c r="A48" s="8">
        <f>IFERROR(VLOOKUP(B48,'Data '!A:AK,27,FALSE),1)</f>
        <v>12.266666666666666</v>
      </c>
      <c r="B48" s="43" t="str">
        <f>_xlfn.CONCAT(D48,"1c01")</f>
        <v>43063631c01</v>
      </c>
      <c r="C48">
        <v>2208186</v>
      </c>
      <c r="D48" s="116">
        <v>4306363</v>
      </c>
      <c r="E48" s="21" t="str">
        <f>VLOOKUP(D48,'Data '!B:C,2,FALSE)</f>
        <v>7D 80G COCOA CROIS 20CA AC</v>
      </c>
      <c r="F48" s="21" t="str">
        <f>VLOOKUP(B48,'Data '!A:AO,8,FALSE)</f>
        <v>Cocoa</v>
      </c>
      <c r="G48" s="21" t="str">
        <f>VLOOKUP(B48,'Data '!A:AJ,5,FALSE)</f>
        <v>Tray 70/80/85g</v>
      </c>
      <c r="H48" s="21">
        <f>VLOOKUP(B48,'Data '!A:AH,6,FALSE)</f>
        <v>80</v>
      </c>
      <c r="I48" s="21" t="str">
        <f>_xlfn.CONCAT(VLOOKUP(B48,'Data '!A:AH,7,FALSE),"__",AA48)</f>
        <v>RO/MD/ES__w42</v>
      </c>
      <c r="J48" s="27"/>
      <c r="K48" s="23">
        <f>VLOOKUP(B48,'Data '!A:AK,12,FALSE)</f>
        <v>20</v>
      </c>
      <c r="L48" s="114"/>
      <c r="M48" s="139">
        <f>2664+60*72</f>
        <v>6984</v>
      </c>
      <c r="N48" s="24">
        <f>(M48*K48*H48)/1000</f>
        <v>11174.4</v>
      </c>
      <c r="O48" s="24">
        <f>VLOOKUP(B48,'Data '!A:AI,13,FALSE)</f>
        <v>72</v>
      </c>
      <c r="P48" s="25">
        <f>M48/O48</f>
        <v>97</v>
      </c>
      <c r="Q48" s="64">
        <v>45943.263888888891</v>
      </c>
      <c r="R48" s="11">
        <f>Q48+(P48/A48)/24</f>
        <v>45943.593372584546</v>
      </c>
      <c r="S48" s="12">
        <f>+P48/A48</f>
        <v>7.9076086956521747</v>
      </c>
      <c r="T48" s="26">
        <f>+S48/8</f>
        <v>0.98845108695652184</v>
      </c>
      <c r="U48" s="20"/>
      <c r="V48" s="13">
        <f>H48*K48/1000*O48*A48</f>
        <v>1413.12</v>
      </c>
      <c r="W48" s="14">
        <f>H48*K48/1000</f>
        <v>1.6</v>
      </c>
      <c r="X48" s="15">
        <f>INT(Q48)</f>
        <v>45943</v>
      </c>
      <c r="Y48" s="16" t="str">
        <f>_xlfn.CONCAT(TEXT((Q48-X48),"HH:MM:SS"))</f>
        <v>06:20:00</v>
      </c>
      <c r="Z48" s="17" t="str">
        <f>VLOOKUP(B48,'Data '!A:AI,28,FALSE)</f>
        <v>0001</v>
      </c>
      <c r="AA48" s="18" t="s">
        <v>39</v>
      </c>
      <c r="AB48" s="19"/>
    </row>
    <row r="49" spans="1:28" ht="40.5" customHeight="1" x14ac:dyDescent="0.35">
      <c r="A49" s="8">
        <f>IFERROR(VLOOKUP(B49,'Data '!A:AK,27,FALSE),1)</f>
        <v>12.266666666666666</v>
      </c>
      <c r="B49" s="43" t="str">
        <f>_xlfn.CONCAT(D49,"1c01")</f>
        <v>43101341c01</v>
      </c>
      <c r="C49">
        <v>2208187</v>
      </c>
      <c r="D49" s="116">
        <v>4310134</v>
      </c>
      <c r="E49" s="21" t="str">
        <f>VLOOKUP(D49,'Data '!B:C,2,FALSE)</f>
        <v>7D 80G COCOA CROIS 20CA AC STR</v>
      </c>
      <c r="F49" s="21" t="str">
        <f>VLOOKUP(B49,'Data '!A:AO,8,FALSE)</f>
        <v>Cocoa</v>
      </c>
      <c r="G49" s="21" t="str">
        <f>VLOOKUP(B49,'Data '!A:AJ,5,FALSE)</f>
        <v>Tray 70/80/85g</v>
      </c>
      <c r="H49" s="21">
        <f>VLOOKUP(B49,'Data '!A:AH,6,FALSE)</f>
        <v>80</v>
      </c>
      <c r="I49" s="21" t="str">
        <f>_xlfn.CONCAT(VLOOKUP(B49,'Data '!A:AH,7,FALSE),"__",AA49)</f>
        <v>IT/ES/PT__w42</v>
      </c>
      <c r="J49" s="27"/>
      <c r="K49" s="23">
        <f>VLOOKUP(B49,'Data '!A:AK,12,FALSE)</f>
        <v>20</v>
      </c>
      <c r="L49" s="114"/>
      <c r="M49" s="117">
        <v>216</v>
      </c>
      <c r="N49" s="24">
        <f>(M49*K49*H49)/1000</f>
        <v>345.6</v>
      </c>
      <c r="O49" s="24">
        <f>VLOOKUP(B49,'Data '!A:AI,13,FALSE)</f>
        <v>72</v>
      </c>
      <c r="P49" s="25">
        <f>M49/O49</f>
        <v>3</v>
      </c>
      <c r="Q49" s="112">
        <f>R48</f>
        <v>45943.593372584546</v>
      </c>
      <c r="R49" s="11">
        <f>Q49+(P49/A49)/24</f>
        <v>45943.603562801938</v>
      </c>
      <c r="S49" s="12">
        <f>+P49/A49</f>
        <v>0.24456521739130438</v>
      </c>
      <c r="T49" s="26">
        <f>+S49/8</f>
        <v>3.0570652173913047E-2</v>
      </c>
      <c r="U49" s="20"/>
      <c r="V49" s="13">
        <f>H49*K49/1000*O49*A49</f>
        <v>1413.12</v>
      </c>
      <c r="W49" s="14">
        <f>H49*K49/1000</f>
        <v>1.6</v>
      </c>
      <c r="X49" s="15">
        <f>INT(Q49)</f>
        <v>45943</v>
      </c>
      <c r="Y49" s="16" t="str">
        <f>_xlfn.CONCAT(TEXT((Q49-X49),"HH:MM:SS"))</f>
        <v>14:14:27</v>
      </c>
      <c r="Z49" s="17" t="str">
        <f>VLOOKUP(B49,'Data '!A:AI,28,FALSE)</f>
        <v>0001</v>
      </c>
      <c r="AA49" s="18" t="s">
        <v>39</v>
      </c>
      <c r="AB49" s="19"/>
    </row>
    <row r="50" spans="1:28" ht="15.5" x14ac:dyDescent="0.35">
      <c r="A50" s="65">
        <v>1</v>
      </c>
      <c r="B50" s="45" t="s">
        <v>30</v>
      </c>
      <c r="C50" s="105"/>
      <c r="D50" s="104"/>
      <c r="E50" s="30"/>
      <c r="F50" s="30"/>
      <c r="G50" s="30"/>
      <c r="H50" s="30"/>
      <c r="I50" s="30"/>
      <c r="J50" s="31"/>
      <c r="K50" s="32"/>
      <c r="L50" s="49"/>
      <c r="M50" s="113"/>
      <c r="N50" s="29">
        <v>0</v>
      </c>
      <c r="O50" s="29"/>
      <c r="P50" s="42">
        <v>0.25</v>
      </c>
      <c r="Q50" s="112">
        <f t="shared" ref="Q50:Q51" si="20">R49</f>
        <v>45943.603562801938</v>
      </c>
      <c r="R50" s="11">
        <f t="shared" ref="R50:R51" si="21">Q50+(P50/A50)/24</f>
        <v>45943.613979468602</v>
      </c>
      <c r="S50" s="71">
        <v>0.25</v>
      </c>
      <c r="T50" s="72">
        <v>3.125E-2</v>
      </c>
      <c r="U50" s="20"/>
      <c r="V50" s="13">
        <v>0</v>
      </c>
      <c r="W50" s="14">
        <v>0</v>
      </c>
      <c r="X50" s="66">
        <v>45660</v>
      </c>
      <c r="Y50" s="67" t="s">
        <v>31</v>
      </c>
      <c r="Z50" s="68" t="e">
        <v>#N/A</v>
      </c>
      <c r="AA50" s="18" t="s">
        <v>32</v>
      </c>
    </row>
    <row r="51" spans="1:28" ht="40.5" customHeight="1" x14ac:dyDescent="0.35">
      <c r="A51" s="8">
        <f>IFERROR(VLOOKUP(B51,'Data '!A:AK,27,FALSE),1)</f>
        <v>12.266666666666666</v>
      </c>
      <c r="B51" s="43" t="str">
        <f>_xlfn.CONCAT(D51,"1c01")</f>
        <v>43099751c01</v>
      </c>
      <c r="C51">
        <v>2208188</v>
      </c>
      <c r="D51" s="116">
        <v>4309975</v>
      </c>
      <c r="E51" s="21" t="str">
        <f>VLOOKUP(D51,'Data '!B:C,2,FALSE)</f>
        <v>7D 80G COCOA&amp;VAN CROIS 20CA SRP</v>
      </c>
      <c r="F51" s="21" t="str">
        <f>VLOOKUP(B51,'Data '!A:AO,8,FALSE)</f>
        <v>Cocoa-Vanilla</v>
      </c>
      <c r="G51" s="21" t="str">
        <f>VLOOKUP(B51,'Data '!A:AJ,5,FALSE)</f>
        <v>Tray 70/80/85g</v>
      </c>
      <c r="H51" s="21">
        <f>VLOOKUP(B51,'Data '!A:AH,6,FALSE)</f>
        <v>80</v>
      </c>
      <c r="I51" s="140" t="str">
        <f>_xlfn.CONCAT(VLOOKUP(B51,'Data '!A:AH,7,FALSE),"__",AA51)</f>
        <v>Kaufland RO/MD/GR/CY__w42</v>
      </c>
      <c r="J51" s="27"/>
      <c r="K51" s="23">
        <f>VLOOKUP(B51,'Data '!A:AK,12,FALSE)</f>
        <v>20</v>
      </c>
      <c r="L51" s="114"/>
      <c r="M51" s="139">
        <f>39*72</f>
        <v>2808</v>
      </c>
      <c r="N51" s="24">
        <f>(M51*K51*H51)/1000</f>
        <v>4492.8</v>
      </c>
      <c r="O51" s="24">
        <f>VLOOKUP(B51,'Data '!A:AI,13,FALSE)</f>
        <v>72</v>
      </c>
      <c r="P51" s="25">
        <f>M51/O51</f>
        <v>39</v>
      </c>
      <c r="Q51" s="112">
        <f t="shared" si="20"/>
        <v>45943.613979468602</v>
      </c>
      <c r="R51" s="11">
        <f t="shared" si="21"/>
        <v>45943.74645229469</v>
      </c>
      <c r="S51" s="12">
        <f>+P51/A51</f>
        <v>3.179347826086957</v>
      </c>
      <c r="T51" s="26">
        <f>+S51/8</f>
        <v>0.39741847826086962</v>
      </c>
      <c r="U51" s="20"/>
      <c r="V51" s="13">
        <f>H51*K51/1000*O51*A51</f>
        <v>1413.12</v>
      </c>
      <c r="W51" s="14">
        <f>H51*K51/1000</f>
        <v>1.6</v>
      </c>
      <c r="X51" s="15">
        <f>INT(Q51)</f>
        <v>45943</v>
      </c>
      <c r="Y51" s="16" t="str">
        <f>_xlfn.CONCAT(TEXT((Q51-X51),"HH:MM:SS"))</f>
        <v>14:44:08</v>
      </c>
      <c r="Z51" s="17" t="str">
        <f>VLOOKUP(B51,'Data '!A:AI,28,FALSE)</f>
        <v>0001</v>
      </c>
      <c r="AA51" s="18" t="s">
        <v>39</v>
      </c>
      <c r="AB51" s="19"/>
    </row>
    <row r="52" spans="1:28" ht="40.5" customHeight="1" x14ac:dyDescent="0.35">
      <c r="A52" s="8">
        <f>IFERROR(VLOOKUP(B52,'Data '!A:AK,27,FALSE),1)</f>
        <v>15.000000000000002</v>
      </c>
      <c r="B52" s="43" t="str">
        <f>_xlfn.CONCAT(D52,"1c01")</f>
        <v>4507381c01</v>
      </c>
      <c r="C52">
        <v>2208189</v>
      </c>
      <c r="D52" s="116">
        <v>450738</v>
      </c>
      <c r="E52" s="21" t="str">
        <f>VLOOKUP(D52,'Data '!B:C,2,FALSE)</f>
        <v>7DAYS CROIS DOUBLE COC VAN3X80G 8MC MDLZ</v>
      </c>
      <c r="F52" s="21" t="str">
        <f>VLOOKUP(B52,'Data '!A:AO,8,FALSE)</f>
        <v>Cocoa-Vanilla</v>
      </c>
      <c r="G52" s="21" t="str">
        <f>VLOOKUP(B52,'Data '!A:AJ,5,FALSE)</f>
        <v>Tray 70/80/85g</v>
      </c>
      <c r="H52" s="21">
        <f>VLOOKUP(B52,'Data '!A:AH,6,FALSE)</f>
        <v>80</v>
      </c>
      <c r="I52" s="21" t="str">
        <f>_xlfn.CONCAT(VLOOKUP(B52,'Data '!A:AH,7,FALSE),"__",AA52)</f>
        <v>RO/MD/ES/PT__w42</v>
      </c>
      <c r="J52" s="27"/>
      <c r="K52" s="23">
        <f>VLOOKUP(B52,'Data '!A:AK,12,FALSE)</f>
        <v>24</v>
      </c>
      <c r="L52" s="114"/>
      <c r="M52" s="117">
        <v>144</v>
      </c>
      <c r="N52" s="24">
        <f>(M52*K52*H52)/1000</f>
        <v>276.48</v>
      </c>
      <c r="O52" s="24">
        <f>VLOOKUP(B52,'Data '!A:AI,13,FALSE)</f>
        <v>48</v>
      </c>
      <c r="P52" s="25">
        <f>M52/O52</f>
        <v>3</v>
      </c>
      <c r="Q52" s="112">
        <f t="shared" ref="Q52:Q69" si="22">R51</f>
        <v>45943.74645229469</v>
      </c>
      <c r="R52" s="11">
        <f t="shared" ref="R52:R69" si="23">Q52+(P52/A52)/24</f>
        <v>45943.754785628022</v>
      </c>
      <c r="S52" s="12">
        <f>+P52/A52</f>
        <v>0.19999999999999998</v>
      </c>
      <c r="T52" s="26">
        <f>+S52/8</f>
        <v>2.4999999999999998E-2</v>
      </c>
      <c r="U52" s="20"/>
      <c r="V52" s="13">
        <f>H52*K52/1000*O52*A52</f>
        <v>1382.4</v>
      </c>
      <c r="W52" s="14">
        <f>H52*K52/1000</f>
        <v>1.92</v>
      </c>
      <c r="X52" s="15">
        <f>INT(Q52)</f>
        <v>45943</v>
      </c>
      <c r="Y52" s="16" t="str">
        <f>_xlfn.CONCAT(TEXT((Q52-X52),"HH:MM:SS"))</f>
        <v>17:54:53</v>
      </c>
      <c r="Z52" s="17" t="str">
        <f>VLOOKUP(B52,'Data '!A:AI,28,FALSE)</f>
        <v>0001</v>
      </c>
      <c r="AA52" s="18" t="s">
        <v>39</v>
      </c>
      <c r="AB52" s="19"/>
    </row>
    <row r="53" spans="1:28" ht="40.5" customHeight="1" x14ac:dyDescent="0.35">
      <c r="A53" s="8">
        <f>IFERROR(VLOOKUP(B53,'Data '!A:AK,27,FALSE),1)</f>
        <v>12.266666666666666</v>
      </c>
      <c r="B53" s="43" t="str">
        <f>_xlfn.CONCAT(D53,"1c01")</f>
        <v>43097061c01</v>
      </c>
      <c r="C53">
        <v>2208190</v>
      </c>
      <c r="D53" s="116">
        <v>4309706</v>
      </c>
      <c r="E53" s="21" t="str">
        <f>VLOOKUP(D53,'Data '!B:C,2,FALSE)</f>
        <v>7D 80G COCOA&amp;VAN CRO 20CA AC LP STR</v>
      </c>
      <c r="F53" s="21" t="str">
        <f>VLOOKUP(B53,'Data '!A:AO,8,FALSE)</f>
        <v>Cocoa-Vanilla</v>
      </c>
      <c r="G53" s="21" t="str">
        <f>VLOOKUP(B53,'Data '!A:AJ,5,FALSE)</f>
        <v>Tray 70/80/85g</v>
      </c>
      <c r="H53" s="21">
        <f>VLOOKUP(B53,'Data '!A:AH,6,FALSE)</f>
        <v>80</v>
      </c>
      <c r="I53" s="21" t="str">
        <f>_xlfn.CONCAT(VLOOKUP(B53,'Data '!A:AH,7,FALSE),"__",AA53)</f>
        <v>IT/ES/PT__w42</v>
      </c>
      <c r="J53" s="27"/>
      <c r="K53" s="23">
        <f>VLOOKUP(B53,'Data '!A:AK,12,FALSE)</f>
        <v>20</v>
      </c>
      <c r="L53" s="114"/>
      <c r="M53" s="117">
        <v>216</v>
      </c>
      <c r="N53" s="24">
        <f>(M53*K53*H53)/1000</f>
        <v>345.6</v>
      </c>
      <c r="O53" s="24">
        <f>VLOOKUP(B53,'Data '!A:AI,13,FALSE)</f>
        <v>72</v>
      </c>
      <c r="P53" s="25">
        <f>M53/O53</f>
        <v>3</v>
      </c>
      <c r="Q53" s="112">
        <f t="shared" si="22"/>
        <v>45943.754785628022</v>
      </c>
      <c r="R53" s="11">
        <f t="shared" si="23"/>
        <v>45943.764975845414</v>
      </c>
      <c r="S53" s="12">
        <f>+P53/A53</f>
        <v>0.24456521739130438</v>
      </c>
      <c r="T53" s="26">
        <f>+S53/8</f>
        <v>3.0570652173913047E-2</v>
      </c>
      <c r="U53" s="20"/>
      <c r="V53" s="13">
        <f>H53*K53/1000*O53*A53</f>
        <v>1413.12</v>
      </c>
      <c r="W53" s="14">
        <f>H53*K53/1000</f>
        <v>1.6</v>
      </c>
      <c r="X53" s="15">
        <f>INT(Q53)</f>
        <v>45943</v>
      </c>
      <c r="Y53" s="16" t="str">
        <f>_xlfn.CONCAT(TEXT((Q53-X53),"HH:MM:SS"))</f>
        <v>18:06:53</v>
      </c>
      <c r="Z53" s="17" t="str">
        <f>VLOOKUP(B53,'Data '!A:AI,28,FALSE)</f>
        <v>0001</v>
      </c>
      <c r="AA53" s="18" t="s">
        <v>39</v>
      </c>
      <c r="AB53" s="19"/>
    </row>
    <row r="54" spans="1:28" ht="40.5" customHeight="1" x14ac:dyDescent="0.35">
      <c r="A54" s="8">
        <f>IFERROR(VLOOKUP(B54,'Data '!A:AK,27,FALSE),1)</f>
        <v>12.266666666666666</v>
      </c>
      <c r="B54" s="43" t="str">
        <f>_xlfn.CONCAT(D54,"1c01")</f>
        <v>43070671c01</v>
      </c>
      <c r="C54">
        <v>2208191</v>
      </c>
      <c r="D54" s="116">
        <v>4307067</v>
      </c>
      <c r="E54" s="21" t="str">
        <f>VLOOKUP(D54,'Data '!B:C,2,FALSE)</f>
        <v>7D 80G COCOA&amp;VAN CROIS 20CA AC LP</v>
      </c>
      <c r="F54" s="21" t="str">
        <f>VLOOKUP(B54,'Data '!A:AO,8,FALSE)</f>
        <v>Cocoa-Vanilla</v>
      </c>
      <c r="G54" s="21" t="str">
        <f>VLOOKUP(B54,'Data '!A:AJ,5,FALSE)</f>
        <v>Tray 70/80/85g</v>
      </c>
      <c r="H54" s="21">
        <f>VLOOKUP(B54,'Data '!A:AH,6,FALSE)</f>
        <v>80</v>
      </c>
      <c r="I54" s="21" t="str">
        <f>_xlfn.CONCAT(VLOOKUP(B54,'Data '!A:AH,7,FALSE),"__",AA54)</f>
        <v>RO/MD/GR/CY/ES/PT__w42</v>
      </c>
      <c r="J54" s="27"/>
      <c r="K54" s="23">
        <f>VLOOKUP(B54,'Data '!A:AK,12,FALSE)</f>
        <v>20</v>
      </c>
      <c r="L54" s="114"/>
      <c r="M54" s="139">
        <v>8352</v>
      </c>
      <c r="N54" s="24">
        <f>(M54*K54*H54)/1000</f>
        <v>13363.2</v>
      </c>
      <c r="O54" s="24">
        <f>VLOOKUP(B54,'Data '!A:AI,13,FALSE)</f>
        <v>72</v>
      </c>
      <c r="P54" s="25">
        <f>M54/O54</f>
        <v>116</v>
      </c>
      <c r="Q54" s="112">
        <f t="shared" si="22"/>
        <v>45943.764975845414</v>
      </c>
      <c r="R54" s="11">
        <f t="shared" si="23"/>
        <v>45944.158997584542</v>
      </c>
      <c r="S54" s="12">
        <f>+P54/A54</f>
        <v>9.4565217391304355</v>
      </c>
      <c r="T54" s="26">
        <f>+S54/8</f>
        <v>1.1820652173913044</v>
      </c>
      <c r="U54" s="20"/>
      <c r="V54" s="13">
        <f>H54*K54/1000*O54*A54</f>
        <v>1413.12</v>
      </c>
      <c r="W54" s="14">
        <f>H54*K54/1000</f>
        <v>1.6</v>
      </c>
      <c r="X54" s="15">
        <f>INT(Q54)</f>
        <v>45943</v>
      </c>
      <c r="Y54" s="16" t="str">
        <f>_xlfn.CONCAT(TEXT((Q54-X54),"HH:MM:SS"))</f>
        <v>18:21:34</v>
      </c>
      <c r="Z54" s="17" t="str">
        <f>VLOOKUP(B54,'Data '!A:AI,28,FALSE)</f>
        <v>0001</v>
      </c>
      <c r="AA54" s="18" t="s">
        <v>39</v>
      </c>
      <c r="AB54" s="19"/>
    </row>
    <row r="55" spans="1:28" ht="15.5" x14ac:dyDescent="0.35">
      <c r="A55" s="65">
        <v>1</v>
      </c>
      <c r="B55" s="45" t="s">
        <v>30</v>
      </c>
      <c r="C55" s="105"/>
      <c r="D55" s="104"/>
      <c r="E55" s="30"/>
      <c r="F55" s="30"/>
      <c r="G55" s="30"/>
      <c r="H55" s="30"/>
      <c r="I55" s="30"/>
      <c r="J55" s="31"/>
      <c r="K55" s="32"/>
      <c r="L55" s="49"/>
      <c r="M55" s="113"/>
      <c r="N55" s="29">
        <v>0</v>
      </c>
      <c r="O55" s="29"/>
      <c r="P55" s="42">
        <v>0.25</v>
      </c>
      <c r="Q55" s="112">
        <f t="shared" si="22"/>
        <v>45944.158997584542</v>
      </c>
      <c r="R55" s="11">
        <f t="shared" si="23"/>
        <v>45944.169414251206</v>
      </c>
      <c r="S55" s="71">
        <v>0.25</v>
      </c>
      <c r="T55" s="72">
        <v>3.125E-2</v>
      </c>
      <c r="U55" s="20"/>
      <c r="V55" s="13">
        <v>0</v>
      </c>
      <c r="W55" s="14">
        <v>0</v>
      </c>
      <c r="X55" s="66">
        <v>45660</v>
      </c>
      <c r="Y55" s="67" t="s">
        <v>31</v>
      </c>
      <c r="Z55" s="68" t="e">
        <v>#N/A</v>
      </c>
      <c r="AA55" s="18" t="s">
        <v>32</v>
      </c>
    </row>
    <row r="56" spans="1:28" ht="40.5" customHeight="1" x14ac:dyDescent="0.35">
      <c r="A56" s="8">
        <f>IFERROR(VLOOKUP(B56,'Data '!A:AK,27,FALSE),1)</f>
        <v>12.266666666666666</v>
      </c>
      <c r="B56" s="43" t="str">
        <f>_xlfn.CONCAT(D56,"1c01")</f>
        <v>43090891c01</v>
      </c>
      <c r="D56" s="116">
        <v>4309089</v>
      </c>
      <c r="E56" s="21" t="str">
        <f>VLOOKUP(D56,'Data '!B:C,2,FALSE)</f>
        <v>7D 80G VAN&amp;SR CHRY CROIS 20CA SRP</v>
      </c>
      <c r="F56" s="21" t="str">
        <f>VLOOKUP(B56,'Data '!A:AO,8,FALSE)</f>
        <v>Vanilla-Cherry</v>
      </c>
      <c r="G56" s="21" t="str">
        <f>VLOOKUP(B56,'Data '!A:AJ,5,FALSE)</f>
        <v>Tray 70/80/85g</v>
      </c>
      <c r="H56" s="21">
        <f>VLOOKUP(B56,'Data '!A:AH,6,FALSE)</f>
        <v>80</v>
      </c>
      <c r="I56" s="140" t="str">
        <f>_xlfn.CONCAT(VLOOKUP(B56,'Data '!A:AH,7,FALSE),"__",AA56)</f>
        <v>KAUFLAND RO/MD/GR/CY/ES/PT__w42</v>
      </c>
      <c r="J56" s="27"/>
      <c r="K56" s="23">
        <f>VLOOKUP(B56,'Data '!A:AK,12,FALSE)</f>
        <v>20</v>
      </c>
      <c r="L56" s="114"/>
      <c r="M56" s="139">
        <v>0</v>
      </c>
      <c r="N56" s="24">
        <f>(M56*K56*H56)/1000</f>
        <v>0</v>
      </c>
      <c r="O56" s="24">
        <f>VLOOKUP(B56,'Data '!A:AI,13,FALSE)</f>
        <v>72</v>
      </c>
      <c r="P56" s="25">
        <f>M56/O56</f>
        <v>0</v>
      </c>
      <c r="Q56" s="112">
        <f t="shared" si="22"/>
        <v>45944.169414251206</v>
      </c>
      <c r="R56" s="11">
        <f t="shared" si="23"/>
        <v>45944.169414251206</v>
      </c>
      <c r="S56" s="12">
        <f>+P56/A56</f>
        <v>0</v>
      </c>
      <c r="T56" s="26">
        <f>+S56/8</f>
        <v>0</v>
      </c>
      <c r="U56" s="20"/>
      <c r="V56" s="13">
        <f>H56*K56/1000*O56*A56</f>
        <v>1413.12</v>
      </c>
      <c r="W56" s="14">
        <f>H56*K56/1000</f>
        <v>1.6</v>
      </c>
      <c r="X56" s="15">
        <f>INT(Q56)</f>
        <v>45944</v>
      </c>
      <c r="Y56" s="16" t="str">
        <f>_xlfn.CONCAT(TEXT((Q56-X56),"HH:MM:SS"))</f>
        <v>04:03:57</v>
      </c>
      <c r="Z56" s="17" t="str">
        <f>VLOOKUP(B56,'Data '!A:AI,28,FALSE)</f>
        <v>0001</v>
      </c>
      <c r="AA56" s="18" t="s">
        <v>39</v>
      </c>
      <c r="AB56" s="19"/>
    </row>
    <row r="57" spans="1:28" ht="40.5" customHeight="1" x14ac:dyDescent="0.35">
      <c r="A57" s="8">
        <f>IFERROR(VLOOKUP(B57,'Data '!A:AK,27,FALSE),1)</f>
        <v>12.266666666666666</v>
      </c>
      <c r="B57" s="43" t="str">
        <f>_xlfn.CONCAT(D57,"1c01")</f>
        <v>43097051c01</v>
      </c>
      <c r="C57">
        <v>2208192</v>
      </c>
      <c r="D57" s="116">
        <v>4309705</v>
      </c>
      <c r="E57" s="21" t="str">
        <f>VLOOKUP(D57,'Data '!B:C,2,FALSE)</f>
        <v>7D 80G VAN&amp;SR CHRY CROI 20CA AC STR</v>
      </c>
      <c r="F57" s="21" t="str">
        <f>VLOOKUP(B57,'Data '!A:AO,8,FALSE)</f>
        <v>Vanilla-Cherry</v>
      </c>
      <c r="G57" s="21" t="str">
        <f>VLOOKUP(B57,'Data '!A:AJ,5,FALSE)</f>
        <v>Tray 70/80/85g</v>
      </c>
      <c r="H57" s="21">
        <f>VLOOKUP(B57,'Data '!A:AH,6,FALSE)</f>
        <v>80</v>
      </c>
      <c r="I57" s="21" t="str">
        <f>_xlfn.CONCAT(VLOOKUP(B57,'Data '!A:AH,7,FALSE),"__",AA57)</f>
        <v>IT/ES/PT__w42</v>
      </c>
      <c r="J57" s="27"/>
      <c r="K57" s="23">
        <f>VLOOKUP(B57,'Data '!A:AK,12,FALSE)</f>
        <v>20</v>
      </c>
      <c r="L57" s="114"/>
      <c r="M57" s="117">
        <v>216</v>
      </c>
      <c r="N57" s="24">
        <f>(M57*K57*H57)/1000</f>
        <v>345.6</v>
      </c>
      <c r="O57" s="24">
        <f>VLOOKUP(B57,'Data '!A:AI,13,FALSE)</f>
        <v>72</v>
      </c>
      <c r="P57" s="25">
        <f>M57/O57</f>
        <v>3</v>
      </c>
      <c r="Q57" s="112">
        <f t="shared" si="22"/>
        <v>45944.169414251206</v>
      </c>
      <c r="R57" s="11">
        <f t="shared" si="23"/>
        <v>45944.179604468598</v>
      </c>
      <c r="S57" s="12">
        <f>+P57/A57</f>
        <v>0.24456521739130438</v>
      </c>
      <c r="T57" s="26">
        <f>+S57/8</f>
        <v>3.0570652173913047E-2</v>
      </c>
      <c r="U57" s="20"/>
      <c r="V57" s="13">
        <f>H57*K57/1000*O57*A57</f>
        <v>1413.12</v>
      </c>
      <c r="W57" s="14">
        <f>H57*K57/1000</f>
        <v>1.6</v>
      </c>
      <c r="X57" s="15">
        <f>INT(Q57)</f>
        <v>45944</v>
      </c>
      <c r="Y57" s="16" t="str">
        <f>_xlfn.CONCAT(TEXT((Q57-X57),"HH:MM:SS"))</f>
        <v>04:03:57</v>
      </c>
      <c r="Z57" s="17" t="str">
        <f>VLOOKUP(B57,'Data '!A:AI,28,FALSE)</f>
        <v>0001</v>
      </c>
      <c r="AA57" s="18" t="s">
        <v>39</v>
      </c>
      <c r="AB57" s="19"/>
    </row>
    <row r="58" spans="1:28" ht="15.5" x14ac:dyDescent="0.35">
      <c r="A58" s="65">
        <v>1</v>
      </c>
      <c r="B58" s="45" t="s">
        <v>30</v>
      </c>
      <c r="C58" s="128"/>
      <c r="D58" s="171"/>
      <c r="E58" s="148"/>
      <c r="F58" s="148"/>
      <c r="G58" s="148"/>
      <c r="H58" s="148"/>
      <c r="I58" s="148"/>
      <c r="J58" s="149"/>
      <c r="K58" s="150"/>
      <c r="L58" s="172"/>
      <c r="M58" s="173"/>
      <c r="N58" s="151">
        <v>0</v>
      </c>
      <c r="O58" s="151"/>
      <c r="P58" s="153">
        <v>16</v>
      </c>
      <c r="Q58" s="112">
        <f t="shared" si="22"/>
        <v>45944.179604468598</v>
      </c>
      <c r="R58" s="11">
        <f t="shared" si="23"/>
        <v>45944.846271135262</v>
      </c>
      <c r="S58" s="71">
        <v>0.25</v>
      </c>
      <c r="T58" s="72">
        <v>3.125E-2</v>
      </c>
      <c r="U58" s="20"/>
      <c r="V58" s="13">
        <v>0</v>
      </c>
      <c r="W58" s="14">
        <v>0</v>
      </c>
      <c r="X58" s="66">
        <v>45660</v>
      </c>
      <c r="Y58" s="67" t="s">
        <v>31</v>
      </c>
      <c r="Z58" s="68" t="e">
        <v>#N/A</v>
      </c>
      <c r="AA58" s="18" t="s">
        <v>32</v>
      </c>
    </row>
    <row r="59" spans="1:28" ht="40.5" customHeight="1" x14ac:dyDescent="0.35">
      <c r="A59" s="8">
        <f>IFERROR(VLOOKUP(B59,'Data '!A:AK,27,FALSE),1)</f>
        <v>12.266666666666666</v>
      </c>
      <c r="B59" s="43" t="str">
        <f>_xlfn.CONCAT(D59,"1c01")</f>
        <v>43067791c01</v>
      </c>
      <c r="C59">
        <v>2208193</v>
      </c>
      <c r="D59" s="116">
        <v>4306779</v>
      </c>
      <c r="E59" s="21" t="str">
        <f>VLOOKUP(D59,'Data '!B:C,2,FALSE)</f>
        <v>7D 80G VAN&amp;SR CHRY CROIS 20CA AC</v>
      </c>
      <c r="F59" s="21" t="str">
        <f>VLOOKUP(B59,'Data '!A:AO,8,FALSE)</f>
        <v>Vanilla-Cherry</v>
      </c>
      <c r="G59" s="21" t="str">
        <f>VLOOKUP(B59,'Data '!A:AJ,5,FALSE)</f>
        <v>Tray 70/80/85g</v>
      </c>
      <c r="H59" s="21">
        <f>VLOOKUP(B59,'Data '!A:AH,6,FALSE)</f>
        <v>80</v>
      </c>
      <c r="I59" s="21" t="str">
        <f>_xlfn.CONCAT(VLOOKUP(B59,'Data '!A:AH,7,FALSE),"__",AA59)</f>
        <v>RO/MD/BG/ES/PT__w42</v>
      </c>
      <c r="J59" s="27"/>
      <c r="K59" s="23">
        <f>VLOOKUP(B59,'Data '!A:AK,12,FALSE)</f>
        <v>20</v>
      </c>
      <c r="L59" s="114"/>
      <c r="M59" s="139">
        <f>174*72-87*72</f>
        <v>6264</v>
      </c>
      <c r="N59" s="24">
        <f>(M59*K59*H59)/1000</f>
        <v>10022.4</v>
      </c>
      <c r="O59" s="24">
        <f>VLOOKUP(B59,'Data '!A:AI,13,FALSE)</f>
        <v>72</v>
      </c>
      <c r="P59" s="25">
        <f>M59/O59</f>
        <v>87</v>
      </c>
      <c r="Q59" s="112">
        <f t="shared" si="22"/>
        <v>45944.846271135262</v>
      </c>
      <c r="R59" s="11">
        <f t="shared" si="23"/>
        <v>45945.141787439607</v>
      </c>
      <c r="S59" s="12">
        <f>+P59/A59</f>
        <v>7.0923913043478271</v>
      </c>
      <c r="T59" s="26">
        <f>+S59/8</f>
        <v>0.88654891304347838</v>
      </c>
      <c r="U59" s="20"/>
      <c r="V59" s="13">
        <f>H59*K59/1000*O59*A59</f>
        <v>1413.12</v>
      </c>
      <c r="W59" s="14">
        <f>H59*K59/1000</f>
        <v>1.6</v>
      </c>
      <c r="X59" s="15">
        <f>INT(Q59)</f>
        <v>45944</v>
      </c>
      <c r="Y59" s="16" t="str">
        <f>_xlfn.CONCAT(TEXT((Q59-X59),"HH:MM:SS"))</f>
        <v>20:18:38</v>
      </c>
      <c r="Z59" s="17" t="str">
        <f>VLOOKUP(B59,'Data '!A:AI,28,FALSE)</f>
        <v>0001</v>
      </c>
      <c r="AA59" s="18" t="s">
        <v>39</v>
      </c>
      <c r="AB59" s="19"/>
    </row>
    <row r="60" spans="1:28" ht="15.5" x14ac:dyDescent="0.35">
      <c r="A60" s="65">
        <v>1</v>
      </c>
      <c r="B60" s="45" t="s">
        <v>30</v>
      </c>
      <c r="C60" s="105"/>
      <c r="D60" s="104"/>
      <c r="E60" s="30"/>
      <c r="F60" s="30"/>
      <c r="G60" s="30"/>
      <c r="H60" s="30"/>
      <c r="I60" s="30"/>
      <c r="J60" s="31"/>
      <c r="K60" s="32"/>
      <c r="L60" s="49"/>
      <c r="M60" s="113"/>
      <c r="N60" s="29">
        <v>0</v>
      </c>
      <c r="O60" s="29"/>
      <c r="P60" s="42">
        <v>0.25</v>
      </c>
      <c r="Q60" s="112">
        <f t="shared" si="22"/>
        <v>45945.141787439607</v>
      </c>
      <c r="R60" s="11">
        <f t="shared" si="23"/>
        <v>45945.152204106271</v>
      </c>
      <c r="S60" s="71">
        <v>0.25</v>
      </c>
      <c r="T60" s="72">
        <v>3.125E-2</v>
      </c>
      <c r="U60" s="20"/>
      <c r="V60" s="13">
        <v>0</v>
      </c>
      <c r="W60" s="14">
        <v>0</v>
      </c>
      <c r="X60" s="66">
        <v>45660</v>
      </c>
      <c r="Y60" s="67" t="s">
        <v>31</v>
      </c>
      <c r="Z60" s="68" t="e">
        <v>#N/A</v>
      </c>
      <c r="AA60" s="18" t="s">
        <v>32</v>
      </c>
    </row>
    <row r="61" spans="1:28" ht="40.5" customHeight="1" x14ac:dyDescent="0.35">
      <c r="A61" s="8">
        <f>IFERROR(VLOOKUP(B61,'Data '!A:AK,27,FALSE),1)</f>
        <v>12.266666666666666</v>
      </c>
      <c r="B61" s="43" t="str">
        <f>_xlfn.CONCAT(D61,"1c01")</f>
        <v>43070631c01</v>
      </c>
      <c r="C61">
        <v>2208194</v>
      </c>
      <c r="D61" s="116">
        <v>4307063</v>
      </c>
      <c r="E61" s="21" t="str">
        <f>VLOOKUP(D61,'Data '!B:C,2,FALSE)</f>
        <v>7D 80G VAN&amp;STRAWB CROIS 20CA SRP HP</v>
      </c>
      <c r="F61" s="21" t="str">
        <f>VLOOKUP(B61,'Data '!A:AO,8,FALSE)</f>
        <v>Vanilla-Strawberry</v>
      </c>
      <c r="G61" s="21" t="str">
        <f>VLOOKUP(B61,'Data '!A:AJ,5,FALSE)</f>
        <v>Tray 70/80/85g</v>
      </c>
      <c r="H61" s="21">
        <f>VLOOKUP(B61,'Data '!A:AH,6,FALSE)</f>
        <v>80</v>
      </c>
      <c r="I61" s="140" t="str">
        <f>_xlfn.CONCAT(VLOOKUP(B61,'Data '!A:AH,7,FALSE),"__",AA61)</f>
        <v>Kaufland RO/MD/BG/ES/PT__w42</v>
      </c>
      <c r="J61" s="27"/>
      <c r="K61" s="23">
        <f>VLOOKUP(B61,'Data '!A:AK,12,FALSE)</f>
        <v>20</v>
      </c>
      <c r="L61" s="114"/>
      <c r="M61" s="139">
        <v>1512</v>
      </c>
      <c r="N61" s="24">
        <f>(M61*K61*H61)/1000</f>
        <v>2419.1999999999998</v>
      </c>
      <c r="O61" s="24">
        <f>VLOOKUP(B61,'Data '!A:AI,13,FALSE)</f>
        <v>72</v>
      </c>
      <c r="P61" s="25">
        <f>M61/O61</f>
        <v>21</v>
      </c>
      <c r="Q61" s="112">
        <f t="shared" si="22"/>
        <v>45945.152204106271</v>
      </c>
      <c r="R61" s="11">
        <f t="shared" si="23"/>
        <v>45945.223535628007</v>
      </c>
      <c r="S61" s="12">
        <f>+P61/A61</f>
        <v>1.7119565217391306</v>
      </c>
      <c r="T61" s="26">
        <f>+S61/8</f>
        <v>0.21399456521739132</v>
      </c>
      <c r="U61" s="20"/>
      <c r="V61" s="13">
        <f>H61*K61/1000*O61*A61</f>
        <v>1413.12</v>
      </c>
      <c r="W61" s="14">
        <f>H61*K61/1000</f>
        <v>1.6</v>
      </c>
      <c r="X61" s="15">
        <f>INT(Q61)</f>
        <v>45945</v>
      </c>
      <c r="Y61" s="16" t="str">
        <f>_xlfn.CONCAT(TEXT((Q61-X61),"HH:MM:SS"))</f>
        <v>03:39:10</v>
      </c>
      <c r="Z61" s="17" t="str">
        <f>VLOOKUP(B61,'Data '!A:AI,28,FALSE)</f>
        <v>0001</v>
      </c>
      <c r="AA61" s="18" t="s">
        <v>39</v>
      </c>
      <c r="AB61" s="19"/>
    </row>
    <row r="62" spans="1:28" ht="40.5" customHeight="1" x14ac:dyDescent="0.35">
      <c r="A62" s="8">
        <f>IFERROR(VLOOKUP(B62,'Data '!A:AK,27,FALSE),1)</f>
        <v>12.266666666666666</v>
      </c>
      <c r="B62" s="43" t="str">
        <f>_xlfn.CONCAT(D62,"1c01")</f>
        <v>43067561c01</v>
      </c>
      <c r="C62">
        <v>2208195</v>
      </c>
      <c r="D62" s="116">
        <v>4306756</v>
      </c>
      <c r="E62" s="21" t="str">
        <f>VLOOKUP(D62,'Data '!B:C,2,FALSE)</f>
        <v>7D 80G VAN&amp;STRAWB CROIS 20CA AC</v>
      </c>
      <c r="F62" s="21" t="str">
        <f>VLOOKUP(B62,'Data '!A:AO,8,FALSE)</f>
        <v>Vanilla-Strawberry</v>
      </c>
      <c r="G62" s="21" t="str">
        <f>VLOOKUP(B62,'Data '!A:AJ,5,FALSE)</f>
        <v>Tray 70/80/85g</v>
      </c>
      <c r="H62" s="21">
        <f>VLOOKUP(B62,'Data '!A:AH,6,FALSE)</f>
        <v>80</v>
      </c>
      <c r="I62" s="21" t="str">
        <f>_xlfn.CONCAT(VLOOKUP(B62,'Data '!A:AH,7,FALSE),"__",AA62)</f>
        <v>RO/MD/BG/ES/PT__w42</v>
      </c>
      <c r="J62" s="27"/>
      <c r="K62" s="23">
        <f>VLOOKUP(B62,'Data '!A:AK,12,FALSE)</f>
        <v>20</v>
      </c>
      <c r="L62" s="114"/>
      <c r="M62" s="139">
        <f>14400-95*72</f>
        <v>7560</v>
      </c>
      <c r="N62" s="24">
        <f>(M62*K62*H62)/1000</f>
        <v>12096</v>
      </c>
      <c r="O62" s="24">
        <f>VLOOKUP(B62,'Data '!A:AI,13,FALSE)</f>
        <v>72</v>
      </c>
      <c r="P62" s="25">
        <f>M62/O62</f>
        <v>105</v>
      </c>
      <c r="Q62" s="112">
        <f t="shared" si="22"/>
        <v>45945.223535628007</v>
      </c>
      <c r="R62" s="11">
        <f t="shared" si="23"/>
        <v>45945.580193236703</v>
      </c>
      <c r="S62" s="12">
        <f>+P62/A62</f>
        <v>8.5597826086956523</v>
      </c>
      <c r="T62" s="26">
        <f>+S62/8</f>
        <v>1.0699728260869565</v>
      </c>
      <c r="U62" s="20"/>
      <c r="V62" s="13">
        <f>H62*K62/1000*O62*A62</f>
        <v>1413.12</v>
      </c>
      <c r="W62" s="14">
        <f>H62*K62/1000</f>
        <v>1.6</v>
      </c>
      <c r="X62" s="15">
        <f>INT(Q62)</f>
        <v>45945</v>
      </c>
      <c r="Y62" s="16" t="str">
        <f>_xlfn.CONCAT(TEXT((Q62-X62),"HH:MM:SS"))</f>
        <v>05:21:53</v>
      </c>
      <c r="Z62" s="17" t="str">
        <f>VLOOKUP(B62,'Data '!A:AI,28,FALSE)</f>
        <v>0001</v>
      </c>
      <c r="AA62" s="18" t="s">
        <v>39</v>
      </c>
      <c r="AB62" s="19"/>
    </row>
    <row r="63" spans="1:28" ht="40.5" customHeight="1" x14ac:dyDescent="0.35">
      <c r="A63" s="8">
        <f>IFERROR(VLOOKUP(B63,'Data '!A:AK,27,FALSE),1)</f>
        <v>12.266666666666666</v>
      </c>
      <c r="B63" s="43" t="str">
        <f>_xlfn.CONCAT(D63,"1c01")</f>
        <v>43096971c01</v>
      </c>
      <c r="C63">
        <v>2208196</v>
      </c>
      <c r="D63" s="116">
        <v>4309697</v>
      </c>
      <c r="E63" s="21" t="str">
        <f>VLOOKUP(D63,'Data '!B:C,2,FALSE)</f>
        <v>7D 80G VAN&amp;STRAW CR 20CA AC HP STR</v>
      </c>
      <c r="F63" s="21" t="str">
        <f>VLOOKUP(B63,'Data '!A:AO,8,FALSE)</f>
        <v>Vanilla-Strawberry</v>
      </c>
      <c r="G63" s="21" t="str">
        <f>VLOOKUP(B63,'Data '!A:AJ,5,FALSE)</f>
        <v>Tray 70/80/85g</v>
      </c>
      <c r="H63" s="21">
        <f>VLOOKUP(B63,'Data '!A:AH,6,FALSE)</f>
        <v>80</v>
      </c>
      <c r="I63" s="21" t="str">
        <f>_xlfn.CONCAT(VLOOKUP(B63,'Data '!A:AH,7,FALSE),"__",AA63)</f>
        <v>IT/ES/PT__w42</v>
      </c>
      <c r="J63" s="27"/>
      <c r="K63" s="23">
        <f>VLOOKUP(B63,'Data '!A:AK,12,FALSE)</f>
        <v>20</v>
      </c>
      <c r="L63" s="114"/>
      <c r="M63" s="117">
        <v>144</v>
      </c>
      <c r="N63" s="24">
        <f>(M63*K63*H63)/1000</f>
        <v>230.4</v>
      </c>
      <c r="O63" s="24">
        <f>VLOOKUP(B63,'Data '!A:AI,13,FALSE)</f>
        <v>72</v>
      </c>
      <c r="P63" s="25">
        <f>M63/O63</f>
        <v>2</v>
      </c>
      <c r="Q63" s="112">
        <f t="shared" si="22"/>
        <v>45945.580193236703</v>
      </c>
      <c r="R63" s="11">
        <f t="shared" si="23"/>
        <v>45945.586986714967</v>
      </c>
      <c r="S63" s="12">
        <f>+P63/A63</f>
        <v>0.16304347826086957</v>
      </c>
      <c r="T63" s="26">
        <f>+S63/8</f>
        <v>2.0380434782608696E-2</v>
      </c>
      <c r="U63" s="20"/>
      <c r="V63" s="13">
        <f>H63*K63/1000*O63*A63</f>
        <v>1413.12</v>
      </c>
      <c r="W63" s="14">
        <f>H63*K63/1000</f>
        <v>1.6</v>
      </c>
      <c r="X63" s="15">
        <f>INT(Q63)</f>
        <v>45945</v>
      </c>
      <c r="Y63" s="16" t="str">
        <f>_xlfn.CONCAT(TEXT((Q63-X63),"HH:MM:SS"))</f>
        <v>13:55:29</v>
      </c>
      <c r="Z63" s="17" t="str">
        <f>VLOOKUP(B63,'Data '!A:AI,28,FALSE)</f>
        <v>0001</v>
      </c>
      <c r="AA63" s="18" t="s">
        <v>39</v>
      </c>
      <c r="AB63" s="19"/>
    </row>
    <row r="64" spans="1:28" ht="15.5" x14ac:dyDescent="0.35">
      <c r="A64" s="65">
        <v>1</v>
      </c>
      <c r="B64" s="45" t="s">
        <v>30</v>
      </c>
      <c r="C64" s="105"/>
      <c r="D64" s="104"/>
      <c r="E64" s="30"/>
      <c r="F64" s="30"/>
      <c r="G64" s="30"/>
      <c r="H64" s="30"/>
      <c r="I64" s="30"/>
      <c r="J64" s="31"/>
      <c r="K64" s="32"/>
      <c r="L64" s="49"/>
      <c r="M64" s="113"/>
      <c r="N64" s="29">
        <v>0</v>
      </c>
      <c r="O64" s="29"/>
      <c r="P64" s="42">
        <v>0.25</v>
      </c>
      <c r="Q64" s="112">
        <f t="shared" si="22"/>
        <v>45945.586986714967</v>
      </c>
      <c r="R64" s="11">
        <f t="shared" si="23"/>
        <v>45945.597403381631</v>
      </c>
      <c r="S64" s="71">
        <v>0.25</v>
      </c>
      <c r="T64" s="72">
        <v>3.125E-2</v>
      </c>
      <c r="U64" s="20"/>
      <c r="V64" s="13">
        <v>0</v>
      </c>
      <c r="W64" s="14">
        <v>0</v>
      </c>
      <c r="X64" s="66">
        <v>45660</v>
      </c>
      <c r="Y64" s="67" t="s">
        <v>31</v>
      </c>
      <c r="Z64" s="68" t="e">
        <v>#N/A</v>
      </c>
      <c r="AA64" s="18" t="s">
        <v>32</v>
      </c>
    </row>
    <row r="65" spans="1:28" ht="40.5" customHeight="1" x14ac:dyDescent="0.35">
      <c r="A65" s="8">
        <f>IFERROR(VLOOKUP(B65,'Data '!A:AK,27,FALSE),1)</f>
        <v>12.266666666666666</v>
      </c>
      <c r="B65" s="43" t="str">
        <f t="shared" ref="B65:B68" si="24">_xlfn.CONCAT(D65,"1c01")</f>
        <v>43113221c01</v>
      </c>
      <c r="C65">
        <v>2208197</v>
      </c>
      <c r="D65" s="116">
        <v>4311322</v>
      </c>
      <c r="E65" s="21" t="str">
        <f>VLOOKUP(D65,'Data '!B:C,2,FALSE)</f>
        <v>7D 80G FR FRUIT CROIS 20CA</v>
      </c>
      <c r="F65" s="21" t="str">
        <f>VLOOKUP(B65,'Data '!A:AO,8,FALSE)</f>
        <v>Forest fruits</v>
      </c>
      <c r="G65" s="21" t="str">
        <f>VLOOKUP(B65,'Data '!A:AJ,5,FALSE)</f>
        <v>Tray 70/80/85g</v>
      </c>
      <c r="H65" s="21">
        <f>VLOOKUP(B65,'Data '!A:AH,6,FALSE)</f>
        <v>80</v>
      </c>
      <c r="I65" s="21" t="str">
        <f>_xlfn.CONCAT(VLOOKUP(B65,'Data '!A:AH,7,FALSE),"__",AA65)</f>
        <v>Ro,BG,GB__w42</v>
      </c>
      <c r="J65" s="27"/>
      <c r="K65" s="23">
        <f>VLOOKUP(B65,'Data '!A:AK,12,FALSE)</f>
        <v>20</v>
      </c>
      <c r="L65" s="114"/>
      <c r="M65" s="139">
        <f>213*72-130*72</f>
        <v>5976</v>
      </c>
      <c r="N65" s="24">
        <f t="shared" ref="N65:N68" si="25">(M65*K65*H65)/1000</f>
        <v>9561.6</v>
      </c>
      <c r="O65" s="24">
        <f>VLOOKUP(B65,'Data '!A:AI,13,FALSE)</f>
        <v>72</v>
      </c>
      <c r="P65" s="25">
        <f t="shared" ref="P65:P68" si="26">M65/O65</f>
        <v>83</v>
      </c>
      <c r="Q65" s="112">
        <f t="shared" si="22"/>
        <v>45945.597403381631</v>
      </c>
      <c r="R65" s="11">
        <f t="shared" si="23"/>
        <v>45945.879332729455</v>
      </c>
      <c r="S65" s="12">
        <f t="shared" ref="S65:S68" si="27">+P65/A65</f>
        <v>6.7663043478260878</v>
      </c>
      <c r="T65" s="26">
        <f t="shared" ref="T65:T68" si="28">+S65/8</f>
        <v>0.84578804347826098</v>
      </c>
      <c r="U65" s="20"/>
      <c r="V65" s="13">
        <f t="shared" ref="V65:V68" si="29">H65*K65/1000*O65*A65</f>
        <v>1413.12</v>
      </c>
      <c r="W65" s="14">
        <f t="shared" ref="W65:W68" si="30">H65*K65/1000</f>
        <v>1.6</v>
      </c>
      <c r="X65" s="15">
        <f t="shared" ref="X65:X68" si="31">INT(Q65)</f>
        <v>45945</v>
      </c>
      <c r="Y65" s="16" t="str">
        <f t="shared" ref="Y65:Y68" si="32">_xlfn.CONCAT(TEXT((Q65-X65),"HH:MM:SS"))</f>
        <v>14:20:16</v>
      </c>
      <c r="Z65" s="17" t="str">
        <f>VLOOKUP(B65,'Data '!A:AI,28,FALSE)</f>
        <v>0001</v>
      </c>
      <c r="AA65" s="18" t="s">
        <v>39</v>
      </c>
      <c r="AB65" s="19"/>
    </row>
    <row r="66" spans="1:28" ht="15.5" x14ac:dyDescent="0.35">
      <c r="A66" s="65">
        <v>1</v>
      </c>
      <c r="B66" s="45" t="s">
        <v>30</v>
      </c>
      <c r="C66" s="105"/>
      <c r="D66" s="104"/>
      <c r="E66" s="30"/>
      <c r="F66" s="30"/>
      <c r="G66" s="30"/>
      <c r="H66" s="30"/>
      <c r="I66" s="30"/>
      <c r="J66" s="31"/>
      <c r="K66" s="32"/>
      <c r="L66" s="49"/>
      <c r="M66" s="113"/>
      <c r="N66" s="29">
        <v>0</v>
      </c>
      <c r="O66" s="29"/>
      <c r="P66" s="42">
        <v>0.25</v>
      </c>
      <c r="Q66" s="112">
        <f t="shared" si="22"/>
        <v>45945.879332729455</v>
      </c>
      <c r="R66" s="11">
        <f t="shared" si="23"/>
        <v>45945.889749396119</v>
      </c>
      <c r="S66" s="71">
        <v>0.25</v>
      </c>
      <c r="T66" s="72">
        <v>3.125E-2</v>
      </c>
      <c r="U66" s="20"/>
      <c r="V66" s="13">
        <v>0</v>
      </c>
      <c r="W66" s="14">
        <v>0</v>
      </c>
      <c r="X66" s="66">
        <v>45660</v>
      </c>
      <c r="Y66" s="67" t="s">
        <v>31</v>
      </c>
      <c r="Z66" s="68" t="e">
        <v>#N/A</v>
      </c>
      <c r="AA66" s="18" t="s">
        <v>32</v>
      </c>
    </row>
    <row r="67" spans="1:28" ht="40.5" customHeight="1" x14ac:dyDescent="0.35">
      <c r="A67" s="8">
        <f>IFERROR(VLOOKUP(B67,'Data '!A:AK,27,FALSE),1)</f>
        <v>12.266666666666666</v>
      </c>
      <c r="B67" s="43" t="str">
        <f>_xlfn.CONCAT(D67,"1c01")</f>
        <v>43112881c01</v>
      </c>
      <c r="C67">
        <v>2208198</v>
      </c>
      <c r="D67" s="116">
        <v>4311288</v>
      </c>
      <c r="E67" s="21" t="str">
        <f>VLOOKUP(D67,'Data '!B:C,2,FALSE)</f>
        <v>7D 80G SPUM CROIS 20CA</v>
      </c>
      <c r="F67" s="21" t="str">
        <f>VLOOKUP(B67,'Data '!A:AO,8,FALSE)</f>
        <v>Spumant</v>
      </c>
      <c r="G67" s="21" t="str">
        <f>VLOOKUP(B67,'Data '!A:AJ,5,FALSE)</f>
        <v>Tray 70/80/85g</v>
      </c>
      <c r="H67" s="21">
        <f>VLOOKUP(B67,'Data '!A:AH,6,FALSE)</f>
        <v>80</v>
      </c>
      <c r="I67" s="140" t="str">
        <f>_xlfn.CONCAT(VLOOKUP(B67,'Data '!A:AH,7,FALSE),"__",AA67)</f>
        <v>Kaufland RO/MD/BG__w42</v>
      </c>
      <c r="J67" s="27"/>
      <c r="K67" s="23">
        <f>VLOOKUP(B67,'Data '!A:AK,12,FALSE)</f>
        <v>20</v>
      </c>
      <c r="L67" s="114"/>
      <c r="M67" s="139">
        <f>1800+13*72</f>
        <v>2736</v>
      </c>
      <c r="N67" s="24">
        <f>(M67*K67*H67)/1000</f>
        <v>4377.6000000000004</v>
      </c>
      <c r="O67" s="24">
        <f>VLOOKUP(B67,'Data '!A:AI,13,FALSE)</f>
        <v>72</v>
      </c>
      <c r="P67" s="25">
        <f>M67/O67</f>
        <v>38</v>
      </c>
      <c r="Q67" s="112">
        <f t="shared" si="22"/>
        <v>45945.889749396119</v>
      </c>
      <c r="R67" s="11">
        <f t="shared" si="23"/>
        <v>45946.018825483079</v>
      </c>
      <c r="S67" s="12">
        <f>+P67/A67</f>
        <v>3.097826086956522</v>
      </c>
      <c r="T67" s="26">
        <f>+S67/8</f>
        <v>0.38722826086956524</v>
      </c>
      <c r="U67" s="20"/>
      <c r="V67" s="13">
        <f>H67*K67/1000*O67*A67</f>
        <v>1413.12</v>
      </c>
      <c r="W67" s="14">
        <f>H67*K67/1000</f>
        <v>1.6</v>
      </c>
      <c r="X67" s="15">
        <f>INT(Q67)</f>
        <v>45945</v>
      </c>
      <c r="Y67" s="16" t="str">
        <f>_xlfn.CONCAT(TEXT((Q67-X67),"HH:MM:SS"))</f>
        <v>21:21:14</v>
      </c>
      <c r="Z67" s="17" t="str">
        <f>VLOOKUP(B67,'Data '!A:AI,28,FALSE)</f>
        <v>0001</v>
      </c>
      <c r="AA67" s="18" t="s">
        <v>39</v>
      </c>
      <c r="AB67" s="19"/>
    </row>
    <row r="68" spans="1:28" ht="40.5" customHeight="1" x14ac:dyDescent="0.35">
      <c r="A68" s="8">
        <f>IFERROR(VLOOKUP(B68,'Data '!A:AK,27,FALSE),1)</f>
        <v>12.266666666666666</v>
      </c>
      <c r="B68" s="43" t="str">
        <f t="shared" si="24"/>
        <v>43112781c01</v>
      </c>
      <c r="C68">
        <v>2208199</v>
      </c>
      <c r="D68" s="116">
        <v>4311278</v>
      </c>
      <c r="E68" s="21" t="str">
        <f>VLOOKUP(D68,'Data '!B:C,2,FALSE)</f>
        <v>7D 80G SPUM CROIS 20CA</v>
      </c>
      <c r="F68" s="21" t="str">
        <f>VLOOKUP(B68,'Data '!A:AO,8,FALSE)</f>
        <v>Spumant</v>
      </c>
      <c r="G68" s="21" t="str">
        <f>VLOOKUP(B68,'Data '!A:AJ,5,FALSE)</f>
        <v>Tray 70/80/85g</v>
      </c>
      <c r="H68" s="21">
        <f>VLOOKUP(B68,'Data '!A:AH,6,FALSE)</f>
        <v>80</v>
      </c>
      <c r="I68" s="21" t="str">
        <f>_xlfn.CONCAT(VLOOKUP(B68,'Data '!A:AH,7,FALSE),"__",AA68)</f>
        <v>RO/MD/BG__w42</v>
      </c>
      <c r="J68" s="27"/>
      <c r="K68" s="23">
        <f>VLOOKUP(B68,'Data '!A:AK,12,FALSE)</f>
        <v>20</v>
      </c>
      <c r="L68" s="114"/>
      <c r="M68" s="139">
        <f>9216+25*72</f>
        <v>11016</v>
      </c>
      <c r="N68" s="24">
        <f t="shared" si="25"/>
        <v>17625.599999999999</v>
      </c>
      <c r="O68" s="24">
        <f>VLOOKUP(B68,'Data '!A:AI,13,FALSE)</f>
        <v>72</v>
      </c>
      <c r="P68" s="25">
        <f t="shared" si="26"/>
        <v>153</v>
      </c>
      <c r="Q68" s="112">
        <f t="shared" si="22"/>
        <v>45946.018825483079</v>
      </c>
      <c r="R68" s="11">
        <f t="shared" si="23"/>
        <v>45946.538526570039</v>
      </c>
      <c r="S68" s="12">
        <f t="shared" si="27"/>
        <v>12.472826086956523</v>
      </c>
      <c r="T68" s="26">
        <f t="shared" si="28"/>
        <v>1.5591032608695654</v>
      </c>
      <c r="U68" s="20"/>
      <c r="V68" s="13">
        <f t="shared" si="29"/>
        <v>1413.12</v>
      </c>
      <c r="W68" s="14">
        <f t="shared" si="30"/>
        <v>1.6</v>
      </c>
      <c r="X68" s="15">
        <f t="shared" si="31"/>
        <v>45946</v>
      </c>
      <c r="Y68" s="16" t="str">
        <f t="shared" si="32"/>
        <v>00:27:07</v>
      </c>
      <c r="Z68" s="17" t="str">
        <f>VLOOKUP(B68,'Data '!A:AI,28,FALSE)</f>
        <v>0001</v>
      </c>
      <c r="AA68" s="18" t="s">
        <v>39</v>
      </c>
      <c r="AB68" s="19"/>
    </row>
    <row r="69" spans="1:28" ht="15.5" x14ac:dyDescent="0.35">
      <c r="A69" s="65">
        <v>1</v>
      </c>
      <c r="B69" s="45" t="s">
        <v>30</v>
      </c>
      <c r="C69" s="105"/>
      <c r="D69" s="104"/>
      <c r="E69" s="30"/>
      <c r="F69" s="30"/>
      <c r="G69" s="30"/>
      <c r="H69" s="30"/>
      <c r="I69" s="30"/>
      <c r="J69" s="31"/>
      <c r="K69" s="32"/>
      <c r="L69" s="49"/>
      <c r="M69" s="113"/>
      <c r="N69" s="29">
        <v>0</v>
      </c>
      <c r="O69" s="29"/>
      <c r="P69" s="42">
        <v>1</v>
      </c>
      <c r="Q69" s="112">
        <f t="shared" si="22"/>
        <v>45946.538526570039</v>
      </c>
      <c r="R69" s="11">
        <f t="shared" si="23"/>
        <v>45946.580193236703</v>
      </c>
      <c r="S69" s="71">
        <v>0.25</v>
      </c>
      <c r="T69" s="72">
        <v>3.125E-2</v>
      </c>
      <c r="U69" s="20"/>
      <c r="V69" s="13">
        <v>0</v>
      </c>
      <c r="W69" s="14">
        <v>0</v>
      </c>
      <c r="X69" s="66">
        <v>45660</v>
      </c>
      <c r="Y69" s="67" t="s">
        <v>31</v>
      </c>
      <c r="Z69" s="68" t="e">
        <v>#N/A</v>
      </c>
      <c r="AA69" s="18" t="s">
        <v>32</v>
      </c>
    </row>
    <row r="70" spans="1:28" ht="40.5" customHeight="1" x14ac:dyDescent="0.35">
      <c r="A70" s="8">
        <f>IFERROR(VLOOKUP(B70,'Data '!A:AK,27,FALSE),1)</f>
        <v>13.234375000000002</v>
      </c>
      <c r="B70" s="43" t="str">
        <f>_xlfn.CONCAT(D70,"1c01")</f>
        <v>4546691c01</v>
      </c>
      <c r="C70">
        <v>2208200</v>
      </c>
      <c r="D70" s="116">
        <v>454669</v>
      </c>
      <c r="E70" s="21" t="str">
        <f>VLOOKUP(D70,'Data '!B:C,2,FALSE)</f>
        <v>SFG 7DAYS CROISSANT COCOA (4X50G) MDLZ</v>
      </c>
      <c r="F70" s="21" t="str">
        <f>VLOOKUP(B70,'Data '!A:AO,8,FALSE)</f>
        <v>Cocoa</v>
      </c>
      <c r="G70" s="21" t="str">
        <f>VLOOKUP(B70,'Data '!A:AJ,5,FALSE)</f>
        <v>Tray 60/65g</v>
      </c>
      <c r="H70" s="21">
        <f>VLOOKUP(B70,'Data '!A:AH,6,FALSE)</f>
        <v>50</v>
      </c>
      <c r="I70" s="21" t="str">
        <f>_xlfn.CONCAT(VLOOKUP(B70,'Data '!A:AH,7,FALSE),"__",AA70)</f>
        <v>__w42</v>
      </c>
      <c r="J70" s="27"/>
      <c r="K70" s="23">
        <f>VLOOKUP(B70,'Data '!A:AK,12,FALSE)</f>
        <v>48</v>
      </c>
      <c r="L70" s="114"/>
      <c r="M70" s="139">
        <f>56*36</f>
        <v>2016</v>
      </c>
      <c r="N70" s="24">
        <f>(M70*K70*H70)/1000</f>
        <v>4838.3999999999996</v>
      </c>
      <c r="O70" s="24">
        <f>VLOOKUP(B70,'Data '!A:AI,13,FALSE)</f>
        <v>36</v>
      </c>
      <c r="P70" s="25">
        <f>M70/O70</f>
        <v>56</v>
      </c>
      <c r="Q70" s="182">
        <f t="shared" ref="Q70:Q71" si="33">R69</f>
        <v>45946.580193236703</v>
      </c>
      <c r="R70" s="183">
        <f t="shared" ref="R70:R71" si="34">Q70+(P70/A70)/24</f>
        <v>45946.756501776646</v>
      </c>
      <c r="S70" s="12">
        <f>+P70/A70</f>
        <v>4.2314049586776852</v>
      </c>
      <c r="T70" s="26">
        <f>+S70/8</f>
        <v>0.52892561983471065</v>
      </c>
      <c r="U70" s="20"/>
      <c r="V70" s="13">
        <f>H70*K70/1000*O70*A70</f>
        <v>1143.45</v>
      </c>
      <c r="W70" s="14">
        <f>H70*K70/1000</f>
        <v>2.4</v>
      </c>
      <c r="X70" s="15">
        <f>INT(Q70)</f>
        <v>45946</v>
      </c>
      <c r="Y70" s="16" t="str">
        <f>_xlfn.CONCAT(TEXT((Q70-X70),"HH:MM:SS"))</f>
        <v>13:55:29</v>
      </c>
      <c r="Z70" s="17" t="str">
        <f>VLOOKUP(B70,'Data '!A:AI,28,FALSE)</f>
        <v>0001</v>
      </c>
      <c r="AA70" s="18" t="s">
        <v>39</v>
      </c>
      <c r="AB70" s="19"/>
    </row>
    <row r="71" spans="1:28" ht="40.5" customHeight="1" x14ac:dyDescent="0.35">
      <c r="A71" s="8">
        <f>IFERROR(VLOOKUP(B71,'Data '!A:AK,27,FALSE),1)</f>
        <v>11.55</v>
      </c>
      <c r="B71" s="43" t="str">
        <f>_xlfn.CONCAT(D71,"1c01")</f>
        <v>4546711c01</v>
      </c>
      <c r="C71">
        <v>2208201</v>
      </c>
      <c r="D71" s="116">
        <v>454671</v>
      </c>
      <c r="E71" s="21" t="str">
        <f>VLOOKUP(D71,'Data '!B:C,2,FALSE)</f>
        <v>SFG 7DAYS CROISSANT COCOA 5X50G MDLZ</v>
      </c>
      <c r="F71" s="21" t="str">
        <f>VLOOKUP(B71,'Data '!A:AO,8,FALSE)</f>
        <v>Cocoa</v>
      </c>
      <c r="G71" s="21" t="str">
        <f>VLOOKUP(B71,'Data '!A:AJ,5,FALSE)</f>
        <v>Tray 60/65g</v>
      </c>
      <c r="H71" s="21">
        <f>VLOOKUP(B71,'Data '!A:AH,6,FALSE)</f>
        <v>50</v>
      </c>
      <c r="I71" s="21" t="str">
        <f>_xlfn.CONCAT(VLOOKUP(B71,'Data '!A:AH,7,FALSE),"__",AA71)</f>
        <v>__w42</v>
      </c>
      <c r="J71" s="27"/>
      <c r="K71" s="23">
        <f>VLOOKUP(B71,'Data '!A:AK,12,FALSE)</f>
        <v>55</v>
      </c>
      <c r="L71" s="114"/>
      <c r="M71" s="139">
        <f>114*36</f>
        <v>4104</v>
      </c>
      <c r="N71" s="24">
        <f>(M71*K71*H71)/1000</f>
        <v>11286</v>
      </c>
      <c r="O71" s="24">
        <f>VLOOKUP(B71,'Data '!A:AI,13,FALSE)</f>
        <v>36</v>
      </c>
      <c r="P71" s="25">
        <f>M71/O71</f>
        <v>114</v>
      </c>
      <c r="Q71" s="112">
        <f t="shared" si="33"/>
        <v>45946.756501776646</v>
      </c>
      <c r="R71" s="11">
        <f t="shared" si="34"/>
        <v>45947.167757187904</v>
      </c>
      <c r="S71" s="12">
        <f>+P71/A71</f>
        <v>9.870129870129869</v>
      </c>
      <c r="T71" s="26">
        <f>+S71/8</f>
        <v>1.2337662337662336</v>
      </c>
      <c r="U71" s="20"/>
      <c r="V71" s="13">
        <f>H71*K71/1000*O71*A71</f>
        <v>1143.45</v>
      </c>
      <c r="W71" s="14">
        <f>H71*K71/1000</f>
        <v>2.75</v>
      </c>
      <c r="X71" s="15">
        <f>INT(Q71)</f>
        <v>45946</v>
      </c>
      <c r="Y71" s="16" t="str">
        <f>_xlfn.CONCAT(TEXT((Q71-X71),"HH:MM:SS"))</f>
        <v>18:09:22</v>
      </c>
      <c r="Z71" s="17" t="str">
        <f>VLOOKUP(B71,'Data '!A:AI,28,FALSE)</f>
        <v>0001</v>
      </c>
      <c r="AA71" s="18" t="s">
        <v>39</v>
      </c>
      <c r="AB71" s="19"/>
    </row>
    <row r="72" spans="1:28" ht="15.5" x14ac:dyDescent="0.35">
      <c r="A72" s="65">
        <v>1</v>
      </c>
      <c r="B72" s="45" t="s">
        <v>30</v>
      </c>
      <c r="C72" s="105"/>
      <c r="D72" s="104"/>
      <c r="E72" s="30"/>
      <c r="F72" s="30"/>
      <c r="G72" s="30"/>
      <c r="H72" s="30"/>
      <c r="I72" s="30"/>
      <c r="J72" s="31"/>
      <c r="K72" s="32"/>
      <c r="L72" s="49"/>
      <c r="M72" s="113"/>
      <c r="N72" s="29">
        <v>0</v>
      </c>
      <c r="O72" s="29"/>
      <c r="P72" s="42">
        <v>0.5</v>
      </c>
      <c r="Q72" s="112">
        <f t="shared" ref="Q72:Q73" si="35">R71</f>
        <v>45947.167757187904</v>
      </c>
      <c r="R72" s="11">
        <f t="shared" ref="R72:R73" si="36">Q72+(P72/A72)/24</f>
        <v>45947.18859052124</v>
      </c>
      <c r="S72" s="71">
        <v>0.25</v>
      </c>
      <c r="T72" s="72">
        <v>3.125E-2</v>
      </c>
      <c r="U72" s="20"/>
      <c r="V72" s="13">
        <v>0</v>
      </c>
      <c r="W72" s="14">
        <v>0</v>
      </c>
      <c r="X72" s="66">
        <v>45660</v>
      </c>
      <c r="Y72" s="67" t="s">
        <v>31</v>
      </c>
      <c r="Z72" s="68" t="e">
        <v>#N/A</v>
      </c>
      <c r="AA72" s="18" t="s">
        <v>32</v>
      </c>
    </row>
    <row r="73" spans="1:28" ht="40.5" customHeight="1" x14ac:dyDescent="0.35">
      <c r="A73" s="8">
        <f>IFERROR(VLOOKUP(B73,'Data '!A:AK,27,FALSE),1)</f>
        <v>13.007499999999999</v>
      </c>
      <c r="B73" s="43" t="str">
        <f>_xlfn.CONCAT(D73,"1c01")</f>
        <v>43191591c01</v>
      </c>
      <c r="C73">
        <v>2208202</v>
      </c>
      <c r="D73" s="116">
        <v>4319159</v>
      </c>
      <c r="E73" s="21" t="str">
        <f>VLOOKUP(D73,'Data '!B:C,2,FALSE)</f>
        <v>7D 60G SPUM CROIS 30CA AC</v>
      </c>
      <c r="F73" s="21" t="str">
        <f>VLOOKUP(B73,'Data '!A:AO,8,FALSE)</f>
        <v>Spumant</v>
      </c>
      <c r="G73" s="21" t="str">
        <f>VLOOKUP(B73,'Data '!A:AJ,5,FALSE)</f>
        <v>Tray 60/65g</v>
      </c>
      <c r="H73" s="21">
        <f>VLOOKUP(B73,'Data '!A:AH,6,FALSE)</f>
        <v>60</v>
      </c>
      <c r="I73" s="21" t="str">
        <f>_xlfn.CONCAT(VLOOKUP(B73,'Data '!A:AH,7,FALSE),"__",AA73)</f>
        <v>RS/BIH/AL/ME/MK__w42</v>
      </c>
      <c r="J73" s="27"/>
      <c r="K73" s="23">
        <f>VLOOKUP(B73,'Data '!A:AK,12,FALSE)</f>
        <v>30</v>
      </c>
      <c r="L73" s="114"/>
      <c r="M73" s="117">
        <f>504+33*56-20*56</f>
        <v>1232</v>
      </c>
      <c r="N73" s="24">
        <f>(M73*K73*H73)/1000</f>
        <v>2217.6</v>
      </c>
      <c r="O73" s="24">
        <f>VLOOKUP(B73,'Data '!A:AI,13,FALSE)</f>
        <v>56</v>
      </c>
      <c r="P73" s="25">
        <f>M73/O73</f>
        <v>22</v>
      </c>
      <c r="Q73" s="112">
        <f t="shared" si="35"/>
        <v>45947.18859052124</v>
      </c>
      <c r="R73" s="11">
        <f t="shared" si="36"/>
        <v>45947.259062684738</v>
      </c>
      <c r="S73" s="12">
        <f>+P73/A73</f>
        <v>1.6913319238900637</v>
      </c>
      <c r="T73" s="26">
        <f>+S73/8</f>
        <v>0.21141649048625796</v>
      </c>
      <c r="U73" s="20"/>
      <c r="V73" s="13">
        <f>H73*K73/1000*O73*A73</f>
        <v>1311.1559999999997</v>
      </c>
      <c r="W73" s="14">
        <f>H73*K73/1000</f>
        <v>1.8</v>
      </c>
      <c r="X73" s="15">
        <f>INT(Q73)</f>
        <v>45947</v>
      </c>
      <c r="Y73" s="16" t="str">
        <f>_xlfn.CONCAT(TEXT((Q73-X73),"HH:MM:SS"))</f>
        <v>04:31:34</v>
      </c>
      <c r="Z73" s="17" t="str">
        <f>VLOOKUP(B73,'Data '!A:AI,28,FALSE)</f>
        <v>0001</v>
      </c>
      <c r="AA73" s="18" t="s">
        <v>39</v>
      </c>
      <c r="AB73" s="19"/>
    </row>
    <row r="74" spans="1:28" ht="40.5" customHeight="1" x14ac:dyDescent="0.35">
      <c r="A74" s="8">
        <f>IFERROR(VLOOKUP(B74,'Data '!A:AK,27,FALSE),1)</f>
        <v>13.007499999999999</v>
      </c>
      <c r="B74" s="43" t="str">
        <f>_xlfn.CONCAT(D74,"1c01")</f>
        <v>43067531c01</v>
      </c>
      <c r="D74" s="116">
        <v>4306753</v>
      </c>
      <c r="E74" s="21" t="str">
        <f>VLOOKUP(D74,'Data '!B:C,2,FALSE)</f>
        <v>7D 60G SPUM CROIS 30CA AC</v>
      </c>
      <c r="F74" s="21" t="str">
        <f>VLOOKUP(B74,'Data '!A:AO,8,FALSE)</f>
        <v>Spumant</v>
      </c>
      <c r="G74" s="21" t="str">
        <f>VLOOKUP(B74,'Data '!A:AJ,5,FALSE)</f>
        <v>Tray 60/65g</v>
      </c>
      <c r="H74" s="21">
        <f>VLOOKUP(B74,'Data '!A:AH,6,FALSE)</f>
        <v>60</v>
      </c>
      <c r="I74" s="21" t="str">
        <f>_xlfn.CONCAT(VLOOKUP(B74,'Data '!A:AH,7,FALSE),"__",AA74)</f>
        <v>RO/MD/GR/CY/BG__w42</v>
      </c>
      <c r="J74" s="27"/>
      <c r="K74" s="23">
        <f>VLOOKUP(B74,'Data '!A:AK,12,FALSE)</f>
        <v>30</v>
      </c>
      <c r="L74" s="114"/>
      <c r="M74" s="139">
        <v>0</v>
      </c>
      <c r="N74" s="24">
        <f>(M74*K74*H74)/1000</f>
        <v>0</v>
      </c>
      <c r="O74" s="24">
        <f>VLOOKUP(B74,'Data '!A:AI,13,FALSE)</f>
        <v>56</v>
      </c>
      <c r="P74" s="25">
        <f>M74/O74</f>
        <v>0</v>
      </c>
      <c r="Q74" s="112">
        <f t="shared" ref="Q74:Q77" si="37">R73</f>
        <v>45947.259062684738</v>
      </c>
      <c r="R74" s="11">
        <f t="shared" ref="R74:R77" si="38">Q74+(P74/A74)/24</f>
        <v>45947.259062684738</v>
      </c>
      <c r="S74" s="12">
        <f>+P74/A74</f>
        <v>0</v>
      </c>
      <c r="T74" s="26">
        <f>+S74/8</f>
        <v>0</v>
      </c>
      <c r="U74" s="20"/>
      <c r="V74" s="13">
        <f>H74*K74/1000*O74*A74</f>
        <v>1311.1559999999997</v>
      </c>
      <c r="W74" s="14">
        <f>H74*K74/1000</f>
        <v>1.8</v>
      </c>
      <c r="X74" s="15">
        <f>INT(Q74)</f>
        <v>45947</v>
      </c>
      <c r="Y74" s="16" t="str">
        <f>_xlfn.CONCAT(TEXT((Q74-X74),"HH:MM:SS"))</f>
        <v>06:13:03</v>
      </c>
      <c r="Z74" s="17" t="str">
        <f>VLOOKUP(B74,'Data '!A:AI,28,FALSE)</f>
        <v>0001</v>
      </c>
      <c r="AA74" s="18" t="s">
        <v>39</v>
      </c>
      <c r="AB74" s="19"/>
    </row>
    <row r="75" spans="1:28" ht="15.5" x14ac:dyDescent="0.35">
      <c r="A75" s="65">
        <v>1</v>
      </c>
      <c r="B75" s="45" t="s">
        <v>30</v>
      </c>
      <c r="C75" s="105"/>
      <c r="D75" s="104"/>
      <c r="E75" s="30"/>
      <c r="F75" s="30"/>
      <c r="G75" s="30"/>
      <c r="H75" s="30"/>
      <c r="I75" s="30"/>
      <c r="J75" s="31"/>
      <c r="K75" s="32"/>
      <c r="L75" s="49"/>
      <c r="M75" s="113"/>
      <c r="N75" s="29">
        <v>0</v>
      </c>
      <c r="O75" s="29"/>
      <c r="P75" s="42">
        <v>0.25</v>
      </c>
      <c r="Q75" s="112">
        <f t="shared" si="37"/>
        <v>45947.259062684738</v>
      </c>
      <c r="R75" s="11">
        <f t="shared" si="38"/>
        <v>45947.269479351402</v>
      </c>
      <c r="S75" s="71">
        <v>0.25</v>
      </c>
      <c r="T75" s="72">
        <v>3.125E-2</v>
      </c>
      <c r="U75" s="20"/>
      <c r="V75" s="13">
        <v>0</v>
      </c>
      <c r="W75" s="14">
        <v>0</v>
      </c>
      <c r="X75" s="66">
        <v>45660</v>
      </c>
      <c r="Y75" s="67" t="s">
        <v>31</v>
      </c>
      <c r="Z75" s="68" t="e">
        <v>#N/A</v>
      </c>
      <c r="AA75" s="18" t="s">
        <v>32</v>
      </c>
    </row>
    <row r="76" spans="1:28" ht="40.5" customHeight="1" x14ac:dyDescent="0.35">
      <c r="A76" s="8">
        <f>IFERROR(VLOOKUP(B76,'Data '!A:AK,27,FALSE),1)</f>
        <v>12.416250000000002</v>
      </c>
      <c r="B76" s="43" t="str">
        <f>_xlfn.CONCAT(D76,"1c01")</f>
        <v>43112611c01</v>
      </c>
      <c r="C76">
        <v>2208203</v>
      </c>
      <c r="D76" s="116">
        <v>4311261</v>
      </c>
      <c r="E76" s="21" t="str">
        <f>VLOOKUP(D76,'Data '!B:C,2,FALSE)</f>
        <v>7D 60G COCOA&amp;VAN CROIS 20CA SRP</v>
      </c>
      <c r="F76" s="21" t="str">
        <f>VLOOKUP(B76,'Data '!A:AO,8,FALSE)</f>
        <v>Cocoa-Vanilla</v>
      </c>
      <c r="G76" s="21" t="str">
        <f>VLOOKUP(B76,'Data '!A:AJ,5,FALSE)</f>
        <v>Tray 60/65g</v>
      </c>
      <c r="H76" s="21">
        <f>VLOOKUP(B76,'Data '!A:AH,6,FALSE)</f>
        <v>60</v>
      </c>
      <c r="I76" s="140" t="str">
        <f>_xlfn.CONCAT(VLOOKUP(B76,'Data '!A:AH,7,FALSE),"__",AA76)</f>
        <v>KAUFLAND RO/MD/BG__w42</v>
      </c>
      <c r="J76" s="27"/>
      <c r="K76" s="23">
        <f>VLOOKUP(B76,'Data '!A:AK,12,FALSE)</f>
        <v>20</v>
      </c>
      <c r="L76" s="114"/>
      <c r="M76" s="139">
        <v>1672</v>
      </c>
      <c r="N76" s="24">
        <f>(M76*K76*H76)/1000</f>
        <v>2006.4</v>
      </c>
      <c r="O76" s="24">
        <f>VLOOKUP(B76,'Data '!A:AI,13,FALSE)</f>
        <v>88</v>
      </c>
      <c r="P76" s="25">
        <f>M76/O76</f>
        <v>19</v>
      </c>
      <c r="Q76" s="112">
        <f t="shared" si="37"/>
        <v>45947.269479351402</v>
      </c>
      <c r="R76" s="11">
        <f t="shared" si="38"/>
        <v>45947.333239880281</v>
      </c>
      <c r="S76" s="12">
        <f>+P76/A76</f>
        <v>1.5302526930433906</v>
      </c>
      <c r="T76" s="26">
        <f>+S76/8</f>
        <v>0.19128158663042383</v>
      </c>
      <c r="U76" s="20"/>
      <c r="V76" s="13">
        <f>H76*K76/1000*O76*A76</f>
        <v>1311.1560000000002</v>
      </c>
      <c r="W76" s="14">
        <f>H76*K76/1000</f>
        <v>1.2</v>
      </c>
      <c r="X76" s="15">
        <f>INT(Q76)</f>
        <v>45947</v>
      </c>
      <c r="Y76" s="16" t="str">
        <f>_xlfn.CONCAT(TEXT((Q76-X76),"HH:MM:SS"))</f>
        <v>06:28:03</v>
      </c>
      <c r="Z76" s="17" t="str">
        <f>VLOOKUP(B76,'Data '!A:AI,28,FALSE)</f>
        <v>0001</v>
      </c>
      <c r="AA76" s="18" t="s">
        <v>39</v>
      </c>
      <c r="AB76" s="19"/>
    </row>
    <row r="77" spans="1:28" ht="40.5" customHeight="1" x14ac:dyDescent="0.35">
      <c r="A77" s="8">
        <f>IFERROR(VLOOKUP(B77,'Data '!A:AK,27,FALSE),1)</f>
        <v>12.416250000000002</v>
      </c>
      <c r="B77" s="43" t="str">
        <f>_xlfn.CONCAT(D77,"1c01")</f>
        <v>43111591c01</v>
      </c>
      <c r="C77">
        <v>2208204</v>
      </c>
      <c r="D77" s="116">
        <v>4311159</v>
      </c>
      <c r="E77" s="21" t="str">
        <f>VLOOKUP(D77,'Data '!B:C,2,FALSE)</f>
        <v>7D 60G COCOA&amp;VAN CROIS 20CA AC.</v>
      </c>
      <c r="F77" s="21" t="str">
        <f>VLOOKUP(B77,'Data '!A:AO,8,FALSE)</f>
        <v>Cocoa-Vanilla</v>
      </c>
      <c r="G77" s="21" t="str">
        <f>VLOOKUP(B77,'Data '!A:AJ,5,FALSE)</f>
        <v>Tray 60/65g</v>
      </c>
      <c r="H77" s="21">
        <f>VLOOKUP(B77,'Data '!A:AH,6,FALSE)</f>
        <v>60</v>
      </c>
      <c r="I77" s="21" t="str">
        <f>_xlfn.CONCAT(VLOOKUP(B77,'Data '!A:AH,7,FALSE),"__",AA77)</f>
        <v>Ro,BG,GB__w42</v>
      </c>
      <c r="J77" s="27"/>
      <c r="K77" s="23">
        <f>VLOOKUP(B77,'Data '!A:AK,12,FALSE)</f>
        <v>20</v>
      </c>
      <c r="L77" s="114"/>
      <c r="M77" s="139">
        <v>1056</v>
      </c>
      <c r="N77" s="24">
        <f>(M77*K77*H77)/1000</f>
        <v>1267.2</v>
      </c>
      <c r="O77" s="24">
        <f>VLOOKUP(B77,'Data '!A:AI,13,FALSE)</f>
        <v>88</v>
      </c>
      <c r="P77" s="25">
        <f>M77/O77</f>
        <v>12</v>
      </c>
      <c r="Q77" s="112">
        <f t="shared" si="37"/>
        <v>45947.333239880281</v>
      </c>
      <c r="R77" s="11">
        <f t="shared" si="38"/>
        <v>45947.37350968799</v>
      </c>
      <c r="S77" s="12">
        <f>+P77/A77</f>
        <v>0.96647538508003616</v>
      </c>
      <c r="T77" s="26">
        <f>+S77/8</f>
        <v>0.12080942313500452</v>
      </c>
      <c r="U77" s="20"/>
      <c r="V77" s="13">
        <f>H77*K77/1000*O77*A77</f>
        <v>1311.1560000000002</v>
      </c>
      <c r="W77" s="14">
        <f>H77*K77/1000</f>
        <v>1.2</v>
      </c>
      <c r="X77" s="15">
        <f>INT(Q77)</f>
        <v>45947</v>
      </c>
      <c r="Y77" s="16" t="str">
        <f>_xlfn.CONCAT(TEXT((Q77-X77),"HH:MM:SS"))</f>
        <v>07:59:52</v>
      </c>
      <c r="Z77" s="17" t="str">
        <f>VLOOKUP(B77,'Data '!A:AI,28,FALSE)</f>
        <v>0001</v>
      </c>
      <c r="AA77" s="18" t="s">
        <v>39</v>
      </c>
      <c r="AB77" s="19"/>
    </row>
    <row r="78" spans="1:28" ht="15.5" x14ac:dyDescent="0.35">
      <c r="A78" s="65">
        <v>1</v>
      </c>
      <c r="B78" s="45" t="s">
        <v>30</v>
      </c>
      <c r="C78" s="105"/>
      <c r="D78" s="104"/>
      <c r="E78" s="30"/>
      <c r="F78" s="30"/>
      <c r="G78" s="30"/>
      <c r="H78" s="30"/>
      <c r="I78" s="30"/>
      <c r="J78" s="31"/>
      <c r="K78" s="32"/>
      <c r="L78" s="49"/>
      <c r="M78" s="113"/>
      <c r="N78" s="29">
        <v>0</v>
      </c>
      <c r="O78" s="29"/>
      <c r="P78" s="42">
        <v>0.25</v>
      </c>
      <c r="Q78" s="112">
        <f t="shared" ref="Q78:Q84" si="39">R77</f>
        <v>45947.37350968799</v>
      </c>
      <c r="R78" s="11">
        <f t="shared" ref="R78:R84" si="40">Q78+(P78/A78)/24</f>
        <v>45947.383926354654</v>
      </c>
      <c r="S78" s="71">
        <v>0.25</v>
      </c>
      <c r="T78" s="72">
        <v>3.125E-2</v>
      </c>
      <c r="U78" s="20"/>
      <c r="V78" s="13">
        <v>0</v>
      </c>
      <c r="W78" s="14">
        <v>0</v>
      </c>
      <c r="X78" s="66">
        <v>45660</v>
      </c>
      <c r="Y78" s="67" t="s">
        <v>31</v>
      </c>
      <c r="Z78" s="68" t="e">
        <v>#N/A</v>
      </c>
      <c r="AA78" s="18" t="s">
        <v>32</v>
      </c>
    </row>
    <row r="79" spans="1:28" ht="40.5" customHeight="1" x14ac:dyDescent="0.35">
      <c r="A79" s="8">
        <f>IFERROR(VLOOKUP(B79,'Data '!A:AK,27,FALSE),1)</f>
        <v>13.007499999999999</v>
      </c>
      <c r="B79" s="43" t="str">
        <f>_xlfn.CONCAT(D79,"1c01")</f>
        <v>43068981c01</v>
      </c>
      <c r="C79">
        <v>2208205</v>
      </c>
      <c r="D79" s="116">
        <v>4306898</v>
      </c>
      <c r="E79" s="21" t="str">
        <f>VLOOKUP(D79,'Data '!B:C,2,FALSE)</f>
        <v>7D 60G COCOA CROIS 30CA SRP</v>
      </c>
      <c r="F79" s="21" t="str">
        <f>VLOOKUP(B79,'Data '!A:AO,8,FALSE)</f>
        <v>Cocoa</v>
      </c>
      <c r="G79" s="21" t="str">
        <f>VLOOKUP(B79,'Data '!A:AJ,5,FALSE)</f>
        <v>Tray 60/65g</v>
      </c>
      <c r="H79" s="21">
        <f>VLOOKUP(B79,'Data '!A:AH,6,FALSE)</f>
        <v>60</v>
      </c>
      <c r="I79" s="140" t="str">
        <f>_xlfn.CONCAT(VLOOKUP(B79,'Data '!A:AH,7,FALSE),"__",AA79)</f>
        <v>ROMANIA KAUFLAND__w42</v>
      </c>
      <c r="J79" s="27"/>
      <c r="K79" s="23">
        <f>VLOOKUP(B79,'Data '!A:AK,12,FALSE)</f>
        <v>30</v>
      </c>
      <c r="L79" s="114"/>
      <c r="M79" s="139">
        <f>1792+896</f>
        <v>2688</v>
      </c>
      <c r="N79" s="24">
        <f>(M79*K79*H79)/1000</f>
        <v>4838.3999999999996</v>
      </c>
      <c r="O79" s="24">
        <f>VLOOKUP(B79,'Data '!A:AI,13,FALSE)</f>
        <v>56</v>
      </c>
      <c r="P79" s="25">
        <f>M79/O79</f>
        <v>48</v>
      </c>
      <c r="Q79" s="112">
        <f t="shared" si="39"/>
        <v>45947.383926354654</v>
      </c>
      <c r="R79" s="11">
        <f t="shared" si="40"/>
        <v>45947.537683802278</v>
      </c>
      <c r="S79" s="12">
        <f>+P79/A79</f>
        <v>3.6901787430328659</v>
      </c>
      <c r="T79" s="26">
        <f>+S79/8</f>
        <v>0.46127234287910823</v>
      </c>
      <c r="U79" s="20"/>
      <c r="V79" s="13">
        <f>H79*K79/1000*O79*A79</f>
        <v>1311.1559999999997</v>
      </c>
      <c r="W79" s="14">
        <f>H79*K79/1000</f>
        <v>1.8</v>
      </c>
      <c r="X79" s="15">
        <f>INT(Q79)</f>
        <v>45947</v>
      </c>
      <c r="Y79" s="16" t="str">
        <f>_xlfn.CONCAT(TEXT((Q79-X79),"HH:MM:SS"))</f>
        <v>09:12:51</v>
      </c>
      <c r="Z79" s="17" t="str">
        <f>VLOOKUP(B79,'Data '!A:AI,28,FALSE)</f>
        <v>0001</v>
      </c>
      <c r="AA79" s="18" t="s">
        <v>39</v>
      </c>
      <c r="AB79" s="19"/>
    </row>
    <row r="80" spans="1:28" ht="40.5" customHeight="1" x14ac:dyDescent="0.35">
      <c r="A80" s="8">
        <f>IFERROR(VLOOKUP(B80,'Data '!A:AK,27,FALSE),1)</f>
        <v>13.007499999999999</v>
      </c>
      <c r="B80" s="43" t="str">
        <f>_xlfn.CONCAT(D80,"1c01")</f>
        <v>43063611c01</v>
      </c>
      <c r="C80">
        <v>2208206</v>
      </c>
      <c r="D80" s="116">
        <v>4306361</v>
      </c>
      <c r="E80" s="21" t="str">
        <f>VLOOKUP(D80,'Data '!B:C,2,FALSE)</f>
        <v>7D 60G COCOA CROIS 30CA AC</v>
      </c>
      <c r="F80" s="21" t="str">
        <f>VLOOKUP(B80,'Data '!A:AO,8,FALSE)</f>
        <v>Cocoa</v>
      </c>
      <c r="G80" s="21" t="str">
        <f>VLOOKUP(B80,'Data '!A:AJ,5,FALSE)</f>
        <v>Tray 60/65g</v>
      </c>
      <c r="H80" s="21">
        <f>VLOOKUP(B80,'Data '!A:AH,6,FALSE)</f>
        <v>60</v>
      </c>
      <c r="I80" s="21" t="str">
        <f>_xlfn.CONCAT(VLOOKUP(B80,'Data '!A:AH,7,FALSE),"__",AA80)</f>
        <v>RO/MD/BG__w42</v>
      </c>
      <c r="J80" s="27"/>
      <c r="K80" s="23">
        <f>VLOOKUP(B80,'Data '!A:AK,12,FALSE)</f>
        <v>30</v>
      </c>
      <c r="L80" s="114"/>
      <c r="M80" s="139">
        <f>141*56</f>
        <v>7896</v>
      </c>
      <c r="N80" s="24">
        <f>(M80*K80*H80)/1000</f>
        <v>14212.8</v>
      </c>
      <c r="O80" s="24">
        <f>VLOOKUP(B80,'Data '!A:AI,13,FALSE)</f>
        <v>56</v>
      </c>
      <c r="P80" s="25">
        <f>M80/O80</f>
        <v>141</v>
      </c>
      <c r="Q80" s="112">
        <f t="shared" si="39"/>
        <v>45947.537683802278</v>
      </c>
      <c r="R80" s="11">
        <f t="shared" si="40"/>
        <v>45947.989346304683</v>
      </c>
      <c r="S80" s="12">
        <f>+P80/A80</f>
        <v>10.839900057659044</v>
      </c>
      <c r="T80" s="26">
        <f>+S80/8</f>
        <v>1.3549875072073805</v>
      </c>
      <c r="U80" s="20"/>
      <c r="V80" s="13">
        <f>H80*K80/1000*O80*A80</f>
        <v>1311.1559999999997</v>
      </c>
      <c r="W80" s="14">
        <f>H80*K80/1000</f>
        <v>1.8</v>
      </c>
      <c r="X80" s="15">
        <f>INT(Q80)</f>
        <v>45947</v>
      </c>
      <c r="Y80" s="16" t="str">
        <f>_xlfn.CONCAT(TEXT((Q80-X80),"HH:MM:SS"))</f>
        <v>12:54:16</v>
      </c>
      <c r="Z80" s="17" t="str">
        <f>VLOOKUP(B80,'Data '!A:AI,28,FALSE)</f>
        <v>0001</v>
      </c>
      <c r="AA80" s="18" t="s">
        <v>39</v>
      </c>
      <c r="AB80" s="19"/>
    </row>
    <row r="81" spans="1:28" ht="40.5" customHeight="1" x14ac:dyDescent="0.35">
      <c r="A81" s="8">
        <f>IFERROR(VLOOKUP(B81,'Data '!A:AK,27,FALSE),1)</f>
        <v>9.1052499999999998</v>
      </c>
      <c r="B81" s="43" t="str">
        <f>_xlfn.CONCAT(D81,"1c01")</f>
        <v>43216061c01</v>
      </c>
      <c r="C81">
        <v>2208207</v>
      </c>
      <c r="D81" s="116">
        <v>4321606</v>
      </c>
      <c r="E81" s="21" t="str">
        <f>VLOOKUP(D81,'Data '!B:C,2,FALSE)</f>
        <v>7D 60G COCOA CROIS 30CA AC</v>
      </c>
      <c r="F81" s="21" t="str">
        <f>VLOOKUP(B81,'Data '!A:AO,8,FALSE)</f>
        <v>Cocoa</v>
      </c>
      <c r="G81" s="21" t="str">
        <f>VLOOKUP(B81,'Data '!A:AJ,5,FALSE)</f>
        <v>Tray 60/65g</v>
      </c>
      <c r="H81" s="21">
        <f>VLOOKUP(B81,'Data '!A:AH,6,FALSE)</f>
        <v>60</v>
      </c>
      <c r="I81" s="21" t="str">
        <f>_xlfn.CONCAT(VLOOKUP(B81,'Data '!A:AH,7,FALSE),"__",AA81)</f>
        <v>BIH/RS/ME__w42</v>
      </c>
      <c r="J81" s="27"/>
      <c r="K81" s="23">
        <f>VLOOKUP(B81,'Data '!A:AK,12,FALSE)</f>
        <v>30</v>
      </c>
      <c r="L81" s="114"/>
      <c r="M81" s="139">
        <f>139*80+11840-28*80+2*80</f>
        <v>20880</v>
      </c>
      <c r="N81" s="24">
        <f>(M81*K81*H81)/1000</f>
        <v>37584</v>
      </c>
      <c r="O81" s="24">
        <f>VLOOKUP(B81,'Data '!A:AI,13,FALSE)</f>
        <v>80</v>
      </c>
      <c r="P81" s="25">
        <f>M81/O81</f>
        <v>261</v>
      </c>
      <c r="Q81" s="112">
        <f t="shared" si="39"/>
        <v>45947.989346304683</v>
      </c>
      <c r="R81" s="11">
        <f t="shared" si="40"/>
        <v>45949.183712192498</v>
      </c>
      <c r="S81" s="12">
        <f>+P81/A81</f>
        <v>28.664781307487438</v>
      </c>
      <c r="T81" s="26">
        <f>+S81/8</f>
        <v>3.5830976634359297</v>
      </c>
      <c r="U81" s="20"/>
      <c r="V81" s="13">
        <f>H81*K81/1000*O81*A81</f>
        <v>1311.1559999999999</v>
      </c>
      <c r="W81" s="14">
        <f>H81*K81/1000</f>
        <v>1.8</v>
      </c>
      <c r="X81" s="15">
        <f>INT(Q81)</f>
        <v>45947</v>
      </c>
      <c r="Y81" s="16" t="str">
        <f>_xlfn.CONCAT(TEXT((Q81-X81),"HH:MM:SS"))</f>
        <v>23:44:40</v>
      </c>
      <c r="Z81" s="17" t="str">
        <f>VLOOKUP(B81,'Data '!A:AI,28,FALSE)</f>
        <v>0001</v>
      </c>
      <c r="AA81" s="18" t="s">
        <v>39</v>
      </c>
      <c r="AB81" s="19"/>
    </row>
    <row r="82" spans="1:28" ht="40.5" customHeight="1" x14ac:dyDescent="0.35">
      <c r="A82" s="8">
        <f>IFERROR(VLOOKUP(B82,'Data '!A:AK,27,FALSE),1)</f>
        <v>9.1052499999999998</v>
      </c>
      <c r="B82" s="43" t="str">
        <f>_xlfn.CONCAT(D82,"1c01")</f>
        <v>43216131c01</v>
      </c>
      <c r="C82">
        <v>2208208</v>
      </c>
      <c r="D82" s="225">
        <v>4321613</v>
      </c>
      <c r="E82" s="21" t="str">
        <f>VLOOKUP(D82,'Data '!B:C,2,FALSE)</f>
        <v>7D 60G COCOA CROIS 30CA AC</v>
      </c>
      <c r="F82" s="21" t="str">
        <f>VLOOKUP(B82,'Data '!A:AO,8,FALSE)</f>
        <v>Cocoa</v>
      </c>
      <c r="G82" s="21" t="str">
        <f>VLOOKUP(B82,'Data '!A:AJ,5,FALSE)</f>
        <v>Tray 60/65g</v>
      </c>
      <c r="H82" s="21">
        <f>VLOOKUP(B82,'Data '!A:AH,6,FALSE)</f>
        <v>60</v>
      </c>
      <c r="I82" s="21" t="str">
        <f>_xlfn.CONCAT(VLOOKUP(B82,'Data '!A:AH,7,FALSE),"__",AA82)</f>
        <v>AL/KS/MK__w42</v>
      </c>
      <c r="J82" s="27"/>
      <c r="K82" s="23">
        <f>VLOOKUP(B82,'Data '!A:AK,12,FALSE)</f>
        <v>30</v>
      </c>
      <c r="L82" s="114"/>
      <c r="M82" s="139">
        <f>18*80-4*80</f>
        <v>1120</v>
      </c>
      <c r="N82" s="24">
        <f>(M82*K82*H82)/1000</f>
        <v>2016</v>
      </c>
      <c r="O82" s="24">
        <f>VLOOKUP(B82,'Data '!A:AI,13,FALSE)</f>
        <v>80</v>
      </c>
      <c r="P82" s="25">
        <f>M82/O82</f>
        <v>14</v>
      </c>
      <c r="Q82" s="112">
        <f t="shared" si="39"/>
        <v>45949.183712192498</v>
      </c>
      <c r="R82" s="11">
        <f t="shared" si="40"/>
        <v>45949.247777795674</v>
      </c>
      <c r="S82" s="12">
        <f>+P82/A82</f>
        <v>1.537574476263694</v>
      </c>
      <c r="T82" s="26">
        <f>+S82/8</f>
        <v>0.19219680953296175</v>
      </c>
      <c r="U82" s="20"/>
      <c r="V82" s="13">
        <f>H82*K82/1000*O82*A82</f>
        <v>1311.1559999999999</v>
      </c>
      <c r="W82" s="14">
        <f>H82*K82/1000</f>
        <v>1.8</v>
      </c>
      <c r="X82" s="15">
        <f>INT(Q82)</f>
        <v>45949</v>
      </c>
      <c r="Y82" s="16" t="str">
        <f>_xlfn.CONCAT(TEXT((Q82-X82),"HH:MM:SS"))</f>
        <v>04:24:33</v>
      </c>
      <c r="Z82" s="17" t="str">
        <f>VLOOKUP(B82,'Data '!A:AI,28,FALSE)</f>
        <v>0001</v>
      </c>
      <c r="AA82" s="18" t="s">
        <v>39</v>
      </c>
      <c r="AB82" s="19"/>
    </row>
    <row r="83" spans="1:28" ht="15.5" x14ac:dyDescent="0.35">
      <c r="A83" s="65">
        <v>1</v>
      </c>
      <c r="B83" s="45" t="s">
        <v>30</v>
      </c>
      <c r="C83" s="105"/>
      <c r="D83" s="104"/>
      <c r="E83" s="30"/>
      <c r="F83" s="30"/>
      <c r="G83" s="30"/>
      <c r="H83" s="30"/>
      <c r="I83" s="30"/>
      <c r="J83" s="31"/>
      <c r="K83" s="32"/>
      <c r="L83" s="49"/>
      <c r="M83" s="113"/>
      <c r="N83" s="29">
        <v>0</v>
      </c>
      <c r="O83" s="29"/>
      <c r="P83" s="42">
        <v>0</v>
      </c>
      <c r="Q83" s="112">
        <f t="shared" si="39"/>
        <v>45949.247777795674</v>
      </c>
      <c r="R83" s="11">
        <f t="shared" si="40"/>
        <v>45949.247777795674</v>
      </c>
      <c r="S83" s="71">
        <v>0.25</v>
      </c>
      <c r="T83" s="72">
        <v>3.125E-2</v>
      </c>
      <c r="U83" s="20"/>
      <c r="V83" s="13">
        <v>0</v>
      </c>
      <c r="W83" s="14">
        <v>0</v>
      </c>
      <c r="X83" s="66">
        <v>45660</v>
      </c>
      <c r="Y83" s="67" t="s">
        <v>31</v>
      </c>
      <c r="Z83" s="68" t="e">
        <v>#N/A</v>
      </c>
      <c r="AA83" s="18" t="s">
        <v>32</v>
      </c>
    </row>
    <row r="84" spans="1:28" ht="40.5" customHeight="1" x14ac:dyDescent="0.35">
      <c r="A84" s="8">
        <f>IFERROR(VLOOKUP(B84,'Data '!A:AK,27,FALSE),1)</f>
        <v>11.55</v>
      </c>
      <c r="B84" s="43" t="str">
        <f>_xlfn.CONCAT(D84,"1c01")</f>
        <v>4546711c01</v>
      </c>
      <c r="D84" s="116">
        <v>454671</v>
      </c>
      <c r="E84" s="21" t="str">
        <f>VLOOKUP(D84,'Data '!B:C,2,FALSE)</f>
        <v>SFG 7DAYS CROISSANT COCOA 5X50G MDLZ</v>
      </c>
      <c r="F84" s="21" t="str">
        <f>VLOOKUP(B84,'Data '!A:AO,8,FALSE)</f>
        <v>Cocoa</v>
      </c>
      <c r="G84" s="21" t="str">
        <f>VLOOKUP(B84,'Data '!A:AJ,5,FALSE)</f>
        <v>Tray 60/65g</v>
      </c>
      <c r="H84" s="21">
        <f>VLOOKUP(B84,'Data '!A:AH,6,FALSE)</f>
        <v>50</v>
      </c>
      <c r="I84" s="21" t="str">
        <f>_xlfn.CONCAT(VLOOKUP(B84,'Data '!A:AH,7,FALSE),"__",AA84)</f>
        <v>__w43</v>
      </c>
      <c r="J84" s="27"/>
      <c r="K84" s="23">
        <f>VLOOKUP(B84,'Data '!A:AK,12,FALSE)</f>
        <v>55</v>
      </c>
      <c r="L84" s="114"/>
      <c r="M84" s="139">
        <v>0</v>
      </c>
      <c r="N84" s="24">
        <f>(M84*K84*H84)/1000</f>
        <v>0</v>
      </c>
      <c r="O84" s="24">
        <f>VLOOKUP(B84,'Data '!A:AI,13,FALSE)</f>
        <v>36</v>
      </c>
      <c r="P84" s="25">
        <f>M84/O84</f>
        <v>0</v>
      </c>
      <c r="Q84" s="112">
        <f t="shared" si="39"/>
        <v>45949.247777795674</v>
      </c>
      <c r="R84" s="11">
        <f t="shared" si="40"/>
        <v>45949.247777795674</v>
      </c>
      <c r="S84" s="12">
        <f>+P84/A84</f>
        <v>0</v>
      </c>
      <c r="T84" s="26">
        <f>+S84/8</f>
        <v>0</v>
      </c>
      <c r="U84" s="20"/>
      <c r="V84" s="13">
        <f>H84*K84/1000*O84*A84</f>
        <v>1143.45</v>
      </c>
      <c r="W84" s="14">
        <f>H84*K84/1000</f>
        <v>2.75</v>
      </c>
      <c r="X84" s="15">
        <f>INT(Q84)</f>
        <v>45949</v>
      </c>
      <c r="Y84" s="16" t="str">
        <f>_xlfn.CONCAT(TEXT((Q84-X84),"HH:MM:SS"))</f>
        <v>05:56:48</v>
      </c>
      <c r="Z84" s="17" t="str">
        <f>VLOOKUP(B84,'Data '!A:AI,28,FALSE)</f>
        <v>0001</v>
      </c>
      <c r="AA84" s="18" t="s">
        <v>42</v>
      </c>
      <c r="AB84" s="19"/>
    </row>
    <row r="85" spans="1:28" ht="59.15" customHeight="1" x14ac:dyDescent="0.65">
      <c r="A85" s="63">
        <v>1</v>
      </c>
      <c r="B85" s="44"/>
      <c r="C85" s="55"/>
      <c r="D85" s="100"/>
      <c r="E85" s="36"/>
      <c r="F85" s="84" t="s">
        <v>41</v>
      </c>
      <c r="G85" s="9" t="s">
        <v>27</v>
      </c>
      <c r="H85" s="36"/>
      <c r="I85" s="36"/>
      <c r="J85" s="37"/>
      <c r="K85" s="38"/>
      <c r="L85" s="48"/>
      <c r="M85" s="46"/>
      <c r="N85" s="39"/>
      <c r="O85" s="39"/>
      <c r="P85" s="40">
        <v>0</v>
      </c>
      <c r="Q85" s="10"/>
      <c r="R85" s="11"/>
      <c r="S85" s="12">
        <v>0</v>
      </c>
      <c r="T85" s="26">
        <v>0</v>
      </c>
      <c r="U85" s="20"/>
      <c r="V85" s="13"/>
      <c r="W85" s="14"/>
      <c r="X85" s="15"/>
      <c r="Y85" s="16"/>
      <c r="Z85" s="17"/>
      <c r="AA85" s="18"/>
      <c r="AB85" s="19"/>
    </row>
    <row r="86" spans="1:28" ht="40.5" customHeight="1" x14ac:dyDescent="0.35">
      <c r="A86" s="8">
        <f>IFERROR(VLOOKUP(B86,'Data '!A:AK,27,FALSE),1)</f>
        <v>9.1052499999999998</v>
      </c>
      <c r="B86" s="43" t="str">
        <f>_xlfn.CONCAT(D86,"1c01")</f>
        <v>43216131c01</v>
      </c>
      <c r="C86">
        <v>2208209</v>
      </c>
      <c r="D86" s="225">
        <v>4321613</v>
      </c>
      <c r="E86" s="21" t="str">
        <f>VLOOKUP(D86,'Data '!B:C,2,FALSE)</f>
        <v>7D 60G COCOA CROIS 30CA AC</v>
      </c>
      <c r="F86" s="21" t="str">
        <f>VLOOKUP(B86,'Data '!A:AO,8,FALSE)</f>
        <v>Cocoa</v>
      </c>
      <c r="G86" s="21" t="str">
        <f>VLOOKUP(B86,'Data '!A:AJ,5,FALSE)</f>
        <v>Tray 60/65g</v>
      </c>
      <c r="H86" s="21">
        <f>VLOOKUP(B86,'Data '!A:AH,6,FALSE)</f>
        <v>60</v>
      </c>
      <c r="I86" s="21" t="str">
        <f>_xlfn.CONCAT(VLOOKUP(B86,'Data '!A:AH,7,FALSE),"__",AA86)</f>
        <v>AL/KS/MK__w42</v>
      </c>
      <c r="J86" s="27"/>
      <c r="K86" s="23">
        <f>VLOOKUP(B86,'Data '!A:AK,12,FALSE)</f>
        <v>30</v>
      </c>
      <c r="L86" s="114"/>
      <c r="M86" s="139">
        <f>4*80</f>
        <v>320</v>
      </c>
      <c r="N86" s="24">
        <f>(M86*K86*H86)/1000</f>
        <v>576</v>
      </c>
      <c r="O86" s="24">
        <f>VLOOKUP(B86,'Data '!A:AI,13,FALSE)</f>
        <v>80</v>
      </c>
      <c r="P86" s="25">
        <f>M86/O86</f>
        <v>4</v>
      </c>
      <c r="Q86" s="64">
        <v>45950.263888888891</v>
      </c>
      <c r="R86" s="11">
        <f t="shared" ref="R86:R87" si="41">Q86+(P86/A86)/24</f>
        <v>45950.282193346939</v>
      </c>
      <c r="S86" s="12">
        <f>+P86/A86</f>
        <v>0.43930699321819833</v>
      </c>
      <c r="T86" s="26">
        <f>+S86/8</f>
        <v>5.4913374152274791E-2</v>
      </c>
      <c r="U86" s="20"/>
      <c r="V86" s="13">
        <f>H86*K86/1000*O86*A86</f>
        <v>1311.1559999999999</v>
      </c>
      <c r="W86" s="14">
        <f>H86*K86/1000</f>
        <v>1.8</v>
      </c>
      <c r="X86" s="15">
        <f>INT(Q86)</f>
        <v>45950</v>
      </c>
      <c r="Y86" s="16" t="str">
        <f>_xlfn.CONCAT(TEXT((Q86-X86),"HH:MM:SS"))</f>
        <v>06:20:00</v>
      </c>
      <c r="Z86" s="17" t="str">
        <f>VLOOKUP(B86,'Data '!A:AI,28,FALSE)</f>
        <v>0001</v>
      </c>
      <c r="AA86" s="18" t="s">
        <v>39</v>
      </c>
      <c r="AB86" s="19"/>
    </row>
    <row r="87" spans="1:28" ht="15.5" x14ac:dyDescent="0.35">
      <c r="A87" s="65">
        <v>1</v>
      </c>
      <c r="B87" s="45" t="s">
        <v>30</v>
      </c>
      <c r="C87" s="105"/>
      <c r="D87" s="104"/>
      <c r="E87" s="30"/>
      <c r="F87" s="30"/>
      <c r="G87" s="30"/>
      <c r="H87" s="30"/>
      <c r="I87" s="30"/>
      <c r="J87" s="31"/>
      <c r="K87" s="32"/>
      <c r="L87" s="49"/>
      <c r="M87" s="113"/>
      <c r="N87" s="29">
        <v>0</v>
      </c>
      <c r="O87" s="29"/>
      <c r="P87" s="42">
        <v>0.5</v>
      </c>
      <c r="Q87" s="112">
        <f>R86</f>
        <v>45950.282193346939</v>
      </c>
      <c r="R87" s="11">
        <f t="shared" si="41"/>
        <v>45950.303026680274</v>
      </c>
      <c r="S87" s="71">
        <v>0.25</v>
      </c>
      <c r="T87" s="72">
        <v>3.125E-2</v>
      </c>
      <c r="U87" s="20"/>
      <c r="V87" s="13">
        <v>0</v>
      </c>
      <c r="W87" s="14">
        <v>0</v>
      </c>
      <c r="X87" s="66">
        <v>45660</v>
      </c>
      <c r="Y87" s="67" t="s">
        <v>31</v>
      </c>
      <c r="Z87" s="68" t="e">
        <v>#N/A</v>
      </c>
      <c r="AA87" s="18" t="s">
        <v>32</v>
      </c>
    </row>
    <row r="88" spans="1:28" ht="40.5" customHeight="1" x14ac:dyDescent="0.35">
      <c r="A88" s="8">
        <f>IFERROR(VLOOKUP(B88,'Data '!A:AK,27,FALSE),1)</f>
        <v>11.55</v>
      </c>
      <c r="B88" s="43" t="str">
        <f>_xlfn.CONCAT(D88,"1c01")</f>
        <v>4546711c01</v>
      </c>
      <c r="C88">
        <v>2208210</v>
      </c>
      <c r="D88" s="116">
        <v>454671</v>
      </c>
      <c r="E88" s="21" t="str">
        <f>VLOOKUP(D88,'Data '!B:C,2,FALSE)</f>
        <v>SFG 7DAYS CROISSANT COCOA 5X50G MDLZ</v>
      </c>
      <c r="F88" s="21" t="str">
        <f>VLOOKUP(B88,'Data '!A:AO,8,FALSE)</f>
        <v>Cocoa</v>
      </c>
      <c r="G88" s="21" t="str">
        <f>VLOOKUP(B88,'Data '!A:AJ,5,FALSE)</f>
        <v>Tray 60/65g</v>
      </c>
      <c r="H88" s="21">
        <f>VLOOKUP(B88,'Data '!A:AH,6,FALSE)</f>
        <v>50</v>
      </c>
      <c r="I88" s="21" t="str">
        <f>_xlfn.CONCAT(VLOOKUP(B88,'Data '!A:AH,7,FALSE),"__",AA88)</f>
        <v>__w43</v>
      </c>
      <c r="J88" s="27"/>
      <c r="K88" s="23">
        <f>VLOOKUP(B88,'Data '!A:AK,12,FALSE)</f>
        <v>55</v>
      </c>
      <c r="L88" s="114"/>
      <c r="M88" s="139">
        <f>2592</f>
        <v>2592</v>
      </c>
      <c r="N88" s="24">
        <f>(M88*K88*H88)/1000</f>
        <v>7128</v>
      </c>
      <c r="O88" s="24">
        <f>VLOOKUP(B88,'Data '!A:AI,13,FALSE)</f>
        <v>36</v>
      </c>
      <c r="P88" s="25">
        <f>M88/O88</f>
        <v>72</v>
      </c>
      <c r="Q88" s="226">
        <f>R87</f>
        <v>45950.303026680274</v>
      </c>
      <c r="R88" s="11">
        <f>Q88+(P88/A88)/24</f>
        <v>45950.562766940013</v>
      </c>
      <c r="S88" s="12">
        <f>+P88/A88</f>
        <v>6.2337662337662332</v>
      </c>
      <c r="T88" s="26">
        <f>+S88/8</f>
        <v>0.77922077922077915</v>
      </c>
      <c r="U88" s="20"/>
      <c r="V88" s="13">
        <f>H88*K88/1000*O88*A88</f>
        <v>1143.45</v>
      </c>
      <c r="W88" s="14">
        <f>H88*K88/1000</f>
        <v>2.75</v>
      </c>
      <c r="X88" s="15">
        <f>INT(Q88)</f>
        <v>45950</v>
      </c>
      <c r="Y88" s="16" t="str">
        <f>_xlfn.CONCAT(TEXT((Q88-X88),"HH:MM:SS"))</f>
        <v>07:16:22</v>
      </c>
      <c r="Z88" s="17" t="str">
        <f>VLOOKUP(B88,'Data '!A:AI,28,FALSE)</f>
        <v>0001</v>
      </c>
      <c r="AA88" s="18" t="s">
        <v>42</v>
      </c>
      <c r="AB88" s="19"/>
    </row>
    <row r="89" spans="1:28" ht="40.5" customHeight="1" x14ac:dyDescent="0.35">
      <c r="A89" s="8">
        <f>IFERROR(VLOOKUP(B89,'Data '!A:AK,27,FALSE),1)</f>
        <v>13.234375000000002</v>
      </c>
      <c r="B89" s="43" t="str">
        <f>_xlfn.CONCAT(D89,"1c01")</f>
        <v>4546691c01</v>
      </c>
      <c r="C89">
        <v>2208211</v>
      </c>
      <c r="D89" s="116">
        <v>454669</v>
      </c>
      <c r="E89" s="21" t="str">
        <f>VLOOKUP(D89,'Data '!B:C,2,FALSE)</f>
        <v>SFG 7DAYS CROISSANT COCOA (4X50G) MDLZ</v>
      </c>
      <c r="F89" s="21" t="str">
        <f>VLOOKUP(B89,'Data '!A:AO,8,FALSE)</f>
        <v>Cocoa</v>
      </c>
      <c r="G89" s="21" t="str">
        <f>VLOOKUP(B89,'Data '!A:AJ,5,FALSE)</f>
        <v>Tray 60/65g</v>
      </c>
      <c r="H89" s="21">
        <f>VLOOKUP(B89,'Data '!A:AH,6,FALSE)</f>
        <v>50</v>
      </c>
      <c r="I89" s="21" t="str">
        <f>_xlfn.CONCAT(VLOOKUP(B89,'Data '!A:AH,7,FALSE),"__",AA89)</f>
        <v>__w43</v>
      </c>
      <c r="J89" s="27"/>
      <c r="K89" s="23">
        <f>VLOOKUP(B89,'Data '!A:AK,12,FALSE)</f>
        <v>48</v>
      </c>
      <c r="L89" s="114"/>
      <c r="M89" s="139">
        <f>417*36</f>
        <v>15012</v>
      </c>
      <c r="N89" s="24">
        <f>(M89*K89*H89)/1000</f>
        <v>36028.800000000003</v>
      </c>
      <c r="O89" s="24">
        <f>VLOOKUP(B89,'Data '!A:AI,13,FALSE)</f>
        <v>36</v>
      </c>
      <c r="P89" s="25">
        <f>M89/O89</f>
        <v>417</v>
      </c>
      <c r="Q89" s="226">
        <f t="shared" ref="Q89:Q90" si="42">R88</f>
        <v>45950.562766940013</v>
      </c>
      <c r="R89" s="11">
        <f t="shared" ref="R89:R90" si="43">Q89+(P89/A89)/24</f>
        <v>45951.875635889242</v>
      </c>
      <c r="S89" s="12">
        <f>+P89/A89</f>
        <v>31.508854781582048</v>
      </c>
      <c r="T89" s="26">
        <f>+S89/8</f>
        <v>3.938606847697756</v>
      </c>
      <c r="U89" s="20"/>
      <c r="V89" s="13">
        <f>H89*K89/1000*O89*A89</f>
        <v>1143.45</v>
      </c>
      <c r="W89" s="14">
        <f>H89*K89/1000</f>
        <v>2.4</v>
      </c>
      <c r="X89" s="15">
        <f>INT(Q89)</f>
        <v>45950</v>
      </c>
      <c r="Y89" s="16" t="str">
        <f>_xlfn.CONCAT(TEXT((Q89-X89),"HH:MM:SS"))</f>
        <v>13:30:23</v>
      </c>
      <c r="Z89" s="17" t="str">
        <f>VLOOKUP(B89,'Data '!A:AI,28,FALSE)</f>
        <v>0001</v>
      </c>
      <c r="AA89" s="18" t="s">
        <v>42</v>
      </c>
      <c r="AB89" s="19"/>
    </row>
    <row r="90" spans="1:28" ht="15.5" x14ac:dyDescent="0.35">
      <c r="A90" s="65">
        <v>1</v>
      </c>
      <c r="B90" s="45" t="s">
        <v>30</v>
      </c>
      <c r="C90" s="105"/>
      <c r="D90" s="104"/>
      <c r="E90" s="30"/>
      <c r="F90" s="30"/>
      <c r="G90" s="30"/>
      <c r="H90" s="30"/>
      <c r="I90" s="30"/>
      <c r="J90" s="31"/>
      <c r="K90" s="32"/>
      <c r="L90" s="49"/>
      <c r="M90" s="113"/>
      <c r="N90" s="29">
        <v>0</v>
      </c>
      <c r="O90" s="29"/>
      <c r="P90" s="42">
        <v>1</v>
      </c>
      <c r="Q90" s="226">
        <f t="shared" si="42"/>
        <v>45951.875635889242</v>
      </c>
      <c r="R90" s="11">
        <f t="shared" si="43"/>
        <v>45951.917302555907</v>
      </c>
      <c r="S90" s="71">
        <v>0.25</v>
      </c>
      <c r="T90" s="72">
        <v>3.125E-2</v>
      </c>
      <c r="U90" s="20"/>
      <c r="V90" s="13">
        <v>0</v>
      </c>
      <c r="W90" s="14">
        <v>0</v>
      </c>
      <c r="X90" s="66">
        <v>45660</v>
      </c>
      <c r="Y90" s="67" t="s">
        <v>31</v>
      </c>
      <c r="Z90" s="68" t="e">
        <v>#N/A</v>
      </c>
      <c r="AA90" s="18" t="s">
        <v>32</v>
      </c>
    </row>
    <row r="91" spans="1:28" ht="40.5" customHeight="1" x14ac:dyDescent="0.35">
      <c r="A91" s="8">
        <f>IFERROR(VLOOKUP(B91,'Data '!A:AK,27,FALSE),1)</f>
        <v>12.266666666666666</v>
      </c>
      <c r="B91" s="43" t="str">
        <f t="shared" ref="B91" si="44">_xlfn.CONCAT(D91,"1c01")</f>
        <v>43112881c01</v>
      </c>
      <c r="C91">
        <v>2208212</v>
      </c>
      <c r="D91" s="116">
        <v>4311288</v>
      </c>
      <c r="E91" s="21" t="str">
        <f>VLOOKUP(D91,'Data '!B:C,2,FALSE)</f>
        <v>7D 80G SPUM CROIS 20CA</v>
      </c>
      <c r="F91" s="21" t="str">
        <f>VLOOKUP(B91,'Data '!A:AO,8,FALSE)</f>
        <v>Spumant</v>
      </c>
      <c r="G91" s="21" t="str">
        <f>VLOOKUP(B91,'Data '!A:AJ,5,FALSE)</f>
        <v>Tray 70/80/85g</v>
      </c>
      <c r="H91" s="21">
        <f>VLOOKUP(B91,'Data '!A:AH,6,FALSE)</f>
        <v>80</v>
      </c>
      <c r="I91" s="21" t="str">
        <f>_xlfn.CONCAT(VLOOKUP(B91,'Data '!A:AH,7,FALSE),"__",AA91)</f>
        <v>Kaufland RO/MD/BG__w29</v>
      </c>
      <c r="J91" s="27"/>
      <c r="K91" s="23">
        <f>VLOOKUP(B91,'Data '!A:AK,12,FALSE)</f>
        <v>20</v>
      </c>
      <c r="L91" s="114"/>
      <c r="M91" s="117">
        <f>43*72-13*72</f>
        <v>2160</v>
      </c>
      <c r="N91" s="24">
        <f t="shared" ref="N91" si="45">(M91*K91*H91)/1000</f>
        <v>3456</v>
      </c>
      <c r="O91" s="24">
        <f>VLOOKUP(B91,'Data '!A:AI,13,FALSE)</f>
        <v>72</v>
      </c>
      <c r="P91" s="25">
        <f t="shared" ref="P91" si="46">M91/O91</f>
        <v>30</v>
      </c>
      <c r="Q91" s="182">
        <f t="shared" ref="Q91:Q102" si="47">R90</f>
        <v>45951.917302555907</v>
      </c>
      <c r="R91" s="183">
        <f t="shared" ref="R91" si="48">Q91+(P91/A91)/24</f>
        <v>45952.019204729819</v>
      </c>
      <c r="S91" s="12">
        <f t="shared" ref="S91" si="49">+P91/A91</f>
        <v>2.4456521739130435</v>
      </c>
      <c r="T91" s="26">
        <f t="shared" ref="T91" si="50">+S91/8</f>
        <v>0.30570652173913043</v>
      </c>
      <c r="U91" s="20"/>
      <c r="V91" s="13">
        <f t="shared" ref="V91" si="51">H91*K91/1000*O91*A91</f>
        <v>1413.12</v>
      </c>
      <c r="W91" s="14">
        <f t="shared" ref="W91" si="52">H91*K91/1000</f>
        <v>1.6</v>
      </c>
      <c r="X91" s="15">
        <f t="shared" ref="X91" si="53">INT(Q91)</f>
        <v>45951</v>
      </c>
      <c r="Y91" s="16" t="str">
        <f t="shared" ref="Y91" si="54">_xlfn.CONCAT(TEXT((Q91-X91),"HH:MM:SS"))</f>
        <v>22:00:55</v>
      </c>
      <c r="Z91" s="17" t="str">
        <f>VLOOKUP(B91,'Data '!A:AI,28,FALSE)</f>
        <v>0001</v>
      </c>
      <c r="AA91" s="18" t="s">
        <v>43</v>
      </c>
      <c r="AB91" s="19"/>
    </row>
    <row r="92" spans="1:28" ht="40.5" customHeight="1" x14ac:dyDescent="0.35">
      <c r="A92" s="8">
        <f>IFERROR(VLOOKUP(B92,'Data '!A:AK,27,FALSE),1)</f>
        <v>12.266666666666666</v>
      </c>
      <c r="B92" s="43" t="str">
        <f>_xlfn.CONCAT(D92,"1c01")</f>
        <v>43112781c01</v>
      </c>
      <c r="C92">
        <v>2208213</v>
      </c>
      <c r="D92" s="116">
        <v>4311278</v>
      </c>
      <c r="E92" s="21" t="str">
        <f>VLOOKUP(D92,'Data '!B:C,2,FALSE)</f>
        <v>7D 80G SPUM CROIS 20CA</v>
      </c>
      <c r="F92" s="21" t="str">
        <f>VLOOKUP(B92,'Data '!A:AO,8,FALSE)</f>
        <v>Spumant</v>
      </c>
      <c r="G92" s="21" t="str">
        <f>VLOOKUP(B92,'Data '!A:AJ,5,FALSE)</f>
        <v>Tray 70/80/85g</v>
      </c>
      <c r="H92" s="21">
        <f>VLOOKUP(B92,'Data '!A:AH,6,FALSE)</f>
        <v>80</v>
      </c>
      <c r="I92" s="21" t="str">
        <f>_xlfn.CONCAT(VLOOKUP(B92,'Data '!A:AH,7,FALSE),"__",AA92)</f>
        <v>RO/MD/BG__w43</v>
      </c>
      <c r="J92" s="27"/>
      <c r="K92" s="23">
        <f>VLOOKUP(B92,'Data '!A:AK,12,FALSE)</f>
        <v>20</v>
      </c>
      <c r="L92" s="114"/>
      <c r="M92" s="139">
        <f>9216+104*72-25*72</f>
        <v>14904</v>
      </c>
      <c r="N92" s="24">
        <f>(M92*K92*H92)/1000</f>
        <v>23846.400000000001</v>
      </c>
      <c r="O92" s="24">
        <f>VLOOKUP(B92,'Data '!A:AI,13,FALSE)</f>
        <v>72</v>
      </c>
      <c r="P92" s="25">
        <f>M92/O92</f>
        <v>207</v>
      </c>
      <c r="Q92" s="112">
        <f t="shared" si="47"/>
        <v>45952.019204729819</v>
      </c>
      <c r="R92" s="11">
        <f t="shared" ref="R92:R99" si="55">Q92+(P92/A92)/24</f>
        <v>45952.722329729819</v>
      </c>
      <c r="S92" s="12">
        <f>+P92/A92</f>
        <v>16.875</v>
      </c>
      <c r="T92" s="26">
        <f>+S92/8</f>
        <v>2.109375</v>
      </c>
      <c r="U92" s="20"/>
      <c r="V92" s="13">
        <f>H92*K92/1000*O92*A92</f>
        <v>1413.12</v>
      </c>
      <c r="W92" s="14">
        <f>H92*K92/1000</f>
        <v>1.6</v>
      </c>
      <c r="X92" s="15">
        <f>INT(Q92)</f>
        <v>45952</v>
      </c>
      <c r="Y92" s="16" t="str">
        <f>_xlfn.CONCAT(TEXT((Q92-X92),"HH:MM:SS"))</f>
        <v>00:27:39</v>
      </c>
      <c r="Z92" s="17" t="str">
        <f>VLOOKUP(B92,'Data '!A:AI,28,FALSE)</f>
        <v>0001</v>
      </c>
      <c r="AA92" s="18" t="s">
        <v>42</v>
      </c>
      <c r="AB92" s="19"/>
    </row>
    <row r="93" spans="1:28" ht="15.5" x14ac:dyDescent="0.35">
      <c r="A93" s="65">
        <v>1</v>
      </c>
      <c r="B93" s="45" t="s">
        <v>30</v>
      </c>
      <c r="C93" s="105"/>
      <c r="D93" s="104"/>
      <c r="E93" s="30"/>
      <c r="F93" s="30"/>
      <c r="G93" s="30"/>
      <c r="H93" s="30"/>
      <c r="I93" s="30"/>
      <c r="J93" s="31"/>
      <c r="K93" s="32"/>
      <c r="L93" s="49"/>
      <c r="M93" s="113"/>
      <c r="N93" s="29">
        <v>0</v>
      </c>
      <c r="O93" s="29"/>
      <c r="P93" s="42">
        <v>0.25</v>
      </c>
      <c r="Q93" s="112">
        <f t="shared" si="47"/>
        <v>45952.722329729819</v>
      </c>
      <c r="R93" s="11">
        <f t="shared" si="55"/>
        <v>45952.732746396483</v>
      </c>
      <c r="S93" s="71">
        <v>0.25</v>
      </c>
      <c r="T93" s="72">
        <v>3.125E-2</v>
      </c>
      <c r="U93" s="20"/>
      <c r="V93" s="13">
        <v>0</v>
      </c>
      <c r="W93" s="14">
        <v>0</v>
      </c>
      <c r="X93" s="66">
        <v>45660</v>
      </c>
      <c r="Y93" s="67" t="s">
        <v>31</v>
      </c>
      <c r="Z93" s="68" t="e">
        <v>#N/A</v>
      </c>
      <c r="AA93" s="18" t="s">
        <v>32</v>
      </c>
    </row>
    <row r="94" spans="1:28" ht="40.5" customHeight="1" x14ac:dyDescent="0.35">
      <c r="A94" s="8">
        <f>IFERROR(VLOOKUP(B94,'Data '!A:AK,27,FALSE),1)</f>
        <v>12.266666666666666</v>
      </c>
      <c r="B94" s="43" t="str">
        <f t="shared" ref="B94" si="56">_xlfn.CONCAT(D94,"1c01")</f>
        <v>43067561c01</v>
      </c>
      <c r="C94">
        <v>2208214</v>
      </c>
      <c r="D94" s="116">
        <v>4306756</v>
      </c>
      <c r="E94" s="21" t="str">
        <f>VLOOKUP(D94,'Data '!B:C,2,FALSE)</f>
        <v>7D 80G VAN&amp;STRAWB CROIS 20CA AC</v>
      </c>
      <c r="F94" s="21" t="str">
        <f>VLOOKUP(B94,'Data '!A:AO,8,FALSE)</f>
        <v>Vanilla-Strawberry</v>
      </c>
      <c r="G94" s="21" t="str">
        <f>VLOOKUP(B94,'Data '!A:AJ,5,FALSE)</f>
        <v>Tray 70/80/85g</v>
      </c>
      <c r="H94" s="21">
        <f>VLOOKUP(B94,'Data '!A:AH,6,FALSE)</f>
        <v>80</v>
      </c>
      <c r="I94" s="21" t="str">
        <f>_xlfn.CONCAT(VLOOKUP(B94,'Data '!A:AH,7,FALSE),"__",AA94)</f>
        <v>RO/MD/BG/ES/PT__w29</v>
      </c>
      <c r="J94" s="27"/>
      <c r="K94" s="23">
        <f>VLOOKUP(B94,'Data '!A:AK,12,FALSE)</f>
        <v>20</v>
      </c>
      <c r="L94" s="114"/>
      <c r="M94" s="117">
        <f>122*72</f>
        <v>8784</v>
      </c>
      <c r="N94" s="24">
        <f t="shared" ref="N94" si="57">(M94*K94*H94)/1000</f>
        <v>14054.4</v>
      </c>
      <c r="O94" s="24">
        <f>VLOOKUP(B94,'Data '!A:AI,13,FALSE)</f>
        <v>72</v>
      </c>
      <c r="P94" s="25">
        <f t="shared" ref="P94" si="58">M94/O94</f>
        <v>122</v>
      </c>
      <c r="Q94" s="112">
        <f t="shared" si="47"/>
        <v>45952.732746396483</v>
      </c>
      <c r="R94" s="11">
        <f t="shared" si="55"/>
        <v>45953.147148570395</v>
      </c>
      <c r="S94" s="12">
        <f t="shared" ref="S94" si="59">+P94/A94</f>
        <v>9.9456521739130448</v>
      </c>
      <c r="T94" s="26">
        <f t="shared" ref="T94" si="60">+S94/8</f>
        <v>1.2432065217391306</v>
      </c>
      <c r="U94" s="20"/>
      <c r="V94" s="13">
        <f t="shared" ref="V94" si="61">H94*K94/1000*O94*A94</f>
        <v>1413.12</v>
      </c>
      <c r="W94" s="14">
        <f t="shared" ref="W94" si="62">H94*K94/1000</f>
        <v>1.6</v>
      </c>
      <c r="X94" s="15">
        <f t="shared" ref="X94" si="63">INT(Q94)</f>
        <v>45952</v>
      </c>
      <c r="Y94" s="16" t="str">
        <f t="shared" ref="Y94" si="64">_xlfn.CONCAT(TEXT((Q94-X94),"HH:MM:SS"))</f>
        <v>17:35:09</v>
      </c>
      <c r="Z94" s="17" t="str">
        <f>VLOOKUP(B94,'Data '!A:AI,28,FALSE)</f>
        <v>0001</v>
      </c>
      <c r="AA94" s="18" t="s">
        <v>43</v>
      </c>
      <c r="AB94" s="19"/>
    </row>
    <row r="95" spans="1:28" ht="15.5" x14ac:dyDescent="0.35">
      <c r="A95" s="65">
        <v>1</v>
      </c>
      <c r="B95" s="45" t="s">
        <v>30</v>
      </c>
      <c r="C95" s="105"/>
      <c r="D95" s="104"/>
      <c r="E95" s="30"/>
      <c r="F95" s="30"/>
      <c r="G95" s="30"/>
      <c r="H95" s="30"/>
      <c r="I95" s="30"/>
      <c r="J95" s="31"/>
      <c r="K95" s="32"/>
      <c r="L95" s="49"/>
      <c r="M95" s="113"/>
      <c r="N95" s="29">
        <v>0</v>
      </c>
      <c r="O95" s="29"/>
      <c r="P95" s="42">
        <v>0.25</v>
      </c>
      <c r="Q95" s="112">
        <f t="shared" si="47"/>
        <v>45953.147148570395</v>
      </c>
      <c r="R95" s="11">
        <f t="shared" si="55"/>
        <v>45953.157565237059</v>
      </c>
      <c r="S95" s="71">
        <v>0.25</v>
      </c>
      <c r="T95" s="72">
        <v>3.125E-2</v>
      </c>
      <c r="U95" s="20"/>
      <c r="V95" s="13">
        <v>0</v>
      </c>
      <c r="W95" s="14">
        <v>0</v>
      </c>
      <c r="X95" s="66">
        <v>45660</v>
      </c>
      <c r="Y95" s="67" t="s">
        <v>31</v>
      </c>
      <c r="Z95" s="68" t="e">
        <v>#N/A</v>
      </c>
      <c r="AA95" s="18" t="s">
        <v>32</v>
      </c>
    </row>
    <row r="96" spans="1:28" ht="40.5" customHeight="1" x14ac:dyDescent="0.35">
      <c r="A96" s="8">
        <f>IFERROR(VLOOKUP(B96,'Data '!A:AK,27,FALSE),1)</f>
        <v>12.266666666666666</v>
      </c>
      <c r="B96" s="43" t="str">
        <f>_xlfn.CONCAT(D96,"1c01")</f>
        <v>43099751c01</v>
      </c>
      <c r="C96">
        <v>2208215</v>
      </c>
      <c r="D96" s="116">
        <v>4309975</v>
      </c>
      <c r="E96" s="21" t="str">
        <f>VLOOKUP(D96,'Data '!B:C,2,FALSE)</f>
        <v>7D 80G COCOA&amp;VAN CROIS 20CA SRP</v>
      </c>
      <c r="F96" s="21" t="str">
        <f>VLOOKUP(B96,'Data '!A:AO,8,FALSE)</f>
        <v>Cocoa-Vanilla</v>
      </c>
      <c r="G96" s="21" t="str">
        <f>VLOOKUP(B96,'Data '!A:AJ,5,FALSE)</f>
        <v>Tray 70/80/85g</v>
      </c>
      <c r="H96" s="21">
        <f>VLOOKUP(B96,'Data '!A:AH,6,FALSE)</f>
        <v>80</v>
      </c>
      <c r="I96" s="140" t="str">
        <f>_xlfn.CONCAT(VLOOKUP(B96,'Data '!A:AH,7,FALSE),"__",AA96)</f>
        <v>Kaufland RO/MD/GR/CY__w43</v>
      </c>
      <c r="J96" s="27"/>
      <c r="K96" s="23">
        <f>VLOOKUP(B96,'Data '!A:AK,12,FALSE)</f>
        <v>20</v>
      </c>
      <c r="L96" s="114"/>
      <c r="M96" s="139">
        <v>1944</v>
      </c>
      <c r="N96" s="24">
        <f>(M96*K96*H96)/1000</f>
        <v>3110.4</v>
      </c>
      <c r="O96" s="24">
        <f>VLOOKUP(B96,'Data '!A:AI,13,FALSE)</f>
        <v>72</v>
      </c>
      <c r="P96" s="25">
        <f>M96/O96</f>
        <v>27</v>
      </c>
      <c r="Q96" s="112">
        <f t="shared" si="47"/>
        <v>45953.157565237059</v>
      </c>
      <c r="R96" s="11">
        <f t="shared" si="55"/>
        <v>45953.249277193579</v>
      </c>
      <c r="S96" s="12">
        <f>+P96/A96</f>
        <v>2.2010869565217392</v>
      </c>
      <c r="T96" s="26">
        <f>+S96/8</f>
        <v>0.27513586956521741</v>
      </c>
      <c r="U96" s="20"/>
      <c r="V96" s="13">
        <f>H96*K96/1000*O96*A96</f>
        <v>1413.12</v>
      </c>
      <c r="W96" s="14">
        <f>H96*K96/1000</f>
        <v>1.6</v>
      </c>
      <c r="X96" s="15">
        <f>INT(Q96)</f>
        <v>45953</v>
      </c>
      <c r="Y96" s="16" t="str">
        <f>_xlfn.CONCAT(TEXT((Q96-X96),"HH:MM:SS"))</f>
        <v>03:46:54</v>
      </c>
      <c r="Z96" s="17" t="str">
        <f>VLOOKUP(B96,'Data '!A:AI,28,FALSE)</f>
        <v>0001</v>
      </c>
      <c r="AA96" s="18" t="s">
        <v>42</v>
      </c>
      <c r="AB96" s="19"/>
    </row>
    <row r="97" spans="1:28" ht="40.5" customHeight="1" x14ac:dyDescent="0.35">
      <c r="A97" s="8">
        <f>IFERROR(VLOOKUP(B97,'Data '!A:AK,27,FALSE),1)</f>
        <v>12.266666666666666</v>
      </c>
      <c r="B97" s="43" t="str">
        <f>_xlfn.CONCAT(D97,"1c01")</f>
        <v>43070671c01</v>
      </c>
      <c r="C97">
        <v>2208216</v>
      </c>
      <c r="D97" s="116">
        <v>4307067</v>
      </c>
      <c r="E97" s="21" t="str">
        <f>VLOOKUP(D97,'Data '!B:C,2,FALSE)</f>
        <v>7D 80G COCOA&amp;VAN CROIS 20CA AC LP</v>
      </c>
      <c r="F97" s="21" t="str">
        <f>VLOOKUP(B97,'Data '!A:AO,8,FALSE)</f>
        <v>Cocoa-Vanilla</v>
      </c>
      <c r="G97" s="21" t="str">
        <f>VLOOKUP(B97,'Data '!A:AJ,5,FALSE)</f>
        <v>Tray 70/80/85g</v>
      </c>
      <c r="H97" s="21">
        <f>VLOOKUP(B97,'Data '!A:AH,6,FALSE)</f>
        <v>80</v>
      </c>
      <c r="I97" s="21" t="str">
        <f>_xlfn.CONCAT(VLOOKUP(B97,'Data '!A:AH,7,FALSE),"__",AA97)</f>
        <v>RO/MD/GR/CY/ES/PT__w43</v>
      </c>
      <c r="J97" s="27"/>
      <c r="K97" s="23">
        <f>VLOOKUP(B97,'Data '!A:AK,12,FALSE)</f>
        <v>20</v>
      </c>
      <c r="L97" s="114"/>
      <c r="M97" s="139">
        <f>9432+78*72</f>
        <v>15048</v>
      </c>
      <c r="N97" s="24">
        <f>(M97*K97*H97)/1000</f>
        <v>24076.799999999999</v>
      </c>
      <c r="O97" s="24">
        <f>VLOOKUP(B97,'Data '!A:AI,13,FALSE)</f>
        <v>72</v>
      </c>
      <c r="P97" s="25">
        <f>M97/O97</f>
        <v>209</v>
      </c>
      <c r="Q97" s="112">
        <f t="shared" si="47"/>
        <v>45953.249277193579</v>
      </c>
      <c r="R97" s="11">
        <f t="shared" si="55"/>
        <v>45953.959195671843</v>
      </c>
      <c r="S97" s="12">
        <f>+P97/A97</f>
        <v>17.038043478260871</v>
      </c>
      <c r="T97" s="26">
        <f>+S97/8</f>
        <v>2.1297554347826089</v>
      </c>
      <c r="U97" s="20"/>
      <c r="V97" s="13">
        <f>H97*K97/1000*O97*A97</f>
        <v>1413.12</v>
      </c>
      <c r="W97" s="14">
        <f>H97*K97/1000</f>
        <v>1.6</v>
      </c>
      <c r="X97" s="15">
        <f>INT(Q97)</f>
        <v>45953</v>
      </c>
      <c r="Y97" s="16" t="str">
        <f>_xlfn.CONCAT(TEXT((Q97-X97),"HH:MM:SS"))</f>
        <v>05:58:58</v>
      </c>
      <c r="Z97" s="17" t="str">
        <f>VLOOKUP(B97,'Data '!A:AI,28,FALSE)</f>
        <v>0001</v>
      </c>
      <c r="AA97" s="18" t="s">
        <v>42</v>
      </c>
      <c r="AB97" s="19"/>
    </row>
    <row r="98" spans="1:28" ht="15.5" x14ac:dyDescent="0.35">
      <c r="A98" s="65">
        <v>1</v>
      </c>
      <c r="B98" s="45" t="s">
        <v>30</v>
      </c>
      <c r="C98" s="105"/>
      <c r="D98" s="104"/>
      <c r="E98" s="30"/>
      <c r="F98" s="30"/>
      <c r="G98" s="30"/>
      <c r="H98" s="30"/>
      <c r="I98" s="30"/>
      <c r="J98" s="31"/>
      <c r="K98" s="32"/>
      <c r="L98" s="49"/>
      <c r="M98" s="113"/>
      <c r="N98" s="29">
        <v>0</v>
      </c>
      <c r="O98" s="29"/>
      <c r="P98" s="42">
        <v>0.25</v>
      </c>
      <c r="Q98" s="112">
        <f t="shared" si="47"/>
        <v>45953.959195671843</v>
      </c>
      <c r="R98" s="11">
        <f t="shared" si="55"/>
        <v>45953.969612338507</v>
      </c>
      <c r="S98" s="71">
        <v>0.25</v>
      </c>
      <c r="T98" s="72">
        <v>3.125E-2</v>
      </c>
      <c r="U98" s="20"/>
      <c r="V98" s="13">
        <v>0</v>
      </c>
      <c r="W98" s="14">
        <v>0</v>
      </c>
      <c r="X98" s="66">
        <v>45660</v>
      </c>
      <c r="Y98" s="67" t="s">
        <v>31</v>
      </c>
      <c r="Z98" s="68" t="e">
        <v>#N/A</v>
      </c>
      <c r="AA98" s="18" t="s">
        <v>32</v>
      </c>
    </row>
    <row r="99" spans="1:28" ht="40.5" customHeight="1" x14ac:dyDescent="0.35">
      <c r="A99" s="8">
        <f>IFERROR(VLOOKUP(B99,'Data '!A:AK,27,FALSE),1)</f>
        <v>12.4</v>
      </c>
      <c r="B99" s="43" t="str">
        <f t="shared" ref="B99" si="65">_xlfn.CONCAT(D99,"1c01")</f>
        <v>43066341c01</v>
      </c>
      <c r="C99">
        <v>2208217</v>
      </c>
      <c r="D99" s="116">
        <v>4306634</v>
      </c>
      <c r="E99" s="21" t="str">
        <f>VLOOKUP(D99,'Data '!B:C,2,FALSE)</f>
        <v>7D 80G COCOA CROIS 20CA SRP</v>
      </c>
      <c r="F99" s="21" t="str">
        <f>VLOOKUP(B99,'Data '!A:AO,8,FALSE)</f>
        <v>Cocoa</v>
      </c>
      <c r="G99" s="21" t="str">
        <f>VLOOKUP(B99,'Data '!A:AJ,5,FALSE)</f>
        <v>Tray 70/80/85g</v>
      </c>
      <c r="H99" s="21">
        <f>VLOOKUP(B99,'Data '!A:AH,6,FALSE)</f>
        <v>80</v>
      </c>
      <c r="I99" s="21" t="str">
        <f>_xlfn.CONCAT(VLOOKUP(B99,'Data '!A:AH,7,FALSE),"__",AA99)</f>
        <v>Kaufland RO/MD/ES__w29</v>
      </c>
      <c r="J99" s="27"/>
      <c r="K99" s="23">
        <f>VLOOKUP(B99,'Data '!A:AK,12,FALSE)</f>
        <v>20</v>
      </c>
      <c r="L99" s="114"/>
      <c r="M99" s="117">
        <f>43*72</f>
        <v>3096</v>
      </c>
      <c r="N99" s="24">
        <f t="shared" ref="N99" si="66">(M99*K99*H99)/1000</f>
        <v>4953.6000000000004</v>
      </c>
      <c r="O99" s="24">
        <f>VLOOKUP(B99,'Data '!A:AI,13,FALSE)</f>
        <v>72</v>
      </c>
      <c r="P99" s="25">
        <f t="shared" ref="P99" si="67">M99/O99</f>
        <v>43</v>
      </c>
      <c r="Q99" s="112">
        <f t="shared" si="47"/>
        <v>45953.969612338507</v>
      </c>
      <c r="R99" s="11">
        <f t="shared" si="55"/>
        <v>45954.114101585816</v>
      </c>
      <c r="S99" s="12">
        <f t="shared" ref="S99" si="68">+P99/A99</f>
        <v>3.467741935483871</v>
      </c>
      <c r="T99" s="26">
        <f t="shared" ref="T99" si="69">+S99/8</f>
        <v>0.43346774193548387</v>
      </c>
      <c r="U99" s="20"/>
      <c r="V99" s="13">
        <f t="shared" ref="V99" si="70">H99*K99/1000*O99*A99</f>
        <v>1428.48</v>
      </c>
      <c r="W99" s="14">
        <f t="shared" ref="W99" si="71">H99*K99/1000</f>
        <v>1.6</v>
      </c>
      <c r="X99" s="15">
        <f t="shared" ref="X99" si="72">INT(Q99)</f>
        <v>45953</v>
      </c>
      <c r="Y99" s="16" t="str">
        <f t="shared" ref="Y99" si="73">_xlfn.CONCAT(TEXT((Q99-X99),"HH:MM:SS"))</f>
        <v>23:16:15</v>
      </c>
      <c r="Z99" s="17" t="str">
        <f>VLOOKUP(B99,'Data '!A:AI,28,FALSE)</f>
        <v>0001</v>
      </c>
      <c r="AA99" s="18" t="s">
        <v>43</v>
      </c>
      <c r="AB99" s="19"/>
    </row>
    <row r="100" spans="1:28" ht="40.5" customHeight="1" x14ac:dyDescent="0.35">
      <c r="A100" s="8">
        <f>IFERROR(VLOOKUP(B100,'Data '!A:AK,27,FALSE),1)</f>
        <v>12.266666666666666</v>
      </c>
      <c r="B100" s="43" t="str">
        <f>_xlfn.CONCAT(D100,"1c01")</f>
        <v>43063631c01</v>
      </c>
      <c r="C100">
        <v>2208218</v>
      </c>
      <c r="D100" s="116">
        <v>4306363</v>
      </c>
      <c r="E100" s="21" t="str">
        <f>VLOOKUP(D100,'Data '!B:C,2,FALSE)</f>
        <v>7D 80G COCOA CROIS 20CA AC</v>
      </c>
      <c r="F100" s="21" t="str">
        <f>VLOOKUP(B100,'Data '!A:AO,8,FALSE)</f>
        <v>Cocoa</v>
      </c>
      <c r="G100" s="21" t="str">
        <f>VLOOKUP(B100,'Data '!A:AJ,5,FALSE)</f>
        <v>Tray 70/80/85g</v>
      </c>
      <c r="H100" s="21">
        <f>VLOOKUP(B100,'Data '!A:AH,6,FALSE)</f>
        <v>80</v>
      </c>
      <c r="I100" s="21" t="str">
        <f>_xlfn.CONCAT(VLOOKUP(B100,'Data '!A:AH,7,FALSE),"__",AA100)</f>
        <v>RO/MD/ES__w43</v>
      </c>
      <c r="J100" s="27"/>
      <c r="K100" s="23">
        <f>VLOOKUP(B100,'Data '!A:AK,12,FALSE)</f>
        <v>20</v>
      </c>
      <c r="L100" s="114"/>
      <c r="M100" s="139">
        <f>370*72</f>
        <v>26640</v>
      </c>
      <c r="N100" s="24">
        <f>(M100*K100*H100)/1000</f>
        <v>42624</v>
      </c>
      <c r="O100" s="24">
        <f>VLOOKUP(B100,'Data '!A:AI,13,FALSE)</f>
        <v>72</v>
      </c>
      <c r="P100" s="25">
        <f>M100/O100</f>
        <v>370</v>
      </c>
      <c r="Q100" s="112">
        <f t="shared" si="47"/>
        <v>45954.114101585816</v>
      </c>
      <c r="R100" s="11">
        <f t="shared" ref="R100:R102" si="74">Q100+(P100/A100)/24</f>
        <v>45955.370895064079</v>
      </c>
      <c r="S100" s="12">
        <f>+P100/A100</f>
        <v>30.163043478260871</v>
      </c>
      <c r="T100" s="26">
        <f>+S100/8</f>
        <v>3.7703804347826089</v>
      </c>
      <c r="U100" s="20"/>
      <c r="V100" s="13">
        <f>H100*K100/1000*O100*A100</f>
        <v>1413.12</v>
      </c>
      <c r="W100" s="14">
        <f>H100*K100/1000</f>
        <v>1.6</v>
      </c>
      <c r="X100" s="15">
        <f>INT(Q100)</f>
        <v>45954</v>
      </c>
      <c r="Y100" s="16" t="str">
        <f>_xlfn.CONCAT(TEXT((Q100-X100),"HH:MM:SS"))</f>
        <v>02:44:18</v>
      </c>
      <c r="Z100" s="17" t="str">
        <f>VLOOKUP(B100,'Data '!A:AI,28,FALSE)</f>
        <v>0001</v>
      </c>
      <c r="AA100" s="18" t="s">
        <v>42</v>
      </c>
      <c r="AB100" s="19"/>
    </row>
    <row r="101" spans="1:28" ht="15.5" x14ac:dyDescent="0.35">
      <c r="A101" s="65">
        <v>1</v>
      </c>
      <c r="B101" s="45" t="s">
        <v>30</v>
      </c>
      <c r="C101" s="128"/>
      <c r="D101" s="171"/>
      <c r="E101" s="148"/>
      <c r="F101" s="148"/>
      <c r="G101" s="148"/>
      <c r="H101" s="148"/>
      <c r="I101" s="148"/>
      <c r="J101" s="149"/>
      <c r="K101" s="150"/>
      <c r="L101" s="172"/>
      <c r="M101" s="173"/>
      <c r="N101" s="151">
        <v>0</v>
      </c>
      <c r="O101" s="151"/>
      <c r="P101" s="153">
        <v>24</v>
      </c>
      <c r="Q101" s="112">
        <f t="shared" si="47"/>
        <v>45955.370895064079</v>
      </c>
      <c r="R101" s="11">
        <f t="shared" si="74"/>
        <v>45956.370895064079</v>
      </c>
      <c r="S101" s="71">
        <v>0.25</v>
      </c>
      <c r="T101" s="72">
        <v>3.125E-2</v>
      </c>
      <c r="U101" s="20"/>
      <c r="V101" s="13">
        <v>0</v>
      </c>
      <c r="W101" s="14">
        <v>0</v>
      </c>
      <c r="X101" s="66">
        <v>45660</v>
      </c>
      <c r="Y101" s="67" t="s">
        <v>31</v>
      </c>
      <c r="Z101" s="68" t="e">
        <v>#N/A</v>
      </c>
      <c r="AA101" s="18" t="s">
        <v>32</v>
      </c>
    </row>
    <row r="102" spans="1:28" ht="40.5" customHeight="1" x14ac:dyDescent="0.35">
      <c r="A102" s="8">
        <f>IFERROR(VLOOKUP(B102,'Data '!A:AK,27,FALSE),1)</f>
        <v>12.266666666666666</v>
      </c>
      <c r="B102" s="43" t="str">
        <f>_xlfn.CONCAT(D102,"1c01")</f>
        <v>43063631c01</v>
      </c>
      <c r="C102">
        <v>2208219</v>
      </c>
      <c r="D102" s="116">
        <v>4306363</v>
      </c>
      <c r="E102" s="21" t="str">
        <f>VLOOKUP(D102,'Data '!B:C,2,FALSE)</f>
        <v>7D 80G COCOA CROIS 20CA AC</v>
      </c>
      <c r="F102" s="21" t="str">
        <f>VLOOKUP(B102,'Data '!A:AO,8,FALSE)</f>
        <v>Cocoa</v>
      </c>
      <c r="G102" s="21" t="str">
        <f>VLOOKUP(B102,'Data '!A:AJ,5,FALSE)</f>
        <v>Tray 70/80/85g</v>
      </c>
      <c r="H102" s="21">
        <f>VLOOKUP(B102,'Data '!A:AH,6,FALSE)</f>
        <v>80</v>
      </c>
      <c r="I102" s="21" t="str">
        <f>_xlfn.CONCAT(VLOOKUP(B102,'Data '!A:AH,7,FALSE),"__",AA102)</f>
        <v>RO/MD/ES__w43</v>
      </c>
      <c r="J102" s="27"/>
      <c r="K102" s="23">
        <f>VLOOKUP(B102,'Data '!A:AK,12,FALSE)</f>
        <v>20</v>
      </c>
      <c r="L102" s="114"/>
      <c r="M102" s="139">
        <f>14184+200*72+521*72-370*72</f>
        <v>39456</v>
      </c>
      <c r="N102" s="24">
        <f>(M102*K102*H102)/1000</f>
        <v>63129.599999999999</v>
      </c>
      <c r="O102" s="24">
        <f>VLOOKUP(B102,'Data '!A:AI,13,FALSE)</f>
        <v>72</v>
      </c>
      <c r="P102" s="25">
        <f>M102/O102</f>
        <v>548</v>
      </c>
      <c r="Q102" s="112">
        <f t="shared" si="47"/>
        <v>45956.370895064079</v>
      </c>
      <c r="R102" s="11">
        <f t="shared" si="74"/>
        <v>45958.232308107559</v>
      </c>
      <c r="S102" s="12">
        <f>+P102/A102</f>
        <v>44.673913043478265</v>
      </c>
      <c r="T102" s="26">
        <f>+S102/8</f>
        <v>5.5842391304347831</v>
      </c>
      <c r="U102" s="20"/>
      <c r="V102" s="13">
        <f>H102*K102/1000*O102*A102</f>
        <v>1413.12</v>
      </c>
      <c r="W102" s="14">
        <f>H102*K102/1000</f>
        <v>1.6</v>
      </c>
      <c r="X102" s="15">
        <f>INT(Q102)</f>
        <v>45956</v>
      </c>
      <c r="Y102" s="16" t="str">
        <f>_xlfn.CONCAT(TEXT((Q102-X102),"HH:MM:SS"))</f>
        <v>08:54:05</v>
      </c>
      <c r="Z102" s="17" t="str">
        <f>VLOOKUP(B102,'Data '!A:AI,28,FALSE)</f>
        <v>0001</v>
      </c>
      <c r="AA102" s="18" t="s">
        <v>42</v>
      </c>
      <c r="AB102" s="19"/>
    </row>
    <row r="103" spans="1:28" ht="40.5" customHeight="1" x14ac:dyDescent="0.35">
      <c r="A103" s="8">
        <f>IFERROR(VLOOKUP(B103,'Data '!A:AK,27,FALSE),1)</f>
        <v>1</v>
      </c>
      <c r="B103" s="43" t="str">
        <f t="shared" ref="B103:B106" si="75">_xlfn.CONCAT(D103,"1c01")</f>
        <v>1c01</v>
      </c>
      <c r="C103" s="115"/>
      <c r="D103" s="116"/>
      <c r="E103" s="21" t="e">
        <f>VLOOKUP(D103,'Data '!B:C,2,FALSE)</f>
        <v>#N/A</v>
      </c>
      <c r="F103" s="21" t="e">
        <f>VLOOKUP(B103,'Data '!A:AO,8,FALSE)</f>
        <v>#N/A</v>
      </c>
      <c r="G103" s="21" t="e">
        <f>VLOOKUP(B103,'Data '!A:AJ,5,FALSE)</f>
        <v>#N/A</v>
      </c>
      <c r="H103" s="21" t="e">
        <f>VLOOKUP(B103,'Data '!A:AH,6,FALSE)</f>
        <v>#N/A</v>
      </c>
      <c r="I103" s="21" t="e">
        <f>_xlfn.CONCAT(VLOOKUP(B103,'Data '!A:AH,7,FALSE),"__",AA103)</f>
        <v>#N/A</v>
      </c>
      <c r="J103" s="27"/>
      <c r="K103" s="23" t="e">
        <f>VLOOKUP(B103,'Data '!A:AK,12,FALSE)</f>
        <v>#N/A</v>
      </c>
      <c r="L103" s="114"/>
      <c r="M103" s="117"/>
      <c r="N103" s="24" t="e">
        <f t="shared" ref="N103:N106" si="76">(M103*K103*H103)/1000</f>
        <v>#N/A</v>
      </c>
      <c r="O103" s="24" t="e">
        <f>VLOOKUP(B103,'Data '!A:AI,13,FALSE)</f>
        <v>#N/A</v>
      </c>
      <c r="P103" s="25" t="e">
        <f t="shared" ref="P103:P106" si="77">M103/O103</f>
        <v>#N/A</v>
      </c>
      <c r="Q103" s="112">
        <f>R101</f>
        <v>45956.370895064079</v>
      </c>
      <c r="R103" s="11" t="e">
        <f t="shared" ref="R103:R104" si="78">Q103+(P103/A103)/24</f>
        <v>#N/A</v>
      </c>
      <c r="S103" s="12" t="e">
        <f t="shared" ref="S103:S106" si="79">+P103/A103</f>
        <v>#N/A</v>
      </c>
      <c r="T103" s="26" t="e">
        <f t="shared" ref="T103:T106" si="80">+S103/8</f>
        <v>#N/A</v>
      </c>
      <c r="U103" s="20"/>
      <c r="V103" s="13" t="e">
        <f t="shared" ref="V103:V106" si="81">H103*K103/1000*O103*A103</f>
        <v>#N/A</v>
      </c>
      <c r="W103" s="14" t="e">
        <f t="shared" ref="W103:W106" si="82">H103*K103/1000</f>
        <v>#N/A</v>
      </c>
      <c r="X103" s="15">
        <f t="shared" ref="X103:X106" si="83">INT(Q103)</f>
        <v>45956</v>
      </c>
      <c r="Y103" s="16" t="str">
        <f t="shared" ref="Y103:Y106" si="84">_xlfn.CONCAT(TEXT((Q103-X103),"HH:MM:SS"))</f>
        <v>08:54:05</v>
      </c>
      <c r="Z103" s="17" t="e">
        <f>VLOOKUP(B103,'Data '!A:AI,28,FALSE)</f>
        <v>#N/A</v>
      </c>
      <c r="AA103" s="18" t="s">
        <v>43</v>
      </c>
      <c r="AB103" s="19"/>
    </row>
    <row r="104" spans="1:28" ht="40.5" customHeight="1" x14ac:dyDescent="0.35">
      <c r="A104" s="8">
        <f>IFERROR(VLOOKUP(B104,'Data '!A:AK,27,FALSE),1)</f>
        <v>1</v>
      </c>
      <c r="B104" s="43" t="str">
        <f t="shared" si="75"/>
        <v>1c01</v>
      </c>
      <c r="C104" s="115"/>
      <c r="D104"/>
      <c r="E104" s="21" t="e">
        <f>VLOOKUP(D104,'Data '!B:C,2,FALSE)</f>
        <v>#N/A</v>
      </c>
      <c r="F104" s="21" t="e">
        <f>VLOOKUP(B104,'Data '!A:AO,8,FALSE)</f>
        <v>#N/A</v>
      </c>
      <c r="G104" s="21" t="e">
        <f>VLOOKUP(B104,'Data '!A:AJ,5,FALSE)</f>
        <v>#N/A</v>
      </c>
      <c r="H104" s="21" t="e">
        <f>VLOOKUP(B104,'Data '!A:AH,6,FALSE)</f>
        <v>#N/A</v>
      </c>
      <c r="I104" s="21" t="e">
        <f>_xlfn.CONCAT(VLOOKUP(B104,'Data '!A:AH,7,FALSE),"__",AA104)</f>
        <v>#N/A</v>
      </c>
      <c r="J104" s="27"/>
      <c r="K104" s="23" t="e">
        <f>VLOOKUP(B104,'Data '!A:AK,12,FALSE)</f>
        <v>#N/A</v>
      </c>
      <c r="L104" s="114"/>
      <c r="M104" s="117"/>
      <c r="N104" s="24" t="e">
        <f t="shared" si="76"/>
        <v>#N/A</v>
      </c>
      <c r="O104" s="24" t="e">
        <f>VLOOKUP(B104,'Data '!A:AI,13,FALSE)</f>
        <v>#N/A</v>
      </c>
      <c r="P104" s="25" t="e">
        <f t="shared" si="77"/>
        <v>#N/A</v>
      </c>
      <c r="Q104" s="112" t="e">
        <f>#REF!</f>
        <v>#REF!</v>
      </c>
      <c r="R104" s="11" t="e">
        <f t="shared" si="78"/>
        <v>#REF!</v>
      </c>
      <c r="S104" s="12" t="e">
        <f t="shared" si="79"/>
        <v>#N/A</v>
      </c>
      <c r="T104" s="26" t="e">
        <f t="shared" si="80"/>
        <v>#N/A</v>
      </c>
      <c r="U104" s="20"/>
      <c r="V104" s="13" t="e">
        <f t="shared" si="81"/>
        <v>#N/A</v>
      </c>
      <c r="W104" s="14" t="e">
        <f t="shared" si="82"/>
        <v>#N/A</v>
      </c>
      <c r="X104" s="15" t="e">
        <f t="shared" si="83"/>
        <v>#REF!</v>
      </c>
      <c r="Y104" s="16" t="e">
        <f t="shared" si="84"/>
        <v>#REF!</v>
      </c>
      <c r="Z104" s="17" t="e">
        <f>VLOOKUP(B104,'Data '!A:AI,28,FALSE)</f>
        <v>#N/A</v>
      </c>
      <c r="AA104" s="18" t="s">
        <v>43</v>
      </c>
      <c r="AB104" s="19"/>
    </row>
    <row r="105" spans="1:28" ht="40.5" customHeight="1" x14ac:dyDescent="0.35">
      <c r="A105" s="8">
        <f>IFERROR(VLOOKUP(B105,'Data '!A:AK,27,FALSE),1)</f>
        <v>1</v>
      </c>
      <c r="B105" s="43" t="str">
        <f t="shared" si="75"/>
        <v>1c01</v>
      </c>
      <c r="C105" s="115"/>
      <c r="D105" s="116"/>
      <c r="E105" s="21" t="e">
        <f>VLOOKUP(D105,'Data '!B:C,2,FALSE)</f>
        <v>#N/A</v>
      </c>
      <c r="F105" s="21" t="e">
        <f>VLOOKUP(B105,'Data '!A:AO,8,FALSE)</f>
        <v>#N/A</v>
      </c>
      <c r="G105" s="21" t="e">
        <f>VLOOKUP(B105,'Data '!A:AJ,5,FALSE)</f>
        <v>#N/A</v>
      </c>
      <c r="H105" s="21" t="e">
        <f>VLOOKUP(B105,'Data '!A:AH,6,FALSE)</f>
        <v>#N/A</v>
      </c>
      <c r="I105" s="21" t="e">
        <f>_xlfn.CONCAT(VLOOKUP(B105,'Data '!A:AH,7,FALSE),"__",AA105)</f>
        <v>#N/A</v>
      </c>
      <c r="J105" s="27"/>
      <c r="K105" s="23" t="e">
        <f>VLOOKUP(B105,'Data '!A:AK,12,FALSE)</f>
        <v>#N/A</v>
      </c>
      <c r="L105" s="114"/>
      <c r="M105" s="117"/>
      <c r="N105" s="24" t="e">
        <f t="shared" si="76"/>
        <v>#N/A</v>
      </c>
      <c r="O105" s="24" t="e">
        <f>VLOOKUP(B105,'Data '!A:AI,13,FALSE)</f>
        <v>#N/A</v>
      </c>
      <c r="P105" s="25" t="e">
        <f t="shared" si="77"/>
        <v>#N/A</v>
      </c>
      <c r="Q105" s="10" t="e">
        <f t="shared" ref="Q105:Q107" si="85">R104</f>
        <v>#REF!</v>
      </c>
      <c r="R105" s="11" t="e">
        <f t="shared" ref="R105:R108" si="86">Q105+(P105/A105)/24</f>
        <v>#REF!</v>
      </c>
      <c r="S105" s="12" t="e">
        <f t="shared" si="79"/>
        <v>#N/A</v>
      </c>
      <c r="T105" s="26" t="e">
        <f t="shared" si="80"/>
        <v>#N/A</v>
      </c>
      <c r="U105" s="20"/>
      <c r="V105" s="13" t="e">
        <f t="shared" si="81"/>
        <v>#N/A</v>
      </c>
      <c r="W105" s="14" t="e">
        <f t="shared" si="82"/>
        <v>#N/A</v>
      </c>
      <c r="X105" s="15" t="e">
        <f t="shared" si="83"/>
        <v>#REF!</v>
      </c>
      <c r="Y105" s="16" t="e">
        <f t="shared" si="84"/>
        <v>#REF!</v>
      </c>
      <c r="Z105" s="17" t="e">
        <f>VLOOKUP(B105,'Data '!A:AI,28,FALSE)</f>
        <v>#N/A</v>
      </c>
      <c r="AA105" s="18" t="s">
        <v>43</v>
      </c>
      <c r="AB105" s="19"/>
    </row>
    <row r="106" spans="1:28" ht="40.5" customHeight="1" x14ac:dyDescent="0.35">
      <c r="A106" s="8">
        <f>IFERROR(VLOOKUP(B106,'Data '!A:AK,27,FALSE),1)</f>
        <v>1</v>
      </c>
      <c r="B106" s="43" t="str">
        <f t="shared" si="75"/>
        <v>1c01</v>
      </c>
      <c r="C106" s="115"/>
      <c r="D106" s="116"/>
      <c r="E106" s="21" t="e">
        <f>VLOOKUP(D106,'Data '!B:C,2,FALSE)</f>
        <v>#N/A</v>
      </c>
      <c r="F106" s="21" t="e">
        <f>VLOOKUP(B106,'Data '!A:AO,8,FALSE)</f>
        <v>#N/A</v>
      </c>
      <c r="G106" s="21" t="e">
        <f>VLOOKUP(B106,'Data '!A:AJ,5,FALSE)</f>
        <v>#N/A</v>
      </c>
      <c r="H106" s="21" t="e">
        <f>VLOOKUP(B106,'Data '!A:AH,6,FALSE)</f>
        <v>#N/A</v>
      </c>
      <c r="I106" s="21" t="e">
        <f>_xlfn.CONCAT(VLOOKUP(B106,'Data '!A:AH,7,FALSE),"__",AA106)</f>
        <v>#N/A</v>
      </c>
      <c r="J106" s="27"/>
      <c r="K106" s="23" t="e">
        <f>VLOOKUP(B106,'Data '!A:AK,12,FALSE)</f>
        <v>#N/A</v>
      </c>
      <c r="L106" s="114"/>
      <c r="M106" s="117"/>
      <c r="N106" s="24" t="e">
        <f t="shared" si="76"/>
        <v>#N/A</v>
      </c>
      <c r="O106" s="24" t="e">
        <f>VLOOKUP(B106,'Data '!A:AI,13,FALSE)</f>
        <v>#N/A</v>
      </c>
      <c r="P106" s="25" t="e">
        <f t="shared" si="77"/>
        <v>#N/A</v>
      </c>
      <c r="Q106" s="10" t="e">
        <f t="shared" si="85"/>
        <v>#REF!</v>
      </c>
      <c r="R106" s="11" t="e">
        <f t="shared" si="86"/>
        <v>#REF!</v>
      </c>
      <c r="S106" s="12" t="e">
        <f t="shared" si="79"/>
        <v>#N/A</v>
      </c>
      <c r="T106" s="26" t="e">
        <f t="shared" si="80"/>
        <v>#N/A</v>
      </c>
      <c r="U106" s="20"/>
      <c r="V106" s="13" t="e">
        <f t="shared" si="81"/>
        <v>#N/A</v>
      </c>
      <c r="W106" s="14" t="e">
        <f t="shared" si="82"/>
        <v>#N/A</v>
      </c>
      <c r="X106" s="15" t="e">
        <f t="shared" si="83"/>
        <v>#REF!</v>
      </c>
      <c r="Y106" s="16" t="e">
        <f t="shared" si="84"/>
        <v>#REF!</v>
      </c>
      <c r="Z106" s="17" t="e">
        <f>VLOOKUP(B106,'Data '!A:AI,28,FALSE)</f>
        <v>#N/A</v>
      </c>
      <c r="AA106" s="18" t="s">
        <v>43</v>
      </c>
      <c r="AB106" s="19"/>
    </row>
    <row r="107" spans="1:28" ht="40.5" customHeight="1" x14ac:dyDescent="0.35">
      <c r="A107" s="8">
        <f>IFERROR(VLOOKUP(B107,'Data '!A:AK,27,FALSE),1)</f>
        <v>1</v>
      </c>
      <c r="B107" s="43" t="str">
        <f t="shared" ref="B107:B114" si="87">_xlfn.CONCAT(D107,"1c01")</f>
        <v>1c01</v>
      </c>
      <c r="C107" s="115"/>
      <c r="D107" s="116"/>
      <c r="E107" s="21" t="e">
        <f>VLOOKUP(D107,'Data '!B:C,2,FALSE)</f>
        <v>#N/A</v>
      </c>
      <c r="F107" s="21" t="e">
        <f>VLOOKUP(B107,'Data '!A:AO,8,FALSE)</f>
        <v>#N/A</v>
      </c>
      <c r="G107" s="21" t="e">
        <f>VLOOKUP(B107,'Data '!A:AJ,5,FALSE)</f>
        <v>#N/A</v>
      </c>
      <c r="H107" s="21" t="e">
        <f>VLOOKUP(B107,'Data '!A:AH,6,FALSE)</f>
        <v>#N/A</v>
      </c>
      <c r="I107" s="21" t="e">
        <f>_xlfn.CONCAT(VLOOKUP(B107,'Data '!A:AH,7,FALSE),"__",AA107)</f>
        <v>#N/A</v>
      </c>
      <c r="J107" s="27"/>
      <c r="K107" s="23" t="e">
        <f>VLOOKUP(B107,'Data '!A:AK,12,FALSE)</f>
        <v>#N/A</v>
      </c>
      <c r="L107" s="114"/>
      <c r="M107" s="117"/>
      <c r="N107" s="24" t="e">
        <f t="shared" ref="N107:N114" si="88">(M107*K107*H107)/1000</f>
        <v>#N/A</v>
      </c>
      <c r="O107" s="24" t="e">
        <f>VLOOKUP(B107,'Data '!A:AI,13,FALSE)</f>
        <v>#N/A</v>
      </c>
      <c r="P107" s="25" t="e">
        <f t="shared" ref="P107:P114" si="89">M107/O107</f>
        <v>#N/A</v>
      </c>
      <c r="Q107" s="112" t="e">
        <f t="shared" si="85"/>
        <v>#REF!</v>
      </c>
      <c r="R107" s="11" t="e">
        <f t="shared" si="86"/>
        <v>#REF!</v>
      </c>
      <c r="S107" s="12" t="e">
        <f t="shared" ref="S107:S114" si="90">+P107/A107</f>
        <v>#N/A</v>
      </c>
      <c r="T107" s="26" t="e">
        <f t="shared" ref="T107:T114" si="91">+S107/8</f>
        <v>#N/A</v>
      </c>
      <c r="U107" s="20"/>
      <c r="V107" s="13" t="e">
        <f t="shared" ref="V107:V114" si="92">H107*K107/1000*O107*A107</f>
        <v>#N/A</v>
      </c>
      <c r="W107" s="14" t="e">
        <f t="shared" ref="W107:W114" si="93">H107*K107/1000</f>
        <v>#N/A</v>
      </c>
      <c r="X107" s="15" t="e">
        <f t="shared" ref="X107:X114" si="94">INT(Q107)</f>
        <v>#REF!</v>
      </c>
      <c r="Y107" s="16" t="e">
        <f t="shared" ref="Y107:Y114" si="95">_xlfn.CONCAT(TEXT((Q107-X107),"HH:MM:SS"))</f>
        <v>#REF!</v>
      </c>
      <c r="Z107" s="17" t="e">
        <f>VLOOKUP(B107,'Data '!A:AI,28,FALSE)</f>
        <v>#N/A</v>
      </c>
      <c r="AA107" s="18" t="s">
        <v>43</v>
      </c>
      <c r="AB107" s="19"/>
    </row>
    <row r="108" spans="1:28" ht="40.5" customHeight="1" x14ac:dyDescent="0.35">
      <c r="A108" s="8">
        <f>IFERROR(VLOOKUP(B108,'Data '!A:AK,27,FALSE),1)</f>
        <v>1</v>
      </c>
      <c r="B108" s="43" t="str">
        <f t="shared" si="87"/>
        <v>1c01</v>
      </c>
      <c r="C108" s="115"/>
      <c r="D108" s="116"/>
      <c r="E108" s="21" t="e">
        <f>VLOOKUP(D108,'Data '!B:C,2,FALSE)</f>
        <v>#N/A</v>
      </c>
      <c r="F108" s="21" t="e">
        <f>VLOOKUP(B108,'Data '!A:AO,8,FALSE)</f>
        <v>#N/A</v>
      </c>
      <c r="G108" s="21" t="e">
        <f>VLOOKUP(B108,'Data '!A:AJ,5,FALSE)</f>
        <v>#N/A</v>
      </c>
      <c r="H108" s="21" t="e">
        <f>VLOOKUP(B108,'Data '!A:AH,6,FALSE)</f>
        <v>#N/A</v>
      </c>
      <c r="I108" s="21" t="e">
        <f>_xlfn.CONCAT(VLOOKUP(B108,'Data '!A:AH,7,FALSE),"__",AA108)</f>
        <v>#N/A</v>
      </c>
      <c r="J108" s="27"/>
      <c r="K108" s="23" t="e">
        <f>VLOOKUP(B108,'Data '!A:AK,12,FALSE)</f>
        <v>#N/A</v>
      </c>
      <c r="L108" s="114"/>
      <c r="M108" s="117"/>
      <c r="N108" s="24" t="e">
        <f t="shared" si="88"/>
        <v>#N/A</v>
      </c>
      <c r="O108" s="24" t="e">
        <f>VLOOKUP(B108,'Data '!A:AI,13,FALSE)</f>
        <v>#N/A</v>
      </c>
      <c r="P108" s="25" t="e">
        <f t="shared" si="89"/>
        <v>#N/A</v>
      </c>
      <c r="Q108" s="112" t="e">
        <f>R105</f>
        <v>#REF!</v>
      </c>
      <c r="R108" s="11" t="e">
        <f t="shared" si="86"/>
        <v>#REF!</v>
      </c>
      <c r="S108" s="12" t="e">
        <f t="shared" si="90"/>
        <v>#N/A</v>
      </c>
      <c r="T108" s="26" t="e">
        <f t="shared" si="91"/>
        <v>#N/A</v>
      </c>
      <c r="U108" s="20"/>
      <c r="V108" s="13" t="e">
        <f t="shared" si="92"/>
        <v>#N/A</v>
      </c>
      <c r="W108" s="14" t="e">
        <f t="shared" si="93"/>
        <v>#N/A</v>
      </c>
      <c r="X108" s="15" t="e">
        <f t="shared" si="94"/>
        <v>#REF!</v>
      </c>
      <c r="Y108" s="16" t="e">
        <f t="shared" si="95"/>
        <v>#REF!</v>
      </c>
      <c r="Z108" s="17" t="e">
        <f>VLOOKUP(B108,'Data '!A:AI,28,FALSE)</f>
        <v>#N/A</v>
      </c>
      <c r="AA108" s="18" t="s">
        <v>43</v>
      </c>
      <c r="AB108" s="19"/>
    </row>
    <row r="109" spans="1:28" ht="40.5" customHeight="1" x14ac:dyDescent="0.35">
      <c r="A109" s="8">
        <f>IFERROR(VLOOKUP(B109,'Data '!A:AK,27,FALSE),1)</f>
        <v>1</v>
      </c>
      <c r="B109" s="43" t="str">
        <f t="shared" si="87"/>
        <v>1c01</v>
      </c>
      <c r="C109" s="115"/>
      <c r="D109" s="116"/>
      <c r="E109" s="21" t="e">
        <f>VLOOKUP(D109,'Data '!B:C,2,FALSE)</f>
        <v>#N/A</v>
      </c>
      <c r="F109" s="21" t="e">
        <f>VLOOKUP(B109,'Data '!A:AO,8,FALSE)</f>
        <v>#N/A</v>
      </c>
      <c r="G109" s="21" t="e">
        <f>VLOOKUP(B109,'Data '!A:AJ,5,FALSE)</f>
        <v>#N/A</v>
      </c>
      <c r="H109" s="21" t="e">
        <f>VLOOKUP(B109,'Data '!A:AH,6,FALSE)</f>
        <v>#N/A</v>
      </c>
      <c r="I109" s="21" t="e">
        <f>_xlfn.CONCAT(VLOOKUP(B109,'Data '!A:AH,7,FALSE),"__",AA109)</f>
        <v>#N/A</v>
      </c>
      <c r="J109" s="27"/>
      <c r="K109" s="23" t="e">
        <f>VLOOKUP(B109,'Data '!A:AK,12,FALSE)</f>
        <v>#N/A</v>
      </c>
      <c r="L109" s="114"/>
      <c r="M109" s="117"/>
      <c r="N109" s="24" t="e">
        <f t="shared" si="88"/>
        <v>#N/A</v>
      </c>
      <c r="O109" s="24" t="e">
        <f>VLOOKUP(B109,'Data '!A:AI,13,FALSE)</f>
        <v>#N/A</v>
      </c>
      <c r="P109" s="25" t="e">
        <f t="shared" si="89"/>
        <v>#N/A</v>
      </c>
      <c r="Q109" s="10" t="e">
        <f t="shared" ref="Q109:Q111" si="96">R108</f>
        <v>#REF!</v>
      </c>
      <c r="R109" s="11" t="e">
        <f t="shared" ref="R109:R114" si="97">Q109+(P109/A109)/24</f>
        <v>#REF!</v>
      </c>
      <c r="S109" s="12" t="e">
        <f t="shared" si="90"/>
        <v>#N/A</v>
      </c>
      <c r="T109" s="26" t="e">
        <f t="shared" si="91"/>
        <v>#N/A</v>
      </c>
      <c r="U109" s="20"/>
      <c r="V109" s="13" t="e">
        <f t="shared" si="92"/>
        <v>#N/A</v>
      </c>
      <c r="W109" s="14" t="e">
        <f t="shared" si="93"/>
        <v>#N/A</v>
      </c>
      <c r="X109" s="15" t="e">
        <f t="shared" si="94"/>
        <v>#REF!</v>
      </c>
      <c r="Y109" s="16" t="e">
        <f t="shared" si="95"/>
        <v>#REF!</v>
      </c>
      <c r="Z109" s="17" t="e">
        <f>VLOOKUP(B109,'Data '!A:AI,28,FALSE)</f>
        <v>#N/A</v>
      </c>
      <c r="AA109" s="18" t="s">
        <v>43</v>
      </c>
      <c r="AB109" s="19"/>
    </row>
    <row r="110" spans="1:28" ht="40.5" customHeight="1" x14ac:dyDescent="0.35">
      <c r="A110" s="8">
        <f>IFERROR(VLOOKUP(B110,'Data '!A:AK,27,FALSE),1)</f>
        <v>1</v>
      </c>
      <c r="B110" s="43" t="str">
        <f t="shared" si="87"/>
        <v>1c01</v>
      </c>
      <c r="C110" s="115"/>
      <c r="D110" s="116"/>
      <c r="E110" s="21" t="e">
        <f>VLOOKUP(D110,'Data '!B:C,2,FALSE)</f>
        <v>#N/A</v>
      </c>
      <c r="F110" s="21" t="e">
        <f>VLOOKUP(B110,'Data '!A:AO,8,FALSE)</f>
        <v>#N/A</v>
      </c>
      <c r="G110" s="21" t="e">
        <f>VLOOKUP(B110,'Data '!A:AJ,5,FALSE)</f>
        <v>#N/A</v>
      </c>
      <c r="H110" s="21" t="e">
        <f>VLOOKUP(B110,'Data '!A:AH,6,FALSE)</f>
        <v>#N/A</v>
      </c>
      <c r="I110" s="21" t="e">
        <f>_xlfn.CONCAT(VLOOKUP(B110,'Data '!A:AH,7,FALSE),"__",AA110)</f>
        <v>#N/A</v>
      </c>
      <c r="J110" s="27"/>
      <c r="K110" s="23" t="e">
        <f>VLOOKUP(B110,'Data '!A:AK,12,FALSE)</f>
        <v>#N/A</v>
      </c>
      <c r="L110" s="114"/>
      <c r="M110" s="117"/>
      <c r="N110" s="24" t="e">
        <f t="shared" si="88"/>
        <v>#N/A</v>
      </c>
      <c r="O110" s="24" t="e">
        <f>VLOOKUP(B110,'Data '!A:AI,13,FALSE)</f>
        <v>#N/A</v>
      </c>
      <c r="P110" s="25" t="e">
        <f t="shared" si="89"/>
        <v>#N/A</v>
      </c>
      <c r="Q110" s="10" t="e">
        <f t="shared" si="96"/>
        <v>#REF!</v>
      </c>
      <c r="R110" s="11" t="e">
        <f t="shared" si="97"/>
        <v>#REF!</v>
      </c>
      <c r="S110" s="12" t="e">
        <f t="shared" si="90"/>
        <v>#N/A</v>
      </c>
      <c r="T110" s="26" t="e">
        <f t="shared" si="91"/>
        <v>#N/A</v>
      </c>
      <c r="U110" s="20"/>
      <c r="V110" s="13" t="e">
        <f t="shared" si="92"/>
        <v>#N/A</v>
      </c>
      <c r="W110" s="14" t="e">
        <f t="shared" si="93"/>
        <v>#N/A</v>
      </c>
      <c r="X110" s="15" t="e">
        <f t="shared" si="94"/>
        <v>#REF!</v>
      </c>
      <c r="Y110" s="16" t="e">
        <f t="shared" si="95"/>
        <v>#REF!</v>
      </c>
      <c r="Z110" s="17" t="e">
        <f>VLOOKUP(B110,'Data '!A:AI,28,FALSE)</f>
        <v>#N/A</v>
      </c>
      <c r="AA110" s="18" t="s">
        <v>43</v>
      </c>
      <c r="AB110" s="19"/>
    </row>
    <row r="111" spans="1:28" ht="40.5" customHeight="1" x14ac:dyDescent="0.35">
      <c r="A111" s="8">
        <f>IFERROR(VLOOKUP(B111,'Data '!A:AK,27,FALSE),1)</f>
        <v>1</v>
      </c>
      <c r="B111" s="43" t="str">
        <f t="shared" si="87"/>
        <v>1c01</v>
      </c>
      <c r="C111" s="115"/>
      <c r="D111" s="116"/>
      <c r="E111" s="21" t="e">
        <f>VLOOKUP(D111,'Data '!B:C,2,FALSE)</f>
        <v>#N/A</v>
      </c>
      <c r="F111" s="21" t="e">
        <f>VLOOKUP(B111,'Data '!A:AO,8,FALSE)</f>
        <v>#N/A</v>
      </c>
      <c r="G111" s="21" t="e">
        <f>VLOOKUP(B111,'Data '!A:AJ,5,FALSE)</f>
        <v>#N/A</v>
      </c>
      <c r="H111" s="21" t="e">
        <f>VLOOKUP(B111,'Data '!A:AH,6,FALSE)</f>
        <v>#N/A</v>
      </c>
      <c r="I111" s="21" t="e">
        <f>_xlfn.CONCAT(VLOOKUP(B111,'Data '!A:AH,7,FALSE),"__",AA111)</f>
        <v>#N/A</v>
      </c>
      <c r="J111" s="27"/>
      <c r="K111" s="23" t="e">
        <f>VLOOKUP(B111,'Data '!A:AK,12,FALSE)</f>
        <v>#N/A</v>
      </c>
      <c r="L111" s="114"/>
      <c r="M111" s="117"/>
      <c r="N111" s="24" t="e">
        <f t="shared" si="88"/>
        <v>#N/A</v>
      </c>
      <c r="O111" s="24" t="e">
        <f>VLOOKUP(B111,'Data '!A:AI,13,FALSE)</f>
        <v>#N/A</v>
      </c>
      <c r="P111" s="25" t="e">
        <f t="shared" si="89"/>
        <v>#N/A</v>
      </c>
      <c r="Q111" s="112" t="e">
        <f t="shared" si="96"/>
        <v>#REF!</v>
      </c>
      <c r="R111" s="11" t="e">
        <f t="shared" si="97"/>
        <v>#REF!</v>
      </c>
      <c r="S111" s="12" t="e">
        <f t="shared" si="90"/>
        <v>#N/A</v>
      </c>
      <c r="T111" s="26" t="e">
        <f t="shared" si="91"/>
        <v>#N/A</v>
      </c>
      <c r="U111" s="20"/>
      <c r="V111" s="13" t="e">
        <f t="shared" si="92"/>
        <v>#N/A</v>
      </c>
      <c r="W111" s="14" t="e">
        <f t="shared" si="93"/>
        <v>#N/A</v>
      </c>
      <c r="X111" s="15" t="e">
        <f t="shared" si="94"/>
        <v>#REF!</v>
      </c>
      <c r="Y111" s="16" t="e">
        <f t="shared" si="95"/>
        <v>#REF!</v>
      </c>
      <c r="Z111" s="17" t="e">
        <f>VLOOKUP(B111,'Data '!A:AI,28,FALSE)</f>
        <v>#N/A</v>
      </c>
      <c r="AA111" s="18" t="s">
        <v>43</v>
      </c>
      <c r="AB111" s="19"/>
    </row>
    <row r="112" spans="1:28" ht="40.5" customHeight="1" x14ac:dyDescent="0.35">
      <c r="A112" s="8">
        <f>IFERROR(VLOOKUP(B112,'Data '!A:AK,27,FALSE),1)</f>
        <v>1</v>
      </c>
      <c r="B112" s="43" t="str">
        <f t="shared" si="87"/>
        <v>1c01</v>
      </c>
      <c r="C112" s="115"/>
      <c r="D112" s="116"/>
      <c r="E112" s="21" t="e">
        <f>VLOOKUP(D112,'Data '!B:C,2,FALSE)</f>
        <v>#N/A</v>
      </c>
      <c r="F112" s="21" t="e">
        <f>VLOOKUP(B112,'Data '!A:AO,8,FALSE)</f>
        <v>#N/A</v>
      </c>
      <c r="G112" s="21" t="e">
        <f>VLOOKUP(B112,'Data '!A:AJ,5,FALSE)</f>
        <v>#N/A</v>
      </c>
      <c r="H112" s="21" t="e">
        <f>VLOOKUP(B112,'Data '!A:AH,6,FALSE)</f>
        <v>#N/A</v>
      </c>
      <c r="I112" s="21" t="e">
        <f>_xlfn.CONCAT(VLOOKUP(B112,'Data '!A:AH,7,FALSE),"__",AA112)</f>
        <v>#N/A</v>
      </c>
      <c r="J112" s="27"/>
      <c r="K112" s="23" t="e">
        <f>VLOOKUP(B112,'Data '!A:AK,12,FALSE)</f>
        <v>#N/A</v>
      </c>
      <c r="L112" s="114"/>
      <c r="M112" s="117"/>
      <c r="N112" s="24" t="e">
        <f t="shared" si="88"/>
        <v>#N/A</v>
      </c>
      <c r="O112" s="24" t="e">
        <f>VLOOKUP(B112,'Data '!A:AI,13,FALSE)</f>
        <v>#N/A</v>
      </c>
      <c r="P112" s="25" t="e">
        <f t="shared" si="89"/>
        <v>#N/A</v>
      </c>
      <c r="Q112" s="112" t="e">
        <f>R109</f>
        <v>#REF!</v>
      </c>
      <c r="R112" s="11" t="e">
        <f t="shared" si="97"/>
        <v>#REF!</v>
      </c>
      <c r="S112" s="12" t="e">
        <f t="shared" si="90"/>
        <v>#N/A</v>
      </c>
      <c r="T112" s="26" t="e">
        <f t="shared" si="91"/>
        <v>#N/A</v>
      </c>
      <c r="U112" s="20"/>
      <c r="V112" s="13" t="e">
        <f t="shared" si="92"/>
        <v>#N/A</v>
      </c>
      <c r="W112" s="14" t="e">
        <f t="shared" si="93"/>
        <v>#N/A</v>
      </c>
      <c r="X112" s="15" t="e">
        <f t="shared" si="94"/>
        <v>#REF!</v>
      </c>
      <c r="Y112" s="16" t="e">
        <f t="shared" si="95"/>
        <v>#REF!</v>
      </c>
      <c r="Z112" s="17" t="e">
        <f>VLOOKUP(B112,'Data '!A:AI,28,FALSE)</f>
        <v>#N/A</v>
      </c>
      <c r="AA112" s="18" t="s">
        <v>43</v>
      </c>
      <c r="AB112" s="19"/>
    </row>
    <row r="113" spans="1:28" ht="40.5" customHeight="1" x14ac:dyDescent="0.35">
      <c r="A113" s="8">
        <f>IFERROR(VLOOKUP(B113,'Data '!A:AK,27,FALSE),1)</f>
        <v>1</v>
      </c>
      <c r="B113" s="43" t="str">
        <f t="shared" si="87"/>
        <v>1c01</v>
      </c>
      <c r="C113" s="115"/>
      <c r="D113" s="116"/>
      <c r="E113" s="21" t="e">
        <f>VLOOKUP(D113,'Data '!B:C,2,FALSE)</f>
        <v>#N/A</v>
      </c>
      <c r="F113" s="21" t="e">
        <f>VLOOKUP(B113,'Data '!A:AO,8,FALSE)</f>
        <v>#N/A</v>
      </c>
      <c r="G113" s="21" t="e">
        <f>VLOOKUP(B113,'Data '!A:AJ,5,FALSE)</f>
        <v>#N/A</v>
      </c>
      <c r="H113" s="21" t="e">
        <f>VLOOKUP(B113,'Data '!A:AH,6,FALSE)</f>
        <v>#N/A</v>
      </c>
      <c r="I113" s="21" t="e">
        <f>_xlfn.CONCAT(VLOOKUP(B113,'Data '!A:AH,7,FALSE),"__",AA113)</f>
        <v>#N/A</v>
      </c>
      <c r="J113" s="27"/>
      <c r="K113" s="23" t="e">
        <f>VLOOKUP(B113,'Data '!A:AK,12,FALSE)</f>
        <v>#N/A</v>
      </c>
      <c r="L113" s="114"/>
      <c r="M113" s="117"/>
      <c r="N113" s="24" t="e">
        <f t="shared" si="88"/>
        <v>#N/A</v>
      </c>
      <c r="O113" s="24" t="e">
        <f>VLOOKUP(B113,'Data '!A:AI,13,FALSE)</f>
        <v>#N/A</v>
      </c>
      <c r="P113" s="25" t="e">
        <f t="shared" si="89"/>
        <v>#N/A</v>
      </c>
      <c r="Q113" s="10" t="e">
        <f t="shared" ref="Q113:Q114" si="98">R112</f>
        <v>#REF!</v>
      </c>
      <c r="R113" s="11" t="e">
        <f t="shared" si="97"/>
        <v>#REF!</v>
      </c>
      <c r="S113" s="12" t="e">
        <f t="shared" si="90"/>
        <v>#N/A</v>
      </c>
      <c r="T113" s="26" t="e">
        <f t="shared" si="91"/>
        <v>#N/A</v>
      </c>
      <c r="U113" s="20"/>
      <c r="V113" s="13" t="e">
        <f t="shared" si="92"/>
        <v>#N/A</v>
      </c>
      <c r="W113" s="14" t="e">
        <f t="shared" si="93"/>
        <v>#N/A</v>
      </c>
      <c r="X113" s="15" t="e">
        <f t="shared" si="94"/>
        <v>#REF!</v>
      </c>
      <c r="Y113" s="16" t="e">
        <f t="shared" si="95"/>
        <v>#REF!</v>
      </c>
      <c r="Z113" s="17" t="e">
        <f>VLOOKUP(B113,'Data '!A:AI,28,FALSE)</f>
        <v>#N/A</v>
      </c>
      <c r="AA113" s="18" t="s">
        <v>43</v>
      </c>
      <c r="AB113" s="19"/>
    </row>
    <row r="114" spans="1:28" ht="40.5" customHeight="1" x14ac:dyDescent="0.35">
      <c r="A114" s="8">
        <f>IFERROR(VLOOKUP(B114,'Data '!A:AK,27,FALSE),1)</f>
        <v>1</v>
      </c>
      <c r="B114" s="43" t="str">
        <f t="shared" si="87"/>
        <v>1c01</v>
      </c>
      <c r="C114" s="115"/>
      <c r="D114" s="116"/>
      <c r="E114" s="21" t="e">
        <f>VLOOKUP(D114,'Data '!B:C,2,FALSE)</f>
        <v>#N/A</v>
      </c>
      <c r="F114" s="21" t="e">
        <f>VLOOKUP(B114,'Data '!A:AO,8,FALSE)</f>
        <v>#N/A</v>
      </c>
      <c r="G114" s="21" t="e">
        <f>VLOOKUP(B114,'Data '!A:AJ,5,FALSE)</f>
        <v>#N/A</v>
      </c>
      <c r="H114" s="21" t="e">
        <f>VLOOKUP(B114,'Data '!A:AH,6,FALSE)</f>
        <v>#N/A</v>
      </c>
      <c r="I114" s="21" t="e">
        <f>_xlfn.CONCAT(VLOOKUP(B114,'Data '!A:AH,7,FALSE),"__",AA114)</f>
        <v>#N/A</v>
      </c>
      <c r="J114" s="27"/>
      <c r="K114" s="23" t="e">
        <f>VLOOKUP(B114,'Data '!A:AK,12,FALSE)</f>
        <v>#N/A</v>
      </c>
      <c r="L114" s="114"/>
      <c r="M114" s="117"/>
      <c r="N114" s="24" t="e">
        <f t="shared" si="88"/>
        <v>#N/A</v>
      </c>
      <c r="O114" s="24" t="e">
        <f>VLOOKUP(B114,'Data '!A:AI,13,FALSE)</f>
        <v>#N/A</v>
      </c>
      <c r="P114" s="25" t="e">
        <f t="shared" si="89"/>
        <v>#N/A</v>
      </c>
      <c r="Q114" s="10" t="e">
        <f t="shared" si="98"/>
        <v>#REF!</v>
      </c>
      <c r="R114" s="11" t="e">
        <f t="shared" si="97"/>
        <v>#REF!</v>
      </c>
      <c r="S114" s="12" t="e">
        <f t="shared" si="90"/>
        <v>#N/A</v>
      </c>
      <c r="T114" s="26" t="e">
        <f t="shared" si="91"/>
        <v>#N/A</v>
      </c>
      <c r="U114" s="20"/>
      <c r="V114" s="13" t="e">
        <f t="shared" si="92"/>
        <v>#N/A</v>
      </c>
      <c r="W114" s="14" t="e">
        <f t="shared" si="93"/>
        <v>#N/A</v>
      </c>
      <c r="X114" s="15" t="e">
        <f t="shared" si="94"/>
        <v>#REF!</v>
      </c>
      <c r="Y114" s="16" t="e">
        <f t="shared" si="95"/>
        <v>#REF!</v>
      </c>
      <c r="Z114" s="17" t="e">
        <f>VLOOKUP(B114,'Data '!A:AI,28,FALSE)</f>
        <v>#N/A</v>
      </c>
      <c r="AA114" s="18" t="s">
        <v>43</v>
      </c>
      <c r="AB114" s="19"/>
    </row>
  </sheetData>
  <autoFilter ref="A1:AA114" xr:uid="{C673FC3D-97B1-475F-AABA-9C3099577401}"/>
  <phoneticPr fontId="18" type="noConversion"/>
  <conditionalFormatting sqref="A2:A114">
    <cfRule type="cellIs" dxfId="6641" priority="94947" operator="equal">
      <formula>1</formula>
    </cfRule>
  </conditionalFormatting>
  <conditionalFormatting sqref="C5 C8 C10:C11 C40">
    <cfRule type="containsText" dxfId="6640" priority="5945" operator="containsText" text="mjp">
      <formula>NOT(ISERROR(SEARCH("mjp",C5)))</formula>
    </cfRule>
    <cfRule type="containsText" dxfId="6639" priority="5944" operator="containsText" text="max">
      <formula>NOT(ISERROR(SEARCH("max",C5)))</formula>
    </cfRule>
    <cfRule type="containsText" dxfId="6638" priority="5943" operator="containsText" text="double">
      <formula>NOT(ISERROR(SEARCH("double",C5)))</formula>
    </cfRule>
    <cfRule type="containsText" dxfId="6637" priority="5942" operator="containsText" text="midi">
      <formula>NOT(ISERROR(SEARCH("midi",C5)))</formula>
    </cfRule>
    <cfRule type="containsText" dxfId="6636" priority="5941" operator="containsText" text="mjp">
      <formula>NOT(ISERROR(SEARCH("mjp",C5)))</formula>
    </cfRule>
    <cfRule type="containsText" dxfId="6635" priority="5940" operator="containsText" text="max">
      <formula>NOT(ISERROR(SEARCH("max",C5)))</formula>
    </cfRule>
    <cfRule type="containsText" dxfId="6634" priority="5939" operator="containsText" text="double">
      <formula>NOT(ISERROR(SEARCH("double",C5)))</formula>
    </cfRule>
    <cfRule type="containsText" dxfId="6633" priority="5938" operator="containsText" text="midi">
      <formula>NOT(ISERROR(SEARCH("midi",C5)))</formula>
    </cfRule>
    <cfRule type="containsText" dxfId="6632" priority="5937" operator="containsText" text="mjp">
      <formula>NOT(ISERROR(SEARCH("mjp",C5)))</formula>
    </cfRule>
    <cfRule type="containsText" dxfId="6631" priority="5936" operator="containsText" text="max">
      <formula>NOT(ISERROR(SEARCH("max",C5)))</formula>
    </cfRule>
    <cfRule type="containsText" dxfId="6630" priority="5935" operator="containsText" text="double">
      <formula>NOT(ISERROR(SEARCH("double",C5)))</formula>
    </cfRule>
    <cfRule type="containsText" dxfId="6629" priority="5934" operator="containsText" text="midi">
      <formula>NOT(ISERROR(SEARCH("midi",C5)))</formula>
    </cfRule>
    <cfRule type="containsText" dxfId="6628" priority="5933" operator="containsText" text="mjp">
      <formula>NOT(ISERROR(SEARCH("mjp",C5)))</formula>
    </cfRule>
    <cfRule type="containsText" dxfId="6627" priority="5932" operator="containsText" text="max">
      <formula>NOT(ISERROR(SEARCH("max",C5)))</formula>
    </cfRule>
    <cfRule type="containsText" dxfId="6626" priority="5931" operator="containsText" text="double">
      <formula>NOT(ISERROR(SEARCH("double",C5)))</formula>
    </cfRule>
    <cfRule type="containsText" dxfId="6625" priority="5930" operator="containsText" text="midi">
      <formula>NOT(ISERROR(SEARCH("midi",C5)))</formula>
    </cfRule>
    <cfRule type="containsText" dxfId="6624" priority="5929" operator="containsText" text="mjp">
      <formula>NOT(ISERROR(SEARCH("mjp",C5)))</formula>
    </cfRule>
    <cfRule type="containsText" dxfId="6623" priority="5928" operator="containsText" text="max">
      <formula>NOT(ISERROR(SEARCH("max",C5)))</formula>
    </cfRule>
    <cfRule type="containsText" dxfId="6622" priority="5927" operator="containsText" text="double">
      <formula>NOT(ISERROR(SEARCH("double",C5)))</formula>
    </cfRule>
    <cfRule type="containsText" dxfId="6621" priority="5926" operator="containsText" text="midi">
      <formula>NOT(ISERROR(SEARCH("midi",C5)))</formula>
    </cfRule>
    <cfRule type="containsText" dxfId="6620" priority="5925" operator="containsText" text="mjp">
      <formula>NOT(ISERROR(SEARCH("mjp",C5)))</formula>
    </cfRule>
    <cfRule type="containsText" dxfId="6619" priority="5924" operator="containsText" text="max">
      <formula>NOT(ISERROR(SEARCH("max",C5)))</formula>
    </cfRule>
    <cfRule type="containsText" dxfId="6618" priority="5923" operator="containsText" text="double">
      <formula>NOT(ISERROR(SEARCH("double",C5)))</formula>
    </cfRule>
    <cfRule type="containsText" dxfId="6617" priority="5922" operator="containsText" text="midi">
      <formula>NOT(ISERROR(SEARCH("midi",C5)))</formula>
    </cfRule>
    <cfRule type="containsText" dxfId="6616" priority="5921" operator="containsText" text="mjp">
      <formula>NOT(ISERROR(SEARCH("mjp",C5)))</formula>
    </cfRule>
    <cfRule type="containsText" dxfId="6615" priority="5920" operator="containsText" text="max">
      <formula>NOT(ISERROR(SEARCH("max",C5)))</formula>
    </cfRule>
    <cfRule type="containsText" dxfId="6614" priority="5919" operator="containsText" text="double">
      <formula>NOT(ISERROR(SEARCH("double",C5)))</formula>
    </cfRule>
    <cfRule type="containsText" dxfId="6613" priority="5918" operator="containsText" text="midi">
      <formula>NOT(ISERROR(SEARCH("midi",C5)))</formula>
    </cfRule>
    <cfRule type="containsText" dxfId="6612" priority="5917" operator="containsText" text="mjp">
      <formula>NOT(ISERROR(SEARCH("mjp",C5)))</formula>
    </cfRule>
    <cfRule type="containsText" dxfId="6611" priority="5916" operator="containsText" text="max">
      <formula>NOT(ISERROR(SEARCH("max",C5)))</formula>
    </cfRule>
    <cfRule type="containsText" dxfId="6610" priority="5915" operator="containsText" text="double">
      <formula>NOT(ISERROR(SEARCH("double",C5)))</formula>
    </cfRule>
    <cfRule type="containsText" dxfId="6609" priority="5914" operator="containsText" text="midi">
      <formula>NOT(ISERROR(SEARCH("midi",C5)))</formula>
    </cfRule>
    <cfRule type="containsText" dxfId="6608" priority="5913" operator="containsText" text="mjp">
      <formula>NOT(ISERROR(SEARCH("mjp",C5)))</formula>
    </cfRule>
    <cfRule type="containsText" dxfId="6607" priority="5912" operator="containsText" text="max">
      <formula>NOT(ISERROR(SEARCH("max",C5)))</formula>
    </cfRule>
    <cfRule type="containsText" dxfId="6606" priority="5911" operator="containsText" text="double">
      <formula>NOT(ISERROR(SEARCH("double",C5)))</formula>
    </cfRule>
    <cfRule type="containsText" dxfId="6605" priority="5910" operator="containsText" text="midi">
      <formula>NOT(ISERROR(SEARCH("midi",C5)))</formula>
    </cfRule>
    <cfRule type="containsText" dxfId="6604" priority="5909" operator="containsText" text="mjp">
      <formula>NOT(ISERROR(SEARCH("mjp",C5)))</formula>
    </cfRule>
    <cfRule type="containsText" dxfId="6603" priority="5908" operator="containsText" text="max">
      <formula>NOT(ISERROR(SEARCH("max",C5)))</formula>
    </cfRule>
    <cfRule type="containsText" dxfId="6602" priority="5907" operator="containsText" text="double">
      <formula>NOT(ISERROR(SEARCH("double",C5)))</formula>
    </cfRule>
    <cfRule type="containsText" dxfId="6601" priority="5906" operator="containsText" text="midi">
      <formula>NOT(ISERROR(SEARCH("midi",C5)))</formula>
    </cfRule>
    <cfRule type="containsText" dxfId="6600" priority="5905" operator="containsText" text="mjp">
      <formula>NOT(ISERROR(SEARCH("mjp",C5)))</formula>
    </cfRule>
    <cfRule type="containsText" dxfId="6599" priority="5904" operator="containsText" text="max">
      <formula>NOT(ISERROR(SEARCH("max",C5)))</formula>
    </cfRule>
    <cfRule type="containsText" dxfId="6598" priority="5903" operator="containsText" text="double">
      <formula>NOT(ISERROR(SEARCH("double",C5)))</formula>
    </cfRule>
    <cfRule type="containsText" dxfId="6597" priority="5902" operator="containsText" text="midi">
      <formula>NOT(ISERROR(SEARCH("midi",C5)))</formula>
    </cfRule>
    <cfRule type="containsText" dxfId="6596" priority="5901" operator="containsText" text="mjp">
      <formula>NOT(ISERROR(SEARCH("mjp",C5)))</formula>
    </cfRule>
    <cfRule type="containsText" dxfId="6595" priority="5900" operator="containsText" text="max">
      <formula>NOT(ISERROR(SEARCH("max",C5)))</formula>
    </cfRule>
    <cfRule type="containsText" dxfId="6594" priority="5899" operator="containsText" text="double">
      <formula>NOT(ISERROR(SEARCH("double",C5)))</formula>
    </cfRule>
    <cfRule type="containsText" dxfId="6593" priority="5898" operator="containsText" text="midi">
      <formula>NOT(ISERROR(SEARCH("midi",C5)))</formula>
    </cfRule>
    <cfRule type="containsText" dxfId="6592" priority="5897" operator="containsText" text="mjp">
      <formula>NOT(ISERROR(SEARCH("mjp",C5)))</formula>
    </cfRule>
    <cfRule type="containsText" dxfId="6591" priority="5896" operator="containsText" text="max">
      <formula>NOT(ISERROR(SEARCH("max",C5)))</formula>
    </cfRule>
    <cfRule type="containsText" dxfId="6590" priority="5895" operator="containsText" text="double">
      <formula>NOT(ISERROR(SEARCH("double",C5)))</formula>
    </cfRule>
    <cfRule type="containsText" dxfId="6589" priority="5894" operator="containsText" text="midi">
      <formula>NOT(ISERROR(SEARCH("midi",C5)))</formula>
    </cfRule>
    <cfRule type="containsText" dxfId="6588" priority="5893" operator="containsText" text="mjp">
      <formula>NOT(ISERROR(SEARCH("mjp",C5)))</formula>
    </cfRule>
    <cfRule type="containsText" dxfId="6587" priority="5892" operator="containsText" text="max">
      <formula>NOT(ISERROR(SEARCH("max",C5)))</formula>
    </cfRule>
    <cfRule type="containsText" dxfId="6586" priority="5891" operator="containsText" text="double">
      <formula>NOT(ISERROR(SEARCH("double",C5)))</formula>
    </cfRule>
    <cfRule type="containsText" dxfId="6585" priority="5890" operator="containsText" text="midi">
      <formula>NOT(ISERROR(SEARCH("midi",C5)))</formula>
    </cfRule>
    <cfRule type="containsText" dxfId="6584" priority="5889" operator="containsText" text="mjp">
      <formula>NOT(ISERROR(SEARCH("mjp",C5)))</formula>
    </cfRule>
    <cfRule type="containsText" dxfId="6583" priority="5888" operator="containsText" text="max">
      <formula>NOT(ISERROR(SEARCH("max",C5)))</formula>
    </cfRule>
    <cfRule type="containsText" dxfId="6582" priority="5887" operator="containsText" text="double">
      <formula>NOT(ISERROR(SEARCH("double",C5)))</formula>
    </cfRule>
    <cfRule type="containsText" dxfId="6581" priority="5886" operator="containsText" text="midi">
      <formula>NOT(ISERROR(SEARCH("midi",C5)))</formula>
    </cfRule>
    <cfRule type="containsText" dxfId="6580" priority="5968" operator="containsText" text="max">
      <formula>NOT(ISERROR(SEARCH("max",C5)))</formula>
    </cfRule>
    <cfRule type="containsText" dxfId="6579" priority="5967" operator="containsText" text="double">
      <formula>NOT(ISERROR(SEARCH("double",C5)))</formula>
    </cfRule>
    <cfRule type="containsText" dxfId="6578" priority="5966" operator="containsText" text="midi">
      <formula>NOT(ISERROR(SEARCH("midi",C5)))</formula>
    </cfRule>
    <cfRule type="containsText" dxfId="6577" priority="5965" operator="containsText" text="mjp">
      <formula>NOT(ISERROR(SEARCH("mjp",C5)))</formula>
    </cfRule>
    <cfRule type="containsText" dxfId="6576" priority="5964" operator="containsText" text="max">
      <formula>NOT(ISERROR(SEARCH("max",C5)))</formula>
    </cfRule>
    <cfRule type="containsText" dxfId="6575" priority="5963" operator="containsText" text="double">
      <formula>NOT(ISERROR(SEARCH("double",C5)))</formula>
    </cfRule>
    <cfRule type="containsText" dxfId="6574" priority="5962" operator="containsText" text="midi">
      <formula>NOT(ISERROR(SEARCH("midi",C5)))</formula>
    </cfRule>
    <cfRule type="containsText" dxfId="6573" priority="5946" operator="containsText" text="midi">
      <formula>NOT(ISERROR(SEARCH("midi",C5)))</formula>
    </cfRule>
    <cfRule type="containsText" dxfId="6572" priority="5961" operator="containsText" text="mjp">
      <formula>NOT(ISERROR(SEARCH("mjp",C5)))</formula>
    </cfRule>
    <cfRule type="containsText" dxfId="6571" priority="5960" operator="containsText" text="max">
      <formula>NOT(ISERROR(SEARCH("max",C5)))</formula>
    </cfRule>
    <cfRule type="containsText" dxfId="6570" priority="5948" operator="containsText" text="max">
      <formula>NOT(ISERROR(SEARCH("max",C5)))</formula>
    </cfRule>
    <cfRule type="containsText" dxfId="6569" priority="5947" operator="containsText" text="double">
      <formula>NOT(ISERROR(SEARCH("double",C5)))</formula>
    </cfRule>
    <cfRule type="containsText" dxfId="6568" priority="5949" operator="containsText" text="mjp">
      <formula>NOT(ISERROR(SEARCH("mjp",C5)))</formula>
    </cfRule>
    <cfRule type="containsText" dxfId="6567" priority="5950" operator="containsText" text="midi">
      <formula>NOT(ISERROR(SEARCH("midi",C5)))</formula>
    </cfRule>
    <cfRule type="containsText" dxfId="6566" priority="5951" operator="containsText" text="double">
      <formula>NOT(ISERROR(SEARCH("double",C5)))</formula>
    </cfRule>
    <cfRule type="containsText" dxfId="6565" priority="5952" operator="containsText" text="max">
      <formula>NOT(ISERROR(SEARCH("max",C5)))</formula>
    </cfRule>
    <cfRule type="containsText" dxfId="6564" priority="5953" operator="containsText" text="mjp">
      <formula>NOT(ISERROR(SEARCH("mjp",C5)))</formula>
    </cfRule>
    <cfRule type="containsText" dxfId="6563" priority="5954" operator="containsText" text="midi">
      <formula>NOT(ISERROR(SEARCH("midi",C5)))</formula>
    </cfRule>
    <cfRule type="containsText" dxfId="6562" priority="5955" operator="containsText" text="double">
      <formula>NOT(ISERROR(SEARCH("double",C5)))</formula>
    </cfRule>
    <cfRule type="containsText" dxfId="6561" priority="5956" operator="containsText" text="max">
      <formula>NOT(ISERROR(SEARCH("max",C5)))</formula>
    </cfRule>
    <cfRule type="containsText" dxfId="6560" priority="5957" operator="containsText" text="mjp">
      <formula>NOT(ISERROR(SEARCH("mjp",C5)))</formula>
    </cfRule>
    <cfRule type="containsText" dxfId="6559" priority="5958" operator="containsText" text="midi">
      <formula>NOT(ISERROR(SEARCH("midi",C5)))</formula>
    </cfRule>
    <cfRule type="containsText" dxfId="6558" priority="5959" operator="containsText" text="double">
      <formula>NOT(ISERROR(SEARCH("double",C5)))</formula>
    </cfRule>
  </conditionalFormatting>
  <conditionalFormatting sqref="C13:C15">
    <cfRule type="containsText" dxfId="6557" priority="5594" operator="containsText" text="midi">
      <formula>NOT(ISERROR(SEARCH("midi",C13)))</formula>
    </cfRule>
    <cfRule type="containsText" dxfId="6556" priority="5593" operator="containsText" text="mjp">
      <formula>NOT(ISERROR(SEARCH("mjp",C13)))</formula>
    </cfRule>
    <cfRule type="containsText" dxfId="6555" priority="5592" operator="containsText" text="max">
      <formula>NOT(ISERROR(SEARCH("max",C13)))</formula>
    </cfRule>
    <cfRule type="containsText" dxfId="6554" priority="5591" operator="containsText" text="double">
      <formula>NOT(ISERROR(SEARCH("double",C13)))</formula>
    </cfRule>
    <cfRule type="containsText" dxfId="6553" priority="5590" operator="containsText" text="midi">
      <formula>NOT(ISERROR(SEARCH("midi",C13)))</formula>
    </cfRule>
    <cfRule type="containsText" dxfId="6552" priority="5589" operator="containsText" text="mjp">
      <formula>NOT(ISERROR(SEARCH("mjp",C13)))</formula>
    </cfRule>
    <cfRule type="containsText" dxfId="6551" priority="5588" operator="containsText" text="max">
      <formula>NOT(ISERROR(SEARCH("max",C13)))</formula>
    </cfRule>
    <cfRule type="containsText" dxfId="6550" priority="5587" operator="containsText" text="double">
      <formula>NOT(ISERROR(SEARCH("double",C13)))</formula>
    </cfRule>
    <cfRule type="containsText" dxfId="6549" priority="5586" operator="containsText" text="midi">
      <formula>NOT(ISERROR(SEARCH("midi",C13)))</formula>
    </cfRule>
    <cfRule type="containsText" dxfId="6548" priority="5585" operator="containsText" text="mjp">
      <formula>NOT(ISERROR(SEARCH("mjp",C13)))</formula>
    </cfRule>
    <cfRule type="containsText" dxfId="6547" priority="5584" operator="containsText" text="max">
      <formula>NOT(ISERROR(SEARCH("max",C13)))</formula>
    </cfRule>
    <cfRule type="containsText" dxfId="6546" priority="5583" operator="containsText" text="double">
      <formula>NOT(ISERROR(SEARCH("double",C13)))</formula>
    </cfRule>
    <cfRule type="containsText" dxfId="6545" priority="5582" operator="containsText" text="midi">
      <formula>NOT(ISERROR(SEARCH("midi",C13)))</formula>
    </cfRule>
    <cfRule type="containsText" dxfId="6544" priority="5581" operator="containsText" text="mjp">
      <formula>NOT(ISERROR(SEARCH("mjp",C13)))</formula>
    </cfRule>
    <cfRule type="containsText" dxfId="6543" priority="5580" operator="containsText" text="max">
      <formula>NOT(ISERROR(SEARCH("max",C13)))</formula>
    </cfRule>
    <cfRule type="containsText" dxfId="6542" priority="5579" operator="containsText" text="double">
      <formula>NOT(ISERROR(SEARCH("double",C13)))</formula>
    </cfRule>
    <cfRule type="containsText" dxfId="6541" priority="5578" operator="containsText" text="midi">
      <formula>NOT(ISERROR(SEARCH("midi",C13)))</formula>
    </cfRule>
    <cfRule type="containsText" dxfId="6540" priority="5577" operator="containsText" text="mjp">
      <formula>NOT(ISERROR(SEARCH("mjp",C13)))</formula>
    </cfRule>
    <cfRule type="containsText" dxfId="6539" priority="5576" operator="containsText" text="max">
      <formula>NOT(ISERROR(SEARCH("max",C13)))</formula>
    </cfRule>
    <cfRule type="containsText" dxfId="6538" priority="5575" operator="containsText" text="double">
      <formula>NOT(ISERROR(SEARCH("double",C13)))</formula>
    </cfRule>
    <cfRule type="containsText" dxfId="6537" priority="5574" operator="containsText" text="midi">
      <formula>NOT(ISERROR(SEARCH("midi",C13)))</formula>
    </cfRule>
    <cfRule type="containsText" dxfId="6536" priority="5573" operator="containsText" text="mjp">
      <formula>NOT(ISERROR(SEARCH("mjp",C13)))</formula>
    </cfRule>
    <cfRule type="containsText" dxfId="6535" priority="5572" operator="containsText" text="max">
      <formula>NOT(ISERROR(SEARCH("max",C13)))</formula>
    </cfRule>
    <cfRule type="containsText" dxfId="6534" priority="5571" operator="containsText" text="double">
      <formula>NOT(ISERROR(SEARCH("double",C13)))</formula>
    </cfRule>
    <cfRule type="containsText" dxfId="6533" priority="5570" operator="containsText" text="midi">
      <formula>NOT(ISERROR(SEARCH("midi",C13)))</formula>
    </cfRule>
    <cfRule type="containsText" dxfId="6532" priority="5569" operator="containsText" text="mjp">
      <formula>NOT(ISERROR(SEARCH("mjp",C13)))</formula>
    </cfRule>
    <cfRule type="containsText" dxfId="6531" priority="5568" operator="containsText" text="max">
      <formula>NOT(ISERROR(SEARCH("max",C13)))</formula>
    </cfRule>
    <cfRule type="containsText" dxfId="6530" priority="5567" operator="containsText" text="double">
      <formula>NOT(ISERROR(SEARCH("double",C13)))</formula>
    </cfRule>
    <cfRule type="containsText" dxfId="6529" priority="5566" operator="containsText" text="midi">
      <formula>NOT(ISERROR(SEARCH("midi",C13)))</formula>
    </cfRule>
    <cfRule type="containsText" dxfId="6528" priority="5565" operator="containsText" text="mjp">
      <formula>NOT(ISERROR(SEARCH("mjp",C13)))</formula>
    </cfRule>
    <cfRule type="containsText" dxfId="6527" priority="5564" operator="containsText" text="max">
      <formula>NOT(ISERROR(SEARCH("max",C13)))</formula>
    </cfRule>
    <cfRule type="containsText" dxfId="6526" priority="5563" operator="containsText" text="double">
      <formula>NOT(ISERROR(SEARCH("double",C13)))</formula>
    </cfRule>
    <cfRule type="containsText" dxfId="6525" priority="5562" operator="containsText" text="midi">
      <formula>NOT(ISERROR(SEARCH("midi",C13)))</formula>
    </cfRule>
    <cfRule type="containsText" dxfId="6524" priority="5561" operator="containsText" text="mjp">
      <formula>NOT(ISERROR(SEARCH("mjp",C13)))</formula>
    </cfRule>
    <cfRule type="containsText" dxfId="6523" priority="5560" operator="containsText" text="max">
      <formula>NOT(ISERROR(SEARCH("max",C13)))</formula>
    </cfRule>
    <cfRule type="containsText" dxfId="6522" priority="5559" operator="containsText" text="double">
      <formula>NOT(ISERROR(SEARCH("double",C13)))</formula>
    </cfRule>
    <cfRule type="containsText" dxfId="6521" priority="5558" operator="containsText" text="midi">
      <formula>NOT(ISERROR(SEARCH("midi",C13)))</formula>
    </cfRule>
    <cfRule type="containsText" dxfId="6520" priority="5557" operator="containsText" text="mjp">
      <formula>NOT(ISERROR(SEARCH("mjp",C13)))</formula>
    </cfRule>
    <cfRule type="containsText" dxfId="6519" priority="5556" operator="containsText" text="max">
      <formula>NOT(ISERROR(SEARCH("max",C13)))</formula>
    </cfRule>
    <cfRule type="containsText" dxfId="6518" priority="5555" operator="containsText" text="double">
      <formula>NOT(ISERROR(SEARCH("double",C13)))</formula>
    </cfRule>
    <cfRule type="containsText" dxfId="6517" priority="5554" operator="containsText" text="midi">
      <formula>NOT(ISERROR(SEARCH("midi",C13)))</formula>
    </cfRule>
    <cfRule type="containsText" dxfId="6516" priority="5553" operator="containsText" text="mjp">
      <formula>NOT(ISERROR(SEARCH("mjp",C13)))</formula>
    </cfRule>
    <cfRule type="containsText" dxfId="6515" priority="5552" operator="containsText" text="max">
      <formula>NOT(ISERROR(SEARCH("max",C13)))</formula>
    </cfRule>
    <cfRule type="containsText" dxfId="6514" priority="5551" operator="containsText" text="double">
      <formula>NOT(ISERROR(SEARCH("double",C13)))</formula>
    </cfRule>
    <cfRule type="containsText" dxfId="6513" priority="5550" operator="containsText" text="midi">
      <formula>NOT(ISERROR(SEARCH("midi",C13)))</formula>
    </cfRule>
    <cfRule type="containsText" dxfId="6512" priority="5549" operator="containsText" text="mjp">
      <formula>NOT(ISERROR(SEARCH("mjp",C13)))</formula>
    </cfRule>
    <cfRule type="containsText" dxfId="6511" priority="5548" operator="containsText" text="max">
      <formula>NOT(ISERROR(SEARCH("max",C13)))</formula>
    </cfRule>
    <cfRule type="containsText" dxfId="6510" priority="5547" operator="containsText" text="double">
      <formula>NOT(ISERROR(SEARCH("double",C13)))</formula>
    </cfRule>
    <cfRule type="containsText" dxfId="6509" priority="5546" operator="containsText" text="midi">
      <formula>NOT(ISERROR(SEARCH("midi",C13)))</formula>
    </cfRule>
    <cfRule type="containsText" dxfId="6508" priority="5545" operator="containsText" text="mjp">
      <formula>NOT(ISERROR(SEARCH("mjp",C13)))</formula>
    </cfRule>
    <cfRule type="containsText" dxfId="6507" priority="5544" operator="containsText" text="max">
      <formula>NOT(ISERROR(SEARCH("max",C13)))</formula>
    </cfRule>
    <cfRule type="containsText" dxfId="6506" priority="5543" operator="containsText" text="double">
      <formula>NOT(ISERROR(SEARCH("double",C13)))</formula>
    </cfRule>
    <cfRule type="containsText" dxfId="6505" priority="5542" operator="containsText" text="midi">
      <formula>NOT(ISERROR(SEARCH("midi",C13)))</formula>
    </cfRule>
    <cfRule type="containsText" dxfId="6504" priority="5541" operator="containsText" text="mjp">
      <formula>NOT(ISERROR(SEARCH("mjp",C13)))</formula>
    </cfRule>
    <cfRule type="containsText" dxfId="6503" priority="5540" operator="containsText" text="max">
      <formula>NOT(ISERROR(SEARCH("max",C13)))</formula>
    </cfRule>
    <cfRule type="containsText" dxfId="6502" priority="5539" operator="containsText" text="double">
      <formula>NOT(ISERROR(SEARCH("double",C13)))</formula>
    </cfRule>
    <cfRule type="containsText" dxfId="6501" priority="5538" operator="containsText" text="midi">
      <formula>NOT(ISERROR(SEARCH("midi",C13)))</formula>
    </cfRule>
    <cfRule type="containsText" dxfId="6500" priority="5537" operator="containsText" text="mjp">
      <formula>NOT(ISERROR(SEARCH("mjp",C13)))</formula>
    </cfRule>
    <cfRule type="containsText" dxfId="6499" priority="5536" operator="containsText" text="max">
      <formula>NOT(ISERROR(SEARCH("max",C13)))</formula>
    </cfRule>
    <cfRule type="containsText" dxfId="6498" priority="5535" operator="containsText" text="double">
      <formula>NOT(ISERROR(SEARCH("double",C13)))</formula>
    </cfRule>
    <cfRule type="containsText" dxfId="6497" priority="5534" operator="containsText" text="midi">
      <formula>NOT(ISERROR(SEARCH("midi",C13)))</formula>
    </cfRule>
    <cfRule type="containsText" dxfId="6496" priority="5533" operator="containsText" text="mjp">
      <formula>NOT(ISERROR(SEARCH("mjp",C13)))</formula>
    </cfRule>
    <cfRule type="containsText" dxfId="6495" priority="5532" operator="containsText" text="max">
      <formula>NOT(ISERROR(SEARCH("max",C13)))</formula>
    </cfRule>
    <cfRule type="containsText" dxfId="6494" priority="5531" operator="containsText" text="double">
      <formula>NOT(ISERROR(SEARCH("double",C13)))</formula>
    </cfRule>
    <cfRule type="containsText" dxfId="6493" priority="5530" operator="containsText" text="midi">
      <formula>NOT(ISERROR(SEARCH("midi",C13)))</formula>
    </cfRule>
    <cfRule type="containsText" dxfId="6492" priority="5529" operator="containsText" text="mjp">
      <formula>NOT(ISERROR(SEARCH("mjp",C13)))</formula>
    </cfRule>
    <cfRule type="containsText" dxfId="6491" priority="5528" operator="containsText" text="max">
      <formula>NOT(ISERROR(SEARCH("max",C13)))</formula>
    </cfRule>
    <cfRule type="containsText" dxfId="6490" priority="5527" operator="containsText" text="double">
      <formula>NOT(ISERROR(SEARCH("double",C13)))</formula>
    </cfRule>
    <cfRule type="containsText" dxfId="6489" priority="5526" operator="containsText" text="midi">
      <formula>NOT(ISERROR(SEARCH("midi",C13)))</formula>
    </cfRule>
    <cfRule type="containsText" dxfId="6488" priority="5525" operator="containsText" text="mjp">
      <formula>NOT(ISERROR(SEARCH("mjp",C13)))</formula>
    </cfRule>
    <cfRule type="containsText" dxfId="6487" priority="5524" operator="containsText" text="max">
      <formula>NOT(ISERROR(SEARCH("max",C13)))</formula>
    </cfRule>
    <cfRule type="containsText" dxfId="6486" priority="5523" operator="containsText" text="double">
      <formula>NOT(ISERROR(SEARCH("double",C13)))</formula>
    </cfRule>
    <cfRule type="containsText" dxfId="6485" priority="5522" operator="containsText" text="midi">
      <formula>NOT(ISERROR(SEARCH("midi",C13)))</formula>
    </cfRule>
    <cfRule type="containsText" dxfId="6484" priority="5521" operator="containsText" text="mjp">
      <formula>NOT(ISERROR(SEARCH("mjp",C13)))</formula>
    </cfRule>
    <cfRule type="containsText" dxfId="6483" priority="5520" operator="containsText" text="max">
      <formula>NOT(ISERROR(SEARCH("max",C13)))</formula>
    </cfRule>
    <cfRule type="containsText" dxfId="6482" priority="5519" operator="containsText" text="double">
      <formula>NOT(ISERROR(SEARCH("double",C13)))</formula>
    </cfRule>
    <cfRule type="containsText" dxfId="6481" priority="5518" operator="containsText" text="midi">
      <formula>NOT(ISERROR(SEARCH("midi",C13)))</formula>
    </cfRule>
    <cfRule type="containsText" dxfId="6480" priority="5517" operator="containsText" text="mjp">
      <formula>NOT(ISERROR(SEARCH("mjp",C13)))</formula>
    </cfRule>
    <cfRule type="containsText" dxfId="6479" priority="5516" operator="containsText" text="max">
      <formula>NOT(ISERROR(SEARCH("max",C13)))</formula>
    </cfRule>
    <cfRule type="containsText" dxfId="6478" priority="5515" operator="containsText" text="double">
      <formula>NOT(ISERROR(SEARCH("double",C13)))</formula>
    </cfRule>
    <cfRule type="containsText" dxfId="6477" priority="5514" operator="containsText" text="midi">
      <formula>NOT(ISERROR(SEARCH("midi",C13)))</formula>
    </cfRule>
    <cfRule type="containsText" dxfId="6476" priority="5513" operator="containsText" text="mjp">
      <formula>NOT(ISERROR(SEARCH("mjp",C13)))</formula>
    </cfRule>
    <cfRule type="containsText" dxfId="6475" priority="5512" operator="containsText" text="max">
      <formula>NOT(ISERROR(SEARCH("max",C13)))</formula>
    </cfRule>
    <cfRule type="containsText" dxfId="6474" priority="5511" operator="containsText" text="double">
      <formula>NOT(ISERROR(SEARCH("double",C13)))</formula>
    </cfRule>
    <cfRule type="containsText" dxfId="6473" priority="5510" operator="containsText" text="midi">
      <formula>NOT(ISERROR(SEARCH("midi",C13)))</formula>
    </cfRule>
    <cfRule type="containsText" dxfId="6472" priority="5509" operator="containsText" text="mjp">
      <formula>NOT(ISERROR(SEARCH("mjp",C13)))</formula>
    </cfRule>
    <cfRule type="containsText" dxfId="6471" priority="5508" operator="containsText" text="max">
      <formula>NOT(ISERROR(SEARCH("max",C13)))</formula>
    </cfRule>
    <cfRule type="containsText" dxfId="6470" priority="5507" operator="containsText" text="double">
      <formula>NOT(ISERROR(SEARCH("double",C13)))</formula>
    </cfRule>
    <cfRule type="containsText" dxfId="6469" priority="5506" operator="containsText" text="midi">
      <formula>NOT(ISERROR(SEARCH("midi",C13)))</formula>
    </cfRule>
    <cfRule type="containsText" dxfId="6468" priority="5505" operator="containsText" text="mjp">
      <formula>NOT(ISERROR(SEARCH("mjp",C13)))</formula>
    </cfRule>
    <cfRule type="containsText" dxfId="6467" priority="5504" operator="containsText" text="max">
      <formula>NOT(ISERROR(SEARCH("max",C13)))</formula>
    </cfRule>
    <cfRule type="containsText" dxfId="6466" priority="5503" operator="containsText" text="double">
      <formula>NOT(ISERROR(SEARCH("double",C13)))</formula>
    </cfRule>
    <cfRule type="containsText" dxfId="6465" priority="5502" operator="containsText" text="midi">
      <formula>NOT(ISERROR(SEARCH("midi",C13)))</formula>
    </cfRule>
    <cfRule type="containsText" dxfId="6464" priority="5501" operator="containsText" text="mjp">
      <formula>NOT(ISERROR(SEARCH("mjp",C13)))</formula>
    </cfRule>
    <cfRule type="containsText" dxfId="6463" priority="5500" operator="containsText" text="max">
      <formula>NOT(ISERROR(SEARCH("max",C13)))</formula>
    </cfRule>
    <cfRule type="containsText" dxfId="6462" priority="5499" operator="containsText" text="double">
      <formula>NOT(ISERROR(SEARCH("double",C13)))</formula>
    </cfRule>
    <cfRule type="containsText" dxfId="6461" priority="5498" operator="containsText" text="midi">
      <formula>NOT(ISERROR(SEARCH("midi",C13)))</formula>
    </cfRule>
    <cfRule type="containsText" dxfId="6460" priority="5497" operator="containsText" text="mjp">
      <formula>NOT(ISERROR(SEARCH("mjp",C13)))</formula>
    </cfRule>
    <cfRule type="containsText" dxfId="6459" priority="5496" operator="containsText" text="max">
      <formula>NOT(ISERROR(SEARCH("max",C13)))</formula>
    </cfRule>
    <cfRule type="containsText" dxfId="6458" priority="5495" operator="containsText" text="double">
      <formula>NOT(ISERROR(SEARCH("double",C13)))</formula>
    </cfRule>
    <cfRule type="containsText" dxfId="6457" priority="5494" operator="containsText" text="midi">
      <formula>NOT(ISERROR(SEARCH("midi",C13)))</formula>
    </cfRule>
    <cfRule type="containsText" dxfId="6456" priority="5493" operator="containsText" text="mjp">
      <formula>NOT(ISERROR(SEARCH("mjp",C13)))</formula>
    </cfRule>
    <cfRule type="containsText" dxfId="6455" priority="5492" operator="containsText" text="max">
      <formula>NOT(ISERROR(SEARCH("max",C13)))</formula>
    </cfRule>
    <cfRule type="containsText" dxfId="6454" priority="5491" operator="containsText" text="double">
      <formula>NOT(ISERROR(SEARCH("double",C13)))</formula>
    </cfRule>
    <cfRule type="containsText" dxfId="6453" priority="5490" operator="containsText" text="midi">
      <formula>NOT(ISERROR(SEARCH("midi",C13)))</formula>
    </cfRule>
    <cfRule type="containsText" dxfId="6452" priority="5489" operator="containsText" text="mjp">
      <formula>NOT(ISERROR(SEARCH("mjp",C13)))</formula>
    </cfRule>
    <cfRule type="containsText" dxfId="6451" priority="5488" operator="containsText" text="max">
      <formula>NOT(ISERROR(SEARCH("max",C13)))</formula>
    </cfRule>
    <cfRule type="containsText" dxfId="6450" priority="5487" operator="containsText" text="double">
      <formula>NOT(ISERROR(SEARCH("double",C13)))</formula>
    </cfRule>
    <cfRule type="containsText" dxfId="6449" priority="5486" operator="containsText" text="midi">
      <formula>NOT(ISERROR(SEARCH("midi",C13)))</formula>
    </cfRule>
    <cfRule type="containsText" dxfId="6448" priority="5485" operator="containsText" text="mjp">
      <formula>NOT(ISERROR(SEARCH("mjp",C13)))</formula>
    </cfRule>
    <cfRule type="containsText" dxfId="6447" priority="5484" operator="containsText" text="max">
      <formula>NOT(ISERROR(SEARCH("max",C13)))</formula>
    </cfRule>
    <cfRule type="containsText" dxfId="6446" priority="5483" operator="containsText" text="double">
      <formula>NOT(ISERROR(SEARCH("double",C13)))</formula>
    </cfRule>
    <cfRule type="containsText" dxfId="6445" priority="5482" operator="containsText" text="midi">
      <formula>NOT(ISERROR(SEARCH("midi",C13)))</formula>
    </cfRule>
    <cfRule type="containsText" dxfId="6444" priority="5481" operator="containsText" text="mjp">
      <formula>NOT(ISERROR(SEARCH("mjp",C13)))</formula>
    </cfRule>
    <cfRule type="containsText" dxfId="6443" priority="5480" operator="containsText" text="max">
      <formula>NOT(ISERROR(SEARCH("max",C13)))</formula>
    </cfRule>
    <cfRule type="containsText" dxfId="6442" priority="5479" operator="containsText" text="double">
      <formula>NOT(ISERROR(SEARCH("double",C13)))</formula>
    </cfRule>
    <cfRule type="containsText" dxfId="6441" priority="5478" operator="containsText" text="midi">
      <formula>NOT(ISERROR(SEARCH("midi",C13)))</formula>
    </cfRule>
    <cfRule type="containsText" dxfId="6440" priority="5477" operator="containsText" text="mjp">
      <formula>NOT(ISERROR(SEARCH("mjp",C13)))</formula>
    </cfRule>
    <cfRule type="containsText" dxfId="6439" priority="5476" operator="containsText" text="max">
      <formula>NOT(ISERROR(SEARCH("max",C13)))</formula>
    </cfRule>
    <cfRule type="containsText" dxfId="6438" priority="5475" operator="containsText" text="double">
      <formula>NOT(ISERROR(SEARCH("double",C13)))</formula>
    </cfRule>
    <cfRule type="containsText" dxfId="6437" priority="5474" operator="containsText" text="midi">
      <formula>NOT(ISERROR(SEARCH("midi",C13)))</formula>
    </cfRule>
    <cfRule type="containsText" dxfId="6436" priority="5473" operator="containsText" text="mjp">
      <formula>NOT(ISERROR(SEARCH("mjp",C13)))</formula>
    </cfRule>
    <cfRule type="containsText" dxfId="6435" priority="5472" operator="containsText" text="max">
      <formula>NOT(ISERROR(SEARCH("max",C13)))</formula>
    </cfRule>
    <cfRule type="containsText" dxfId="6434" priority="5471" operator="containsText" text="double">
      <formula>NOT(ISERROR(SEARCH("double",C13)))</formula>
    </cfRule>
    <cfRule type="containsText" dxfId="6433" priority="5470" operator="containsText" text="midi">
      <formula>NOT(ISERROR(SEARCH("midi",C13)))</formula>
    </cfRule>
    <cfRule type="containsText" dxfId="6432" priority="5469" operator="containsText" text="mjp">
      <formula>NOT(ISERROR(SEARCH("mjp",C13)))</formula>
    </cfRule>
    <cfRule type="containsText" dxfId="6431" priority="5468" operator="containsText" text="max">
      <formula>NOT(ISERROR(SEARCH("max",C13)))</formula>
    </cfRule>
    <cfRule type="containsText" dxfId="6430" priority="5467" operator="containsText" text="double">
      <formula>NOT(ISERROR(SEARCH("double",C13)))</formula>
    </cfRule>
    <cfRule type="containsText" dxfId="6429" priority="5466" operator="containsText" text="midi">
      <formula>NOT(ISERROR(SEARCH("midi",C13)))</formula>
    </cfRule>
    <cfRule type="containsText" dxfId="6428" priority="5465" operator="containsText" text="mjp">
      <formula>NOT(ISERROR(SEARCH("mjp",C13)))</formula>
    </cfRule>
    <cfRule type="containsText" dxfId="6427" priority="5464" operator="containsText" text="max">
      <formula>NOT(ISERROR(SEARCH("max",C13)))</formula>
    </cfRule>
    <cfRule type="containsText" dxfId="6426" priority="5463" operator="containsText" text="double">
      <formula>NOT(ISERROR(SEARCH("double",C13)))</formula>
    </cfRule>
    <cfRule type="containsText" dxfId="6425" priority="5462" operator="containsText" text="midi">
      <formula>NOT(ISERROR(SEARCH("midi",C13)))</formula>
    </cfRule>
    <cfRule type="containsText" dxfId="6424" priority="5461" operator="containsText" text="mjp">
      <formula>NOT(ISERROR(SEARCH("mjp",C13)))</formula>
    </cfRule>
    <cfRule type="containsText" dxfId="6423" priority="5460" operator="containsText" text="max">
      <formula>NOT(ISERROR(SEARCH("max",C13)))</formula>
    </cfRule>
    <cfRule type="containsText" dxfId="6422" priority="5459" operator="containsText" text="double">
      <formula>NOT(ISERROR(SEARCH("double",C13)))</formula>
    </cfRule>
    <cfRule type="containsText" dxfId="6421" priority="5458" operator="containsText" text="midi">
      <formula>NOT(ISERROR(SEARCH("midi",C13)))</formula>
    </cfRule>
    <cfRule type="containsText" dxfId="6420" priority="5457" operator="containsText" text="mjp">
      <formula>NOT(ISERROR(SEARCH("mjp",C13)))</formula>
    </cfRule>
    <cfRule type="containsText" dxfId="6419" priority="5456" operator="containsText" text="max">
      <formula>NOT(ISERROR(SEARCH("max",C13)))</formula>
    </cfRule>
    <cfRule type="containsText" dxfId="6418" priority="5455" operator="containsText" text="double">
      <formula>NOT(ISERROR(SEARCH("double",C13)))</formula>
    </cfRule>
    <cfRule type="containsText" dxfId="6417" priority="5454" operator="containsText" text="midi">
      <formula>NOT(ISERROR(SEARCH("midi",C13)))</formula>
    </cfRule>
    <cfRule type="containsText" dxfId="6416" priority="5453" operator="containsText" text="mjp">
      <formula>NOT(ISERROR(SEARCH("mjp",C13)))</formula>
    </cfRule>
    <cfRule type="containsText" dxfId="6415" priority="5452" operator="containsText" text="max">
      <formula>NOT(ISERROR(SEARCH("max",C13)))</formula>
    </cfRule>
    <cfRule type="containsText" dxfId="6414" priority="5451" operator="containsText" text="double">
      <formula>NOT(ISERROR(SEARCH("double",C13)))</formula>
    </cfRule>
    <cfRule type="containsText" dxfId="6413" priority="5450" operator="containsText" text="midi">
      <formula>NOT(ISERROR(SEARCH("midi",C13)))</formula>
    </cfRule>
    <cfRule type="containsText" dxfId="6412" priority="5449" operator="containsText" text="mjp">
      <formula>NOT(ISERROR(SEARCH("mjp",C13)))</formula>
    </cfRule>
    <cfRule type="containsText" dxfId="6411" priority="5448" operator="containsText" text="max">
      <formula>NOT(ISERROR(SEARCH("max",C13)))</formula>
    </cfRule>
    <cfRule type="containsText" dxfId="6410" priority="5447" operator="containsText" text="double">
      <formula>NOT(ISERROR(SEARCH("double",C13)))</formula>
    </cfRule>
    <cfRule type="containsText" dxfId="6409" priority="5446" operator="containsText" text="midi">
      <formula>NOT(ISERROR(SEARCH("midi",C13)))</formula>
    </cfRule>
    <cfRule type="containsText" dxfId="6408" priority="5445" operator="containsText" text="mjp">
      <formula>NOT(ISERROR(SEARCH("mjp",C13)))</formula>
    </cfRule>
    <cfRule type="containsText" dxfId="6407" priority="5444" operator="containsText" text="max">
      <formula>NOT(ISERROR(SEARCH("max",C13)))</formula>
    </cfRule>
    <cfRule type="containsText" dxfId="6406" priority="5443" operator="containsText" text="double">
      <formula>NOT(ISERROR(SEARCH("double",C13)))</formula>
    </cfRule>
    <cfRule type="containsText" dxfId="6405" priority="5442" operator="containsText" text="midi">
      <formula>NOT(ISERROR(SEARCH("midi",C13)))</formula>
    </cfRule>
    <cfRule type="containsText" dxfId="6404" priority="5441" operator="containsText" text="mjp">
      <formula>NOT(ISERROR(SEARCH("mjp",C13)))</formula>
    </cfRule>
    <cfRule type="containsText" dxfId="6403" priority="5440" operator="containsText" text="max">
      <formula>NOT(ISERROR(SEARCH("max",C13)))</formula>
    </cfRule>
    <cfRule type="containsText" dxfId="6402" priority="5439" operator="containsText" text="double">
      <formula>NOT(ISERROR(SEARCH("double",C13)))</formula>
    </cfRule>
    <cfRule type="containsText" dxfId="6401" priority="5438" operator="containsText" text="midi">
      <formula>NOT(ISERROR(SEARCH("midi",C13)))</formula>
    </cfRule>
    <cfRule type="containsText" dxfId="6400" priority="5437" operator="containsText" text="mjp">
      <formula>NOT(ISERROR(SEARCH("mjp",C13)))</formula>
    </cfRule>
    <cfRule type="containsText" dxfId="6399" priority="5436" operator="containsText" text="max">
      <formula>NOT(ISERROR(SEARCH("max",C13)))</formula>
    </cfRule>
    <cfRule type="containsText" dxfId="6398" priority="5435" operator="containsText" text="double">
      <formula>NOT(ISERROR(SEARCH("double",C13)))</formula>
    </cfRule>
    <cfRule type="containsText" dxfId="6397" priority="5434" operator="containsText" text="midi">
      <formula>NOT(ISERROR(SEARCH("midi",C13)))</formula>
    </cfRule>
    <cfRule type="containsText" dxfId="6396" priority="5433" operator="containsText" text="mjp">
      <formula>NOT(ISERROR(SEARCH("mjp",C13)))</formula>
    </cfRule>
    <cfRule type="containsText" dxfId="6395" priority="5432" operator="containsText" text="max">
      <formula>NOT(ISERROR(SEARCH("max",C13)))</formula>
    </cfRule>
    <cfRule type="containsText" dxfId="6394" priority="5431" operator="containsText" text="double">
      <formula>NOT(ISERROR(SEARCH("double",C13)))</formula>
    </cfRule>
    <cfRule type="containsText" dxfId="6393" priority="5430" operator="containsText" text="midi">
      <formula>NOT(ISERROR(SEARCH("midi",C13)))</formula>
    </cfRule>
    <cfRule type="containsText" dxfId="6392" priority="5429" operator="containsText" text="mjp">
      <formula>NOT(ISERROR(SEARCH("mjp",C13)))</formula>
    </cfRule>
    <cfRule type="containsText" dxfId="6391" priority="5608" operator="containsText" text="max">
      <formula>NOT(ISERROR(SEARCH("max",C13)))</formula>
    </cfRule>
    <cfRule type="containsText" dxfId="6390" priority="5607" operator="containsText" text="double">
      <formula>NOT(ISERROR(SEARCH("double",C13)))</formula>
    </cfRule>
    <cfRule type="containsText" dxfId="6389" priority="5606" operator="containsText" text="midi">
      <formula>NOT(ISERROR(SEARCH("midi",C13)))</formula>
    </cfRule>
    <cfRule type="containsText" dxfId="6388" priority="5605" operator="containsText" text="mjp">
      <formula>NOT(ISERROR(SEARCH("mjp",C13)))</formula>
    </cfRule>
    <cfRule type="containsText" dxfId="6387" priority="5604" operator="containsText" text="max">
      <formula>NOT(ISERROR(SEARCH("max",C13)))</formula>
    </cfRule>
    <cfRule type="containsText" dxfId="6386" priority="5603" operator="containsText" text="double">
      <formula>NOT(ISERROR(SEARCH("double",C13)))</formula>
    </cfRule>
    <cfRule type="containsText" dxfId="6385" priority="5602" operator="containsText" text="midi">
      <formula>NOT(ISERROR(SEARCH("midi",C13)))</formula>
    </cfRule>
    <cfRule type="containsText" dxfId="6384" priority="5601" operator="containsText" text="mjp">
      <formula>NOT(ISERROR(SEARCH("mjp",C13)))</formula>
    </cfRule>
    <cfRule type="containsText" dxfId="6383" priority="5600" operator="containsText" text="max">
      <formula>NOT(ISERROR(SEARCH("max",C13)))</formula>
    </cfRule>
    <cfRule type="containsText" dxfId="6382" priority="5599" operator="containsText" text="double">
      <formula>NOT(ISERROR(SEARCH("double",C13)))</formula>
    </cfRule>
    <cfRule type="containsText" dxfId="6381" priority="5598" operator="containsText" text="midi">
      <formula>NOT(ISERROR(SEARCH("midi",C13)))</formula>
    </cfRule>
    <cfRule type="containsText" dxfId="6380" priority="5597" operator="containsText" text="mjp">
      <formula>NOT(ISERROR(SEARCH("mjp",C13)))</formula>
    </cfRule>
    <cfRule type="containsText" dxfId="6379" priority="5596" operator="containsText" text="max">
      <formula>NOT(ISERROR(SEARCH("max",C13)))</formula>
    </cfRule>
    <cfRule type="containsText" dxfId="6378" priority="5595" operator="containsText" text="double">
      <formula>NOT(ISERROR(SEARCH("double",C13)))</formula>
    </cfRule>
  </conditionalFormatting>
  <conditionalFormatting sqref="C40 C5 C8 C10:C11 C103:D103">
    <cfRule type="containsText" dxfId="6377" priority="5885" operator="containsText" text="mjp">
      <formula>NOT(ISERROR(SEARCH("mjp",C5)))</formula>
    </cfRule>
  </conditionalFormatting>
  <conditionalFormatting sqref="C45">
    <cfRule type="containsText" dxfId="6376" priority="6004" operator="containsText" text="max">
      <formula>NOT(ISERROR(SEARCH("max",C45)))</formula>
    </cfRule>
    <cfRule type="containsText" dxfId="6375" priority="5979" operator="containsText" text="double">
      <formula>NOT(ISERROR(SEARCH("double",C45)))</formula>
    </cfRule>
    <cfRule type="containsText" dxfId="6374" priority="5980" operator="containsText" text="max">
      <formula>NOT(ISERROR(SEARCH("max",C45)))</formula>
    </cfRule>
    <cfRule type="containsText" dxfId="6373" priority="5981" operator="containsText" text="mjp">
      <formula>NOT(ISERROR(SEARCH("mjp",C45)))</formula>
    </cfRule>
    <cfRule type="containsText" dxfId="6372" priority="5982" operator="containsText" text="midi">
      <formula>NOT(ISERROR(SEARCH("midi",C45)))</formula>
    </cfRule>
    <cfRule type="containsText" dxfId="6371" priority="5983" operator="containsText" text="double">
      <formula>NOT(ISERROR(SEARCH("double",C45)))</formula>
    </cfRule>
    <cfRule type="containsText" dxfId="6370" priority="5984" operator="containsText" text="max">
      <formula>NOT(ISERROR(SEARCH("max",C45)))</formula>
    </cfRule>
    <cfRule type="containsText" dxfId="6369" priority="5985" operator="containsText" text="mjp">
      <formula>NOT(ISERROR(SEARCH("mjp",C45)))</formula>
    </cfRule>
    <cfRule type="containsText" dxfId="6368" priority="5986" operator="containsText" text="midi">
      <formula>NOT(ISERROR(SEARCH("midi",C45)))</formula>
    </cfRule>
    <cfRule type="containsText" dxfId="6367" priority="5987" operator="containsText" text="double">
      <formula>NOT(ISERROR(SEARCH("double",C45)))</formula>
    </cfRule>
    <cfRule type="containsText" dxfId="6366" priority="5988" operator="containsText" text="max">
      <formula>NOT(ISERROR(SEARCH("max",C45)))</formula>
    </cfRule>
    <cfRule type="containsText" dxfId="6365" priority="5989" operator="containsText" text="mjp">
      <formula>NOT(ISERROR(SEARCH("mjp",C45)))</formula>
    </cfRule>
    <cfRule type="containsText" dxfId="6364" priority="5990" operator="containsText" text="midi">
      <formula>NOT(ISERROR(SEARCH("midi",C45)))</formula>
    </cfRule>
    <cfRule type="containsText" dxfId="6363" priority="5991" operator="containsText" text="double">
      <formula>NOT(ISERROR(SEARCH("double",C45)))</formula>
    </cfRule>
    <cfRule type="containsText" dxfId="6362" priority="5992" operator="containsText" text="max">
      <formula>NOT(ISERROR(SEARCH("max",C45)))</formula>
    </cfRule>
    <cfRule type="containsText" dxfId="6361" priority="5993" operator="containsText" text="mjp">
      <formula>NOT(ISERROR(SEARCH("mjp",C45)))</formula>
    </cfRule>
    <cfRule type="containsText" dxfId="6360" priority="5994" operator="containsText" text="midi">
      <formula>NOT(ISERROR(SEARCH("midi",C45)))</formula>
    </cfRule>
    <cfRule type="containsText" dxfId="6359" priority="5995" operator="containsText" text="double">
      <formula>NOT(ISERROR(SEARCH("double",C45)))</formula>
    </cfRule>
    <cfRule type="containsText" dxfId="6358" priority="5996" operator="containsText" text="max">
      <formula>NOT(ISERROR(SEARCH("max",C45)))</formula>
    </cfRule>
    <cfRule type="containsText" dxfId="6357" priority="6003" operator="containsText" text="double">
      <formula>NOT(ISERROR(SEARCH("double",C45)))</formula>
    </cfRule>
    <cfRule type="containsText" dxfId="6356" priority="5976" operator="containsText" text="max">
      <formula>NOT(ISERROR(SEARCH("max",C45)))</formula>
    </cfRule>
    <cfRule type="containsText" dxfId="6355" priority="5977" operator="containsText" text="mjp">
      <formula>NOT(ISERROR(SEARCH("mjp",C45)))</formula>
    </cfRule>
    <cfRule type="containsText" dxfId="6354" priority="6037" operator="containsText" text="mjp">
      <formula>NOT(ISERROR(SEARCH("mjp",C45)))</formula>
    </cfRule>
    <cfRule type="containsText" dxfId="6353" priority="6002" operator="containsText" text="midi">
      <formula>NOT(ISERROR(SEARCH("midi",C45)))</formula>
    </cfRule>
    <cfRule type="containsText" dxfId="6352" priority="6056" operator="containsText" text="max">
      <formula>NOT(ISERROR(SEARCH("max",C45)))</formula>
    </cfRule>
    <cfRule type="containsText" dxfId="6351" priority="6055" operator="containsText" text="double">
      <formula>NOT(ISERROR(SEARCH("double",C45)))</formula>
    </cfRule>
    <cfRule type="containsText" dxfId="6350" priority="6054" operator="containsText" text="midi">
      <formula>NOT(ISERROR(SEARCH("midi",C45)))</formula>
    </cfRule>
    <cfRule type="containsText" dxfId="6349" priority="6053" operator="containsText" text="mjp">
      <formula>NOT(ISERROR(SEARCH("mjp",C45)))</formula>
    </cfRule>
    <cfRule type="containsText" dxfId="6348" priority="6052" operator="containsText" text="max">
      <formula>NOT(ISERROR(SEARCH("max",C45)))</formula>
    </cfRule>
    <cfRule type="containsText" dxfId="6347" priority="6051" operator="containsText" text="double">
      <formula>NOT(ISERROR(SEARCH("double",C45)))</formula>
    </cfRule>
    <cfRule type="containsText" dxfId="6346" priority="6050" operator="containsText" text="midi">
      <formula>NOT(ISERROR(SEARCH("midi",C45)))</formula>
    </cfRule>
    <cfRule type="containsText" dxfId="6345" priority="6049" operator="containsText" text="mjp">
      <formula>NOT(ISERROR(SEARCH("mjp",C45)))</formula>
    </cfRule>
    <cfRule type="containsText" dxfId="6344" priority="6048" operator="containsText" text="max">
      <formula>NOT(ISERROR(SEARCH("max",C45)))</formula>
    </cfRule>
    <cfRule type="containsText" dxfId="6343" priority="6047" operator="containsText" text="double">
      <formula>NOT(ISERROR(SEARCH("double",C45)))</formula>
    </cfRule>
    <cfRule type="containsText" dxfId="6342" priority="6046" operator="containsText" text="midi">
      <formula>NOT(ISERROR(SEARCH("midi",C45)))</formula>
    </cfRule>
    <cfRule type="containsText" dxfId="6341" priority="6045" operator="containsText" text="mjp">
      <formula>NOT(ISERROR(SEARCH("mjp",C45)))</formula>
    </cfRule>
    <cfRule type="containsText" dxfId="6340" priority="6044" operator="containsText" text="max">
      <formula>NOT(ISERROR(SEARCH("max",C45)))</formula>
    </cfRule>
    <cfRule type="containsText" dxfId="6339" priority="6043" operator="containsText" text="double">
      <formula>NOT(ISERROR(SEARCH("double",C45)))</formula>
    </cfRule>
    <cfRule type="containsText" dxfId="6338" priority="6042" operator="containsText" text="midi">
      <formula>NOT(ISERROR(SEARCH("midi",C45)))</formula>
    </cfRule>
    <cfRule type="containsText" dxfId="6337" priority="6041" operator="containsText" text="mjp">
      <formula>NOT(ISERROR(SEARCH("mjp",C45)))</formula>
    </cfRule>
    <cfRule type="containsText" dxfId="6336" priority="6040" operator="containsText" text="max">
      <formula>NOT(ISERROR(SEARCH("max",C45)))</formula>
    </cfRule>
    <cfRule type="containsText" dxfId="6335" priority="6039" operator="containsText" text="double">
      <formula>NOT(ISERROR(SEARCH("double",C45)))</formula>
    </cfRule>
    <cfRule type="containsText" dxfId="6334" priority="6038" operator="containsText" text="midi">
      <formula>NOT(ISERROR(SEARCH("midi",C45)))</formula>
    </cfRule>
    <cfRule type="containsText" dxfId="6333" priority="5978" operator="containsText" text="midi">
      <formula>NOT(ISERROR(SEARCH("midi",C45)))</formula>
    </cfRule>
    <cfRule type="containsText" dxfId="6332" priority="6036" operator="containsText" text="max">
      <formula>NOT(ISERROR(SEARCH("max",C45)))</formula>
    </cfRule>
    <cfRule type="containsText" dxfId="6331" priority="6035" operator="containsText" text="double">
      <formula>NOT(ISERROR(SEARCH("double",C45)))</formula>
    </cfRule>
    <cfRule type="containsText" dxfId="6330" priority="6034" operator="containsText" text="midi">
      <formula>NOT(ISERROR(SEARCH("midi",C45)))</formula>
    </cfRule>
    <cfRule type="containsText" dxfId="6329" priority="6033" operator="containsText" text="mjp">
      <formula>NOT(ISERROR(SEARCH("mjp",C45)))</formula>
    </cfRule>
    <cfRule type="containsText" dxfId="6328" priority="6032" operator="containsText" text="max">
      <formula>NOT(ISERROR(SEARCH("max",C45)))</formula>
    </cfRule>
    <cfRule type="containsText" dxfId="6327" priority="6031" operator="containsText" text="double">
      <formula>NOT(ISERROR(SEARCH("double",C45)))</formula>
    </cfRule>
    <cfRule type="containsText" dxfId="6326" priority="6030" operator="containsText" text="midi">
      <formula>NOT(ISERROR(SEARCH("midi",C45)))</formula>
    </cfRule>
    <cfRule type="containsText" dxfId="6325" priority="6029" operator="containsText" text="mjp">
      <formula>NOT(ISERROR(SEARCH("mjp",C45)))</formula>
    </cfRule>
    <cfRule type="containsText" dxfId="6324" priority="6028" operator="containsText" text="max">
      <formula>NOT(ISERROR(SEARCH("max",C45)))</formula>
    </cfRule>
    <cfRule type="containsText" dxfId="6323" priority="6027" operator="containsText" text="double">
      <formula>NOT(ISERROR(SEARCH("double",C45)))</formula>
    </cfRule>
    <cfRule type="containsText" dxfId="6322" priority="6026" operator="containsText" text="midi">
      <formula>NOT(ISERROR(SEARCH("midi",C45)))</formula>
    </cfRule>
    <cfRule type="containsText" dxfId="6321" priority="6025" operator="containsText" text="mjp">
      <formula>NOT(ISERROR(SEARCH("mjp",C45)))</formula>
    </cfRule>
    <cfRule type="containsText" dxfId="6320" priority="6024" operator="containsText" text="max">
      <formula>NOT(ISERROR(SEARCH("max",C45)))</formula>
    </cfRule>
    <cfRule type="containsText" dxfId="6319" priority="6023" operator="containsText" text="double">
      <formula>NOT(ISERROR(SEARCH("double",C45)))</formula>
    </cfRule>
    <cfRule type="containsText" dxfId="6318" priority="6022" operator="containsText" text="midi">
      <formula>NOT(ISERROR(SEARCH("midi",C45)))</formula>
    </cfRule>
    <cfRule type="containsText" dxfId="6317" priority="6021" operator="containsText" text="mjp">
      <formula>NOT(ISERROR(SEARCH("mjp",C45)))</formula>
    </cfRule>
    <cfRule type="containsText" dxfId="6316" priority="6020" operator="containsText" text="max">
      <formula>NOT(ISERROR(SEARCH("max",C45)))</formula>
    </cfRule>
    <cfRule type="containsText" dxfId="6315" priority="6019" operator="containsText" text="double">
      <formula>NOT(ISERROR(SEARCH("double",C45)))</formula>
    </cfRule>
    <cfRule type="containsText" dxfId="6314" priority="6018" operator="containsText" text="midi">
      <formula>NOT(ISERROR(SEARCH("midi",C45)))</formula>
    </cfRule>
    <cfRule type="containsText" dxfId="6313" priority="6017" operator="containsText" text="mjp">
      <formula>NOT(ISERROR(SEARCH("mjp",C45)))</formula>
    </cfRule>
    <cfRule type="containsText" dxfId="6312" priority="6016" operator="containsText" text="max">
      <formula>NOT(ISERROR(SEARCH("max",C45)))</formula>
    </cfRule>
    <cfRule type="containsText" dxfId="6311" priority="6015" operator="containsText" text="double">
      <formula>NOT(ISERROR(SEARCH("double",C45)))</formula>
    </cfRule>
    <cfRule type="containsText" dxfId="6310" priority="6014" operator="containsText" text="midi">
      <formula>NOT(ISERROR(SEARCH("midi",C45)))</formula>
    </cfRule>
    <cfRule type="containsText" dxfId="6309" priority="6013" operator="containsText" text="mjp">
      <formula>NOT(ISERROR(SEARCH("mjp",C45)))</formula>
    </cfRule>
    <cfRule type="containsText" dxfId="6308" priority="6012" operator="containsText" text="max">
      <formula>NOT(ISERROR(SEARCH("max",C45)))</formula>
    </cfRule>
    <cfRule type="containsText" dxfId="6307" priority="6011" operator="containsText" text="double">
      <formula>NOT(ISERROR(SEARCH("double",C45)))</formula>
    </cfRule>
    <cfRule type="containsText" dxfId="6306" priority="6010" operator="containsText" text="midi">
      <formula>NOT(ISERROR(SEARCH("midi",C45)))</formula>
    </cfRule>
    <cfRule type="containsText" dxfId="6305" priority="6009" operator="containsText" text="mjp">
      <formula>NOT(ISERROR(SEARCH("mjp",C45)))</formula>
    </cfRule>
    <cfRule type="containsText" dxfId="6304" priority="6008" operator="containsText" text="max">
      <formula>NOT(ISERROR(SEARCH("max",C45)))</formula>
    </cfRule>
    <cfRule type="containsText" dxfId="6303" priority="6007" operator="containsText" text="double">
      <formula>NOT(ISERROR(SEARCH("double",C45)))</formula>
    </cfRule>
    <cfRule type="containsText" dxfId="6302" priority="6006" operator="containsText" text="midi">
      <formula>NOT(ISERROR(SEARCH("midi",C45)))</formula>
    </cfRule>
    <cfRule type="containsText" dxfId="6301" priority="6005" operator="containsText" text="mjp">
      <formula>NOT(ISERROR(SEARCH("mjp",C45)))</formula>
    </cfRule>
    <cfRule type="containsText" dxfId="6300" priority="6001" operator="containsText" text="mjp">
      <formula>NOT(ISERROR(SEARCH("mjp",C45)))</formula>
    </cfRule>
    <cfRule type="containsText" dxfId="6299" priority="6000" operator="containsText" text="max">
      <formula>NOT(ISERROR(SEARCH("max",C45)))</formula>
    </cfRule>
    <cfRule type="containsText" dxfId="6298" priority="5999" operator="containsText" text="double">
      <formula>NOT(ISERROR(SEARCH("double",C45)))</formula>
    </cfRule>
    <cfRule type="containsText" dxfId="6297" priority="5998" operator="containsText" text="midi">
      <formula>NOT(ISERROR(SEARCH("midi",C45)))</formula>
    </cfRule>
    <cfRule type="containsText" dxfId="6296" priority="5997" operator="containsText" text="mjp">
      <formula>NOT(ISERROR(SEARCH("mjp",C45)))</formula>
    </cfRule>
    <cfRule type="containsText" dxfId="6295" priority="5973" operator="containsText" text="mjp">
      <formula>NOT(ISERROR(SEARCH("mjp",C45)))</formula>
    </cfRule>
    <cfRule type="containsText" dxfId="6294" priority="5974" operator="containsText" text="midi">
      <formula>NOT(ISERROR(SEARCH("midi",C45)))</formula>
    </cfRule>
    <cfRule type="containsText" dxfId="6293" priority="5975" operator="containsText" text="double">
      <formula>NOT(ISERROR(SEARCH("double",C45)))</formula>
    </cfRule>
  </conditionalFormatting>
  <conditionalFormatting sqref="C104 C100:D103">
    <cfRule type="containsText" dxfId="6292" priority="2273" operator="containsText" text="mjp">
      <formula>NOT(ISERROR(SEARCH("mjp",C100)))</formula>
    </cfRule>
  </conditionalFormatting>
  <conditionalFormatting sqref="C104 C105:D105">
    <cfRule type="containsText" dxfId="6291" priority="2187" operator="containsText" text="double">
      <formula>NOT(ISERROR(SEARCH("double",C104)))</formula>
    </cfRule>
    <cfRule type="containsText" dxfId="6290" priority="2188" operator="containsText" text="max">
      <formula>NOT(ISERROR(SEARCH("max",C104)))</formula>
    </cfRule>
    <cfRule type="containsText" dxfId="6289" priority="2186" operator="containsText" text="midi">
      <formula>NOT(ISERROR(SEARCH("midi",C104)))</formula>
    </cfRule>
  </conditionalFormatting>
  <conditionalFormatting sqref="C104">
    <cfRule type="containsText" dxfId="6288" priority="2195" operator="containsText" text="double">
      <formula>NOT(ISERROR(SEARCH("double",C104)))</formula>
    </cfRule>
    <cfRule type="containsText" dxfId="6287" priority="2194" operator="containsText" text="midi">
      <formula>NOT(ISERROR(SEARCH("midi",C104)))</formula>
    </cfRule>
    <cfRule type="containsText" dxfId="6286" priority="2193" operator="containsText" text="mjp">
      <formula>NOT(ISERROR(SEARCH("mjp",C104)))</formula>
    </cfRule>
    <cfRule type="containsText" dxfId="6285" priority="2192" operator="containsText" text="max">
      <formula>NOT(ISERROR(SEARCH("max",C104)))</formula>
    </cfRule>
    <cfRule type="containsText" dxfId="6284" priority="2191" operator="containsText" text="double">
      <formula>NOT(ISERROR(SEARCH("double",C104)))</formula>
    </cfRule>
    <cfRule type="containsText" dxfId="6283" priority="2190" operator="containsText" text="midi">
      <formula>NOT(ISERROR(SEARCH("midi",C104)))</formula>
    </cfRule>
    <cfRule type="containsText" dxfId="6282" priority="2189" operator="containsText" text="mjp">
      <formula>NOT(ISERROR(SEARCH("mjp",C104)))</formula>
    </cfRule>
    <cfRule type="containsText" dxfId="6281" priority="2249" operator="containsText" text="mjp">
      <formula>NOT(ISERROR(SEARCH("mjp",C104)))</formula>
    </cfRule>
    <cfRule type="containsText" dxfId="6280" priority="2272" operator="containsText" text="max">
      <formula>NOT(ISERROR(SEARCH("max",C104)))</formula>
    </cfRule>
    <cfRule type="containsText" dxfId="6279" priority="2271" operator="containsText" text="double">
      <formula>NOT(ISERROR(SEARCH("double",C104)))</formula>
    </cfRule>
    <cfRule type="containsText" dxfId="6278" priority="2270" operator="containsText" text="midi">
      <formula>NOT(ISERROR(SEARCH("midi",C104)))</formula>
    </cfRule>
    <cfRule type="containsText" dxfId="6277" priority="2269" operator="containsText" text="mjp">
      <formula>NOT(ISERROR(SEARCH("mjp",C104)))</formula>
    </cfRule>
    <cfRule type="containsText" dxfId="6276" priority="2268" operator="containsText" text="max">
      <formula>NOT(ISERROR(SEARCH("max",C104)))</formula>
    </cfRule>
    <cfRule type="containsText" dxfId="6275" priority="2267" operator="containsText" text="double">
      <formula>NOT(ISERROR(SEARCH("double",C104)))</formula>
    </cfRule>
    <cfRule type="containsText" dxfId="6274" priority="2266" operator="containsText" text="midi">
      <formula>NOT(ISERROR(SEARCH("midi",C104)))</formula>
    </cfRule>
    <cfRule type="containsText" dxfId="6273" priority="2265" operator="containsText" text="mjp">
      <formula>NOT(ISERROR(SEARCH("mjp",C104)))</formula>
    </cfRule>
    <cfRule type="containsText" dxfId="6272" priority="2264" operator="containsText" text="max">
      <formula>NOT(ISERROR(SEARCH("max",C104)))</formula>
    </cfRule>
    <cfRule type="containsText" dxfId="6271" priority="2263" operator="containsText" text="double">
      <formula>NOT(ISERROR(SEARCH("double",C104)))</formula>
    </cfRule>
    <cfRule type="containsText" dxfId="6270" priority="2262" operator="containsText" text="midi">
      <formula>NOT(ISERROR(SEARCH("midi",C104)))</formula>
    </cfRule>
    <cfRule type="containsText" dxfId="6269" priority="2261" operator="containsText" text="mjp">
      <formula>NOT(ISERROR(SEARCH("mjp",C104)))</formula>
    </cfRule>
    <cfRule type="containsText" dxfId="6268" priority="2260" operator="containsText" text="max">
      <formula>NOT(ISERROR(SEARCH("max",C104)))</formula>
    </cfRule>
    <cfRule type="containsText" dxfId="6267" priority="2259" operator="containsText" text="double">
      <formula>NOT(ISERROR(SEARCH("double",C104)))</formula>
    </cfRule>
    <cfRule type="containsText" dxfId="6266" priority="2258" operator="containsText" text="midi">
      <formula>NOT(ISERROR(SEARCH("midi",C104)))</formula>
    </cfRule>
    <cfRule type="containsText" dxfId="6265" priority="2257" operator="containsText" text="mjp">
      <formula>NOT(ISERROR(SEARCH("mjp",C104)))</formula>
    </cfRule>
    <cfRule type="containsText" dxfId="6264" priority="2256" operator="containsText" text="max">
      <formula>NOT(ISERROR(SEARCH("max",C104)))</formula>
    </cfRule>
    <cfRule type="containsText" dxfId="6263" priority="2255" operator="containsText" text="double">
      <formula>NOT(ISERROR(SEARCH("double",C104)))</formula>
    </cfRule>
    <cfRule type="containsText" dxfId="6262" priority="2254" operator="containsText" text="midi">
      <formula>NOT(ISERROR(SEARCH("midi",C104)))</formula>
    </cfRule>
    <cfRule type="containsText" dxfId="6261" priority="2253" operator="containsText" text="mjp">
      <formula>NOT(ISERROR(SEARCH("mjp",C104)))</formula>
    </cfRule>
    <cfRule type="containsText" dxfId="6260" priority="2252" operator="containsText" text="max">
      <formula>NOT(ISERROR(SEARCH("max",C104)))</formula>
    </cfRule>
    <cfRule type="containsText" dxfId="6259" priority="2251" operator="containsText" text="double">
      <formula>NOT(ISERROR(SEARCH("double",C104)))</formula>
    </cfRule>
    <cfRule type="containsText" dxfId="6258" priority="2250" operator="containsText" text="midi">
      <formula>NOT(ISERROR(SEARCH("midi",C104)))</formula>
    </cfRule>
    <cfRule type="containsText" dxfId="6257" priority="2248" operator="containsText" text="max">
      <formula>NOT(ISERROR(SEARCH("max",C104)))</formula>
    </cfRule>
    <cfRule type="containsText" dxfId="6256" priority="2247" operator="containsText" text="double">
      <formula>NOT(ISERROR(SEARCH("double",C104)))</formula>
    </cfRule>
    <cfRule type="containsText" dxfId="6255" priority="2246" operator="containsText" text="midi">
      <formula>NOT(ISERROR(SEARCH("midi",C104)))</formula>
    </cfRule>
    <cfRule type="containsText" dxfId="6254" priority="2245" operator="containsText" text="mjp">
      <formula>NOT(ISERROR(SEARCH("mjp",C104)))</formula>
    </cfRule>
    <cfRule type="containsText" dxfId="6253" priority="2244" operator="containsText" text="max">
      <formula>NOT(ISERROR(SEARCH("max",C104)))</formula>
    </cfRule>
    <cfRule type="containsText" dxfId="6252" priority="2243" operator="containsText" text="double">
      <formula>NOT(ISERROR(SEARCH("double",C104)))</formula>
    </cfRule>
    <cfRule type="containsText" dxfId="6251" priority="2242" operator="containsText" text="midi">
      <formula>NOT(ISERROR(SEARCH("midi",C104)))</formula>
    </cfRule>
    <cfRule type="containsText" dxfId="6250" priority="2241" operator="containsText" text="mjp">
      <formula>NOT(ISERROR(SEARCH("mjp",C104)))</formula>
    </cfRule>
    <cfRule type="containsText" dxfId="6249" priority="2240" operator="containsText" text="max">
      <formula>NOT(ISERROR(SEARCH("max",C104)))</formula>
    </cfRule>
    <cfRule type="containsText" dxfId="6248" priority="2239" operator="containsText" text="double">
      <formula>NOT(ISERROR(SEARCH("double",C104)))</formula>
    </cfRule>
    <cfRule type="containsText" dxfId="6247" priority="2238" operator="containsText" text="midi">
      <formula>NOT(ISERROR(SEARCH("midi",C104)))</formula>
    </cfRule>
    <cfRule type="containsText" dxfId="6246" priority="2237" operator="containsText" text="mjp">
      <formula>NOT(ISERROR(SEARCH("mjp",C104)))</formula>
    </cfRule>
    <cfRule type="containsText" dxfId="6245" priority="2236" operator="containsText" text="max">
      <formula>NOT(ISERROR(SEARCH("max",C104)))</formula>
    </cfRule>
    <cfRule type="containsText" dxfId="6244" priority="2235" operator="containsText" text="double">
      <formula>NOT(ISERROR(SEARCH("double",C104)))</formula>
    </cfRule>
    <cfRule type="containsText" dxfId="6243" priority="2234" operator="containsText" text="midi">
      <formula>NOT(ISERROR(SEARCH("midi",C104)))</formula>
    </cfRule>
    <cfRule type="containsText" dxfId="6242" priority="2233" operator="containsText" text="mjp">
      <formula>NOT(ISERROR(SEARCH("mjp",C104)))</formula>
    </cfRule>
    <cfRule type="containsText" dxfId="6241" priority="2232" operator="containsText" text="max">
      <formula>NOT(ISERROR(SEARCH("max",C104)))</formula>
    </cfRule>
    <cfRule type="containsText" dxfId="6240" priority="2231" operator="containsText" text="double">
      <formula>NOT(ISERROR(SEARCH("double",C104)))</formula>
    </cfRule>
    <cfRule type="containsText" dxfId="6239" priority="2230" operator="containsText" text="midi">
      <formula>NOT(ISERROR(SEARCH("midi",C104)))</formula>
    </cfRule>
    <cfRule type="containsText" dxfId="6238" priority="2229" operator="containsText" text="mjp">
      <formula>NOT(ISERROR(SEARCH("mjp",C104)))</formula>
    </cfRule>
    <cfRule type="containsText" dxfId="6237" priority="2228" operator="containsText" text="max">
      <formula>NOT(ISERROR(SEARCH("max",C104)))</formula>
    </cfRule>
    <cfRule type="containsText" dxfId="6236" priority="2227" operator="containsText" text="double">
      <formula>NOT(ISERROR(SEARCH("double",C104)))</formula>
    </cfRule>
    <cfRule type="containsText" dxfId="6235" priority="2226" operator="containsText" text="midi">
      <formula>NOT(ISERROR(SEARCH("midi",C104)))</formula>
    </cfRule>
    <cfRule type="containsText" dxfId="6234" priority="2225" operator="containsText" text="mjp">
      <formula>NOT(ISERROR(SEARCH("mjp",C104)))</formula>
    </cfRule>
    <cfRule type="containsText" dxfId="6233" priority="2224" operator="containsText" text="max">
      <formula>NOT(ISERROR(SEARCH("max",C104)))</formula>
    </cfRule>
    <cfRule type="containsText" dxfId="6232" priority="2223" operator="containsText" text="double">
      <formula>NOT(ISERROR(SEARCH("double",C104)))</formula>
    </cfRule>
    <cfRule type="containsText" dxfId="6231" priority="2222" operator="containsText" text="midi">
      <formula>NOT(ISERROR(SEARCH("midi",C104)))</formula>
    </cfRule>
    <cfRule type="containsText" dxfId="6230" priority="2221" operator="containsText" text="mjp">
      <formula>NOT(ISERROR(SEARCH("mjp",C104)))</formula>
    </cfRule>
    <cfRule type="containsText" dxfId="6229" priority="2220" operator="containsText" text="max">
      <formula>NOT(ISERROR(SEARCH("max",C104)))</formula>
    </cfRule>
    <cfRule type="containsText" dxfId="6228" priority="2219" operator="containsText" text="double">
      <formula>NOT(ISERROR(SEARCH("double",C104)))</formula>
    </cfRule>
    <cfRule type="containsText" dxfId="6227" priority="2218" operator="containsText" text="midi">
      <formula>NOT(ISERROR(SEARCH("midi",C104)))</formula>
    </cfRule>
    <cfRule type="containsText" dxfId="6226" priority="2217" operator="containsText" text="mjp">
      <formula>NOT(ISERROR(SEARCH("mjp",C104)))</formula>
    </cfRule>
    <cfRule type="containsText" dxfId="6225" priority="2216" operator="containsText" text="max">
      <formula>NOT(ISERROR(SEARCH("max",C104)))</formula>
    </cfRule>
    <cfRule type="containsText" dxfId="6224" priority="2215" operator="containsText" text="double">
      <formula>NOT(ISERROR(SEARCH("double",C104)))</formula>
    </cfRule>
    <cfRule type="containsText" dxfId="6223" priority="2214" operator="containsText" text="midi">
      <formula>NOT(ISERROR(SEARCH("midi",C104)))</formula>
    </cfRule>
    <cfRule type="containsText" dxfId="6222" priority="2213" operator="containsText" text="mjp">
      <formula>NOT(ISERROR(SEARCH("mjp",C104)))</formula>
    </cfRule>
    <cfRule type="containsText" dxfId="6221" priority="2212" operator="containsText" text="max">
      <formula>NOT(ISERROR(SEARCH("max",C104)))</formula>
    </cfRule>
    <cfRule type="containsText" dxfId="6220" priority="2211" operator="containsText" text="double">
      <formula>NOT(ISERROR(SEARCH("double",C104)))</formula>
    </cfRule>
    <cfRule type="containsText" dxfId="6219" priority="2210" operator="containsText" text="midi">
      <formula>NOT(ISERROR(SEARCH("midi",C104)))</formula>
    </cfRule>
    <cfRule type="containsText" dxfId="6218" priority="2209" operator="containsText" text="mjp">
      <formula>NOT(ISERROR(SEARCH("mjp",C104)))</formula>
    </cfRule>
    <cfRule type="containsText" dxfId="6217" priority="2208" operator="containsText" text="max">
      <formula>NOT(ISERROR(SEARCH("max",C104)))</formula>
    </cfRule>
    <cfRule type="containsText" dxfId="6216" priority="2207" operator="containsText" text="double">
      <formula>NOT(ISERROR(SEARCH("double",C104)))</formula>
    </cfRule>
    <cfRule type="containsText" dxfId="6215" priority="2206" operator="containsText" text="midi">
      <formula>NOT(ISERROR(SEARCH("midi",C104)))</formula>
    </cfRule>
    <cfRule type="containsText" dxfId="6214" priority="2205" operator="containsText" text="mjp">
      <formula>NOT(ISERROR(SEARCH("mjp",C104)))</formula>
    </cfRule>
    <cfRule type="containsText" dxfId="6213" priority="2204" operator="containsText" text="max">
      <formula>NOT(ISERROR(SEARCH("max",C104)))</formula>
    </cfRule>
    <cfRule type="containsText" dxfId="6212" priority="2203" operator="containsText" text="double">
      <formula>NOT(ISERROR(SEARCH("double",C104)))</formula>
    </cfRule>
    <cfRule type="containsText" dxfId="6211" priority="2202" operator="containsText" text="midi">
      <formula>NOT(ISERROR(SEARCH("midi",C104)))</formula>
    </cfRule>
    <cfRule type="containsText" dxfId="6210" priority="2201" operator="containsText" text="mjp">
      <formula>NOT(ISERROR(SEARCH("mjp",C104)))</formula>
    </cfRule>
    <cfRule type="containsText" dxfId="6209" priority="2200" operator="containsText" text="max">
      <formula>NOT(ISERROR(SEARCH("max",C104)))</formula>
    </cfRule>
    <cfRule type="containsText" dxfId="6208" priority="2199" operator="containsText" text="double">
      <formula>NOT(ISERROR(SEARCH("double",C104)))</formula>
    </cfRule>
    <cfRule type="containsText" dxfId="6207" priority="2198" operator="containsText" text="midi">
      <formula>NOT(ISERROR(SEARCH("midi",C104)))</formula>
    </cfRule>
    <cfRule type="containsText" dxfId="6206" priority="2197" operator="containsText" text="mjp">
      <formula>NOT(ISERROR(SEARCH("mjp",C104)))</formula>
    </cfRule>
    <cfRule type="containsText" dxfId="6205" priority="2196" operator="containsText" text="max">
      <formula>NOT(ISERROR(SEARCH("max",C104)))</formula>
    </cfRule>
  </conditionalFormatting>
  <conditionalFormatting sqref="C3:D3 C5 C6:D7 C8 C10:C11 C17:D17 C19:D19 C21:D21 C23:D25 C27:D27 C29 C33 C35:D37 C39:D41 C43:D46 D47:D59 C48:D49 C51:D54 D61:D63 D65 D67:D68 C103:D103">
    <cfRule type="containsText" dxfId="6204" priority="15957" operator="containsText" text="max">
      <formula>NOT(ISERROR(SEARCH("max",C3)))</formula>
    </cfRule>
    <cfRule type="containsText" dxfId="6203" priority="15956" operator="containsText" text="double">
      <formula>NOT(ISERROR(SEARCH("double",C3)))</formula>
    </cfRule>
    <cfRule type="containsText" dxfId="6202" priority="15955" operator="containsText" text="midi">
      <formula>NOT(ISERROR(SEARCH("midi",C3)))</formula>
    </cfRule>
  </conditionalFormatting>
  <conditionalFormatting sqref="C3:D3 C5 C6:D7 C8 C10:C11 C43:D46 D47:D65 C48:D49 C51:D54 C58:D58 C61:D63 C21:D21 C19:D19 C17:D17 C29 C33 C35:D37 C23:D25 C27:D27 C39:D41 D67:D68">
    <cfRule type="containsText" dxfId="6201" priority="15954" operator="containsText" text="mjp">
      <formula>NOT(ISERROR(SEARCH("mjp",C3)))</formula>
    </cfRule>
  </conditionalFormatting>
  <conditionalFormatting sqref="C3:D3 C5 C6:D7 C8 C10:C11">
    <cfRule type="containsText" dxfId="6200" priority="15902" operator="containsText" text="mjp">
      <formula>NOT(ISERROR(SEARCH("mjp",C3)))</formula>
    </cfRule>
    <cfRule type="containsText" dxfId="6199" priority="15953" operator="containsText" text="max">
      <formula>NOT(ISERROR(SEARCH("max",C3)))</formula>
    </cfRule>
    <cfRule type="containsText" dxfId="6198" priority="15952" operator="containsText" text="double">
      <formula>NOT(ISERROR(SEARCH("double",C3)))</formula>
    </cfRule>
    <cfRule type="containsText" dxfId="6197" priority="15951" operator="containsText" text="midi">
      <formula>NOT(ISERROR(SEARCH("midi",C3)))</formula>
    </cfRule>
    <cfRule type="containsText" dxfId="6196" priority="15950" operator="containsText" text="mjp">
      <formula>NOT(ISERROR(SEARCH("mjp",C3)))</formula>
    </cfRule>
    <cfRule type="containsText" dxfId="6195" priority="15949" operator="containsText" text="max">
      <formula>NOT(ISERROR(SEARCH("max",C3)))</formula>
    </cfRule>
    <cfRule type="containsText" dxfId="6194" priority="15948" operator="containsText" text="double">
      <formula>NOT(ISERROR(SEARCH("double",C3)))</formula>
    </cfRule>
    <cfRule type="containsText" dxfId="6193" priority="15947" operator="containsText" text="midi">
      <formula>NOT(ISERROR(SEARCH("midi",C3)))</formula>
    </cfRule>
    <cfRule type="containsText" dxfId="6192" priority="15946" operator="containsText" text="mjp">
      <formula>NOT(ISERROR(SEARCH("mjp",C3)))</formula>
    </cfRule>
    <cfRule type="containsText" dxfId="6191" priority="15945" operator="containsText" text="max">
      <formula>NOT(ISERROR(SEARCH("max",C3)))</formula>
    </cfRule>
    <cfRule type="containsText" dxfId="6190" priority="15944" operator="containsText" text="double">
      <formula>NOT(ISERROR(SEARCH("double",C3)))</formula>
    </cfRule>
    <cfRule type="containsText" dxfId="6189" priority="15943" operator="containsText" text="midi">
      <formula>NOT(ISERROR(SEARCH("midi",C3)))</formula>
    </cfRule>
    <cfRule type="containsText" dxfId="6188" priority="15942" operator="containsText" text="mjp">
      <formula>NOT(ISERROR(SEARCH("mjp",C3)))</formula>
    </cfRule>
    <cfRule type="containsText" dxfId="6187" priority="15941" operator="containsText" text="max">
      <formula>NOT(ISERROR(SEARCH("max",C3)))</formula>
    </cfRule>
    <cfRule type="containsText" dxfId="6186" priority="15940" operator="containsText" text="double">
      <formula>NOT(ISERROR(SEARCH("double",C3)))</formula>
    </cfRule>
    <cfRule type="containsText" dxfId="6185" priority="15939" operator="containsText" text="midi">
      <formula>NOT(ISERROR(SEARCH("midi",C3)))</formula>
    </cfRule>
    <cfRule type="containsText" dxfId="6184" priority="15938" operator="containsText" text="mjp">
      <formula>NOT(ISERROR(SEARCH("mjp",C3)))</formula>
    </cfRule>
    <cfRule type="containsText" dxfId="6183" priority="15937" operator="containsText" text="max">
      <formula>NOT(ISERROR(SEARCH("max",C3)))</formula>
    </cfRule>
    <cfRule type="containsText" dxfId="6182" priority="15936" operator="containsText" text="double">
      <formula>NOT(ISERROR(SEARCH("double",C3)))</formula>
    </cfRule>
    <cfRule type="containsText" dxfId="6181" priority="15935" operator="containsText" text="midi">
      <formula>NOT(ISERROR(SEARCH("midi",C3)))</formula>
    </cfRule>
    <cfRule type="containsText" dxfId="6180" priority="15934" operator="containsText" text="mjp">
      <formula>NOT(ISERROR(SEARCH("mjp",C3)))</formula>
    </cfRule>
    <cfRule type="containsText" dxfId="6179" priority="15933" operator="containsText" text="max">
      <formula>NOT(ISERROR(SEARCH("max",C3)))</formula>
    </cfRule>
    <cfRule type="containsText" dxfId="6178" priority="15932" operator="containsText" text="double">
      <formula>NOT(ISERROR(SEARCH("double",C3)))</formula>
    </cfRule>
    <cfRule type="containsText" dxfId="6177" priority="15931" operator="containsText" text="midi">
      <formula>NOT(ISERROR(SEARCH("midi",C3)))</formula>
    </cfRule>
    <cfRule type="containsText" dxfId="6176" priority="15930" operator="containsText" text="mjp">
      <formula>NOT(ISERROR(SEARCH("mjp",C3)))</formula>
    </cfRule>
    <cfRule type="containsText" dxfId="6175" priority="15929" operator="containsText" text="max">
      <formula>NOT(ISERROR(SEARCH("max",C3)))</formula>
    </cfRule>
    <cfRule type="containsText" dxfId="6174" priority="15928" operator="containsText" text="double">
      <formula>NOT(ISERROR(SEARCH("double",C3)))</formula>
    </cfRule>
    <cfRule type="containsText" dxfId="6173" priority="15927" operator="containsText" text="midi">
      <formula>NOT(ISERROR(SEARCH("midi",C3)))</formula>
    </cfRule>
    <cfRule type="containsText" dxfId="6172" priority="15926" operator="containsText" text="mjp">
      <formula>NOT(ISERROR(SEARCH("mjp",C3)))</formula>
    </cfRule>
    <cfRule type="containsText" dxfId="6171" priority="15925" operator="containsText" text="max">
      <formula>NOT(ISERROR(SEARCH("max",C3)))</formula>
    </cfRule>
    <cfRule type="containsText" dxfId="6170" priority="15924" operator="containsText" text="double">
      <formula>NOT(ISERROR(SEARCH("double",C3)))</formula>
    </cfRule>
    <cfRule type="containsText" dxfId="6169" priority="15923" operator="containsText" text="midi">
      <formula>NOT(ISERROR(SEARCH("midi",C3)))</formula>
    </cfRule>
    <cfRule type="containsText" dxfId="6168" priority="15922" operator="containsText" text="mjp">
      <formula>NOT(ISERROR(SEARCH("mjp",C3)))</formula>
    </cfRule>
    <cfRule type="containsText" dxfId="6167" priority="15921" operator="containsText" text="max">
      <formula>NOT(ISERROR(SEARCH("max",C3)))</formula>
    </cfRule>
    <cfRule type="containsText" dxfId="6166" priority="15920" operator="containsText" text="double">
      <formula>NOT(ISERROR(SEARCH("double",C3)))</formula>
    </cfRule>
    <cfRule type="containsText" dxfId="6165" priority="15919" operator="containsText" text="midi">
      <formula>NOT(ISERROR(SEARCH("midi",C3)))</formula>
    </cfRule>
    <cfRule type="containsText" dxfId="6164" priority="15918" operator="containsText" text="mjp">
      <formula>NOT(ISERROR(SEARCH("mjp",C3)))</formula>
    </cfRule>
    <cfRule type="containsText" dxfId="6163" priority="15917" operator="containsText" text="max">
      <formula>NOT(ISERROR(SEARCH("max",C3)))</formula>
    </cfRule>
    <cfRule type="containsText" dxfId="6162" priority="15916" operator="containsText" text="double">
      <formula>NOT(ISERROR(SEARCH("double",C3)))</formula>
    </cfRule>
    <cfRule type="containsText" dxfId="6161" priority="15915" operator="containsText" text="midi">
      <formula>NOT(ISERROR(SEARCH("midi",C3)))</formula>
    </cfRule>
    <cfRule type="containsText" dxfId="6160" priority="15914" operator="containsText" text="mjp">
      <formula>NOT(ISERROR(SEARCH("mjp",C3)))</formula>
    </cfRule>
    <cfRule type="containsText" dxfId="6159" priority="15913" operator="containsText" text="max">
      <formula>NOT(ISERROR(SEARCH("max",C3)))</formula>
    </cfRule>
    <cfRule type="containsText" dxfId="6158" priority="15912" operator="containsText" text="double">
      <formula>NOT(ISERROR(SEARCH("double",C3)))</formula>
    </cfRule>
    <cfRule type="containsText" dxfId="6157" priority="15911" operator="containsText" text="midi">
      <formula>NOT(ISERROR(SEARCH("midi",C3)))</formula>
    </cfRule>
    <cfRule type="containsText" dxfId="6156" priority="15910" operator="containsText" text="mjp">
      <formula>NOT(ISERROR(SEARCH("mjp",C3)))</formula>
    </cfRule>
    <cfRule type="containsText" dxfId="6155" priority="15909" operator="containsText" text="max">
      <formula>NOT(ISERROR(SEARCH("max",C3)))</formula>
    </cfRule>
    <cfRule type="containsText" dxfId="6154" priority="15908" operator="containsText" text="double">
      <formula>NOT(ISERROR(SEARCH("double",C3)))</formula>
    </cfRule>
    <cfRule type="containsText" dxfId="6153" priority="15907" operator="containsText" text="midi">
      <formula>NOT(ISERROR(SEARCH("midi",C3)))</formula>
    </cfRule>
    <cfRule type="containsText" dxfId="6152" priority="15906" operator="containsText" text="mjp">
      <formula>NOT(ISERROR(SEARCH("mjp",C3)))</formula>
    </cfRule>
    <cfRule type="containsText" dxfId="6151" priority="15905" operator="containsText" text="max">
      <formula>NOT(ISERROR(SEARCH("max",C3)))</formula>
    </cfRule>
    <cfRule type="containsText" dxfId="6150" priority="15904" operator="containsText" text="double">
      <formula>NOT(ISERROR(SEARCH("double",C3)))</formula>
    </cfRule>
    <cfRule type="containsText" dxfId="6149" priority="15903" operator="containsText" text="midi">
      <formula>NOT(ISERROR(SEARCH("midi",C3)))</formula>
    </cfRule>
    <cfRule type="containsText" dxfId="6148" priority="15901" operator="containsText" text="max">
      <formula>NOT(ISERROR(SEARCH("max",C3)))</formula>
    </cfRule>
    <cfRule type="containsText" dxfId="6147" priority="15900" operator="containsText" text="double">
      <formula>NOT(ISERROR(SEARCH("double",C3)))</formula>
    </cfRule>
    <cfRule type="containsText" dxfId="6146" priority="15899" operator="containsText" text="midi">
      <formula>NOT(ISERROR(SEARCH("midi",C3)))</formula>
    </cfRule>
    <cfRule type="containsText" dxfId="6145" priority="15898" operator="containsText" text="mjp">
      <formula>NOT(ISERROR(SEARCH("mjp",C3)))</formula>
    </cfRule>
    <cfRule type="containsText" dxfId="6144" priority="15897" operator="containsText" text="max">
      <formula>NOT(ISERROR(SEARCH("max",C3)))</formula>
    </cfRule>
    <cfRule type="containsText" dxfId="6143" priority="15896" operator="containsText" text="double">
      <formula>NOT(ISERROR(SEARCH("double",C3)))</formula>
    </cfRule>
    <cfRule type="containsText" dxfId="6142" priority="15895" operator="containsText" text="midi">
      <formula>NOT(ISERROR(SEARCH("midi",C3)))</formula>
    </cfRule>
    <cfRule type="containsText" dxfId="6141" priority="15894" operator="containsText" text="mjp">
      <formula>NOT(ISERROR(SEARCH("mjp",C3)))</formula>
    </cfRule>
    <cfRule type="containsText" dxfId="6140" priority="15893" operator="containsText" text="max">
      <formula>NOT(ISERROR(SEARCH("max",C3)))</formula>
    </cfRule>
    <cfRule type="containsText" dxfId="6139" priority="15892" operator="containsText" text="double">
      <formula>NOT(ISERROR(SEARCH("double",C3)))</formula>
    </cfRule>
    <cfRule type="containsText" dxfId="6138" priority="15891" operator="containsText" text="midi">
      <formula>NOT(ISERROR(SEARCH("midi",C3)))</formula>
    </cfRule>
    <cfRule type="containsText" dxfId="6137" priority="15890" operator="containsText" text="mjp">
      <formula>NOT(ISERROR(SEARCH("mjp",C3)))</formula>
    </cfRule>
    <cfRule type="containsText" dxfId="6136" priority="15889" operator="containsText" text="max">
      <formula>NOT(ISERROR(SEARCH("max",C3)))</formula>
    </cfRule>
    <cfRule type="containsText" dxfId="6135" priority="15888" operator="containsText" text="double">
      <formula>NOT(ISERROR(SEARCH("double",C3)))</formula>
    </cfRule>
    <cfRule type="containsText" dxfId="6134" priority="15887" operator="containsText" text="midi">
      <formula>NOT(ISERROR(SEARCH("midi",C3)))</formula>
    </cfRule>
    <cfRule type="containsText" dxfId="6133" priority="15886" operator="containsText" text="mjp">
      <formula>NOT(ISERROR(SEARCH("mjp",C3)))</formula>
    </cfRule>
    <cfRule type="containsText" dxfId="6132" priority="15885" operator="containsText" text="max">
      <formula>NOT(ISERROR(SEARCH("max",C3)))</formula>
    </cfRule>
    <cfRule type="containsText" dxfId="6131" priority="15884" operator="containsText" text="double">
      <formula>NOT(ISERROR(SEARCH("double",C3)))</formula>
    </cfRule>
    <cfRule type="containsText" dxfId="6130" priority="15883" operator="containsText" text="midi">
      <formula>NOT(ISERROR(SEARCH("midi",C3)))</formula>
    </cfRule>
    <cfRule type="containsText" dxfId="6129" priority="15882" operator="containsText" text="mjp">
      <formula>NOT(ISERROR(SEARCH("mjp",C3)))</formula>
    </cfRule>
    <cfRule type="containsText" dxfId="6128" priority="15881" operator="containsText" text="max">
      <formula>NOT(ISERROR(SEARCH("max",C3)))</formula>
    </cfRule>
    <cfRule type="containsText" dxfId="6127" priority="15880" operator="containsText" text="double">
      <formula>NOT(ISERROR(SEARCH("double",C3)))</formula>
    </cfRule>
    <cfRule type="containsText" dxfId="6126" priority="15879" operator="containsText" text="midi">
      <formula>NOT(ISERROR(SEARCH("midi",C3)))</formula>
    </cfRule>
    <cfRule type="containsText" dxfId="6125" priority="15878" operator="containsText" text="mjp">
      <formula>NOT(ISERROR(SEARCH("mjp",C3)))</formula>
    </cfRule>
    <cfRule type="containsText" dxfId="6124" priority="15877" operator="containsText" text="max">
      <formula>NOT(ISERROR(SEARCH("max",C3)))</formula>
    </cfRule>
    <cfRule type="containsText" dxfId="6123" priority="15876" operator="containsText" text="double">
      <formula>NOT(ISERROR(SEARCH("double",C3)))</formula>
    </cfRule>
    <cfRule type="containsText" dxfId="6122" priority="15875" operator="containsText" text="midi">
      <formula>NOT(ISERROR(SEARCH("midi",C3)))</formula>
    </cfRule>
    <cfRule type="containsText" dxfId="6121" priority="15874" operator="containsText" text="mjp">
      <formula>NOT(ISERROR(SEARCH("mjp",C3)))</formula>
    </cfRule>
    <cfRule type="containsText" dxfId="6120" priority="15873" operator="containsText" text="max">
      <formula>NOT(ISERROR(SEARCH("max",C3)))</formula>
    </cfRule>
    <cfRule type="containsText" dxfId="6119" priority="15872" operator="containsText" text="double">
      <formula>NOT(ISERROR(SEARCH("double",C3)))</formula>
    </cfRule>
    <cfRule type="containsText" dxfId="6118" priority="15871" operator="containsText" text="midi">
      <formula>NOT(ISERROR(SEARCH("midi",C3)))</formula>
    </cfRule>
    <cfRule type="containsText" dxfId="6117" priority="15870" operator="containsText" text="mjp">
      <formula>NOT(ISERROR(SEARCH("mjp",C3)))</formula>
    </cfRule>
    <cfRule type="containsText" dxfId="6116" priority="15869" operator="containsText" text="max">
      <formula>NOT(ISERROR(SEARCH("max",C3)))</formula>
    </cfRule>
    <cfRule type="containsText" dxfId="6115" priority="15868" operator="containsText" text="double">
      <formula>NOT(ISERROR(SEARCH("double",C3)))</formula>
    </cfRule>
    <cfRule type="containsText" dxfId="6114" priority="15867" operator="containsText" text="midi">
      <formula>NOT(ISERROR(SEARCH("midi",C3)))</formula>
    </cfRule>
    <cfRule type="containsText" dxfId="6113" priority="15860" operator="containsText" text="double">
      <formula>NOT(ISERROR(SEARCH("double",C3)))</formula>
    </cfRule>
    <cfRule type="containsText" dxfId="6112" priority="15861" operator="containsText" text="max">
      <formula>NOT(ISERROR(SEARCH("max",C3)))</formula>
    </cfRule>
    <cfRule type="containsText" dxfId="6111" priority="15866" operator="containsText" text="mjp">
      <formula>NOT(ISERROR(SEARCH("mjp",C3)))</formula>
    </cfRule>
  </conditionalFormatting>
  <conditionalFormatting sqref="C3:D3 C6:D7 C46:D46 C48:D49 C51:D54 C58:D58 D60:D64 C61:D63 C5 C8 C10:C11">
    <cfRule type="containsText" dxfId="6110" priority="15859" operator="containsText" text="midi">
      <formula>NOT(ISERROR(SEARCH("midi",C3)))</formula>
    </cfRule>
  </conditionalFormatting>
  <conditionalFormatting sqref="C5:D8 C10:D11 C14:D15 C29:D31 C33:D33 D34:D35 C44:D44 C48:D49 C51:D54 C56:D59 C65:D65 D66:D67 C67:D68 D69:D72 C70:D70 C73:D74 D75 C76:D77 D78:D79 C79:D80 D60:D64 C61:D63">
    <cfRule type="containsText" dxfId="6109" priority="5419" operator="containsText" text="double">
      <formula>NOT(ISERROR(SEARCH("double",C5)))</formula>
    </cfRule>
  </conditionalFormatting>
  <conditionalFormatting sqref="C5:D8 C10:D11 C14:D15 C29:D31 C33:D33 D34:D35 C44:D44 C48:D49 C51:D54 C56:D59 C65:D65 D66:D67 C67:D68 D69:D72 C70:D70 C73:D74 D75 C76:D77 D78:D79 C79:D80">
    <cfRule type="containsText" dxfId="6108" priority="5418" operator="containsText" text="midi">
      <formula>NOT(ISERROR(SEARCH("midi",C5)))</formula>
    </cfRule>
  </conditionalFormatting>
  <conditionalFormatting sqref="C5:D8 C10:D11 C14:D15 C29:D31 C33:D33 D34:D35 C44:D44 C48:D49 C51:D54 C56:D59 D60:D64 C61:D63 C65:D65 D66:D67 C67:D68 D69:D72 C70:D70 C73:D74 D75 C76:D77 D78:D79 C79:D80">
    <cfRule type="containsText" dxfId="6107" priority="5420" operator="containsText" text="max">
      <formula>NOT(ISERROR(SEARCH("max",C5)))</formula>
    </cfRule>
  </conditionalFormatting>
  <conditionalFormatting sqref="C5:D8 C10:D11 C14:D15 C73:D74 C76:D77 C79:D80 D78:D79 D69:D72 C70:D70 C51:D54 C56:D59 C29:D31 C33:D33 D34:D35 C44:D44 C48:D49 C65:D65 D66:D67 C67:D68 D75">
    <cfRule type="containsText" dxfId="6106" priority="5417" operator="containsText" text="mjp">
      <formula>NOT(ISERROR(SEARCH("mjp",C5)))</formula>
    </cfRule>
  </conditionalFormatting>
  <conditionalFormatting sqref="C6:D7 C3:D3">
    <cfRule type="containsText" dxfId="6105" priority="15858" operator="containsText" text="mjp">
      <formula>NOT(ISERROR(SEARCH("mjp",C3)))</formula>
    </cfRule>
  </conditionalFormatting>
  <conditionalFormatting sqref="C6:D7">
    <cfRule type="containsText" dxfId="6104" priority="14884" operator="containsText" text="double">
      <formula>NOT(ISERROR(SEARCH("double",C6)))</formula>
    </cfRule>
    <cfRule type="containsText" dxfId="6103" priority="14883" operator="containsText" text="midi">
      <formula>NOT(ISERROR(SEARCH("midi",C6)))</formula>
    </cfRule>
    <cfRule type="containsText" dxfId="6102" priority="14882" operator="containsText" text="mjp">
      <formula>NOT(ISERROR(SEARCH("mjp",C6)))</formula>
    </cfRule>
    <cfRule type="containsText" dxfId="6101" priority="14881" operator="containsText" text="max">
      <formula>NOT(ISERROR(SEARCH("max",C6)))</formula>
    </cfRule>
    <cfRule type="containsText" dxfId="6100" priority="14880" operator="containsText" text="double">
      <formula>NOT(ISERROR(SEARCH("double",C6)))</formula>
    </cfRule>
    <cfRule type="containsText" dxfId="6099" priority="14879" operator="containsText" text="midi">
      <formula>NOT(ISERROR(SEARCH("midi",C6)))</formula>
    </cfRule>
    <cfRule type="containsText" dxfId="6098" priority="14878" operator="containsText" text="mjp">
      <formula>NOT(ISERROR(SEARCH("mjp",C6)))</formula>
    </cfRule>
    <cfRule type="containsText" dxfId="6097" priority="14877" operator="containsText" text="max">
      <formula>NOT(ISERROR(SEARCH("max",C6)))</formula>
    </cfRule>
    <cfRule type="containsText" dxfId="6096" priority="14876" operator="containsText" text="double">
      <formula>NOT(ISERROR(SEARCH("double",C6)))</formula>
    </cfRule>
    <cfRule type="containsText" dxfId="6095" priority="14875" operator="containsText" text="midi">
      <formula>NOT(ISERROR(SEARCH("midi",C6)))</formula>
    </cfRule>
    <cfRule type="containsText" dxfId="6094" priority="14874" operator="containsText" text="mjp">
      <formula>NOT(ISERROR(SEARCH("mjp",C6)))</formula>
    </cfRule>
    <cfRule type="containsText" dxfId="6093" priority="14873" operator="containsText" text="max">
      <formula>NOT(ISERROR(SEARCH("max",C6)))</formula>
    </cfRule>
    <cfRule type="containsText" dxfId="6092" priority="14872" operator="containsText" text="double">
      <formula>NOT(ISERROR(SEARCH("double",C6)))</formula>
    </cfRule>
    <cfRule type="containsText" dxfId="6091" priority="14871" operator="containsText" text="midi">
      <formula>NOT(ISERROR(SEARCH("midi",C6)))</formula>
    </cfRule>
    <cfRule type="containsText" dxfId="6090" priority="14870" operator="containsText" text="mjp">
      <formula>NOT(ISERROR(SEARCH("mjp",C6)))</formula>
    </cfRule>
    <cfRule type="containsText" dxfId="6089" priority="14869" operator="containsText" text="max">
      <formula>NOT(ISERROR(SEARCH("max",C6)))</formula>
    </cfRule>
    <cfRule type="containsText" dxfId="6088" priority="14868" operator="containsText" text="double">
      <formula>NOT(ISERROR(SEARCH("double",C6)))</formula>
    </cfRule>
    <cfRule type="containsText" dxfId="6087" priority="14867" operator="containsText" text="midi">
      <formula>NOT(ISERROR(SEARCH("midi",C6)))</formula>
    </cfRule>
    <cfRule type="containsText" dxfId="6086" priority="14897" operator="containsText" text="max">
      <formula>NOT(ISERROR(SEARCH("max",C6)))</formula>
    </cfRule>
    <cfRule type="containsText" dxfId="6085" priority="14865" operator="containsText" text="max">
      <formula>NOT(ISERROR(SEARCH("max",C6)))</formula>
    </cfRule>
    <cfRule type="containsText" dxfId="6084" priority="14864" operator="containsText" text="double">
      <formula>NOT(ISERROR(SEARCH("double",C6)))</formula>
    </cfRule>
    <cfRule type="containsText" dxfId="6083" priority="14863" operator="containsText" text="midi">
      <formula>NOT(ISERROR(SEARCH("midi",C6)))</formula>
    </cfRule>
    <cfRule type="containsText" dxfId="6082" priority="14862" operator="containsText" text="mjp">
      <formula>NOT(ISERROR(SEARCH("mjp",C6)))</formula>
    </cfRule>
    <cfRule type="containsText" dxfId="6081" priority="14861" operator="containsText" text="max">
      <formula>NOT(ISERROR(SEARCH("max",C6)))</formula>
    </cfRule>
    <cfRule type="containsText" dxfId="6080" priority="14860" operator="containsText" text="double">
      <formula>NOT(ISERROR(SEARCH("double",C6)))</formula>
    </cfRule>
    <cfRule type="containsText" dxfId="6079" priority="14859" operator="containsText" text="midi">
      <formula>NOT(ISERROR(SEARCH("midi",C6)))</formula>
    </cfRule>
    <cfRule type="containsText" dxfId="6078" priority="14858" operator="containsText" text="mjp">
      <formula>NOT(ISERROR(SEARCH("mjp",C6)))</formula>
    </cfRule>
    <cfRule type="containsText" dxfId="6077" priority="14857" operator="containsText" text="max">
      <formula>NOT(ISERROR(SEARCH("max",C6)))</formula>
    </cfRule>
    <cfRule type="containsText" dxfId="6076" priority="14856" operator="containsText" text="double">
      <formula>NOT(ISERROR(SEARCH("double",C6)))</formula>
    </cfRule>
    <cfRule type="containsText" dxfId="6075" priority="14855" operator="containsText" text="midi">
      <formula>NOT(ISERROR(SEARCH("midi",C6)))</formula>
    </cfRule>
    <cfRule type="containsText" dxfId="6074" priority="14854" operator="containsText" text="mjp">
      <formula>NOT(ISERROR(SEARCH("mjp",C6)))</formula>
    </cfRule>
    <cfRule type="containsText" dxfId="6073" priority="14853" operator="containsText" text="max">
      <formula>NOT(ISERROR(SEARCH("max",C6)))</formula>
    </cfRule>
    <cfRule type="containsText" dxfId="6072" priority="14852" operator="containsText" text="double">
      <formula>NOT(ISERROR(SEARCH("double",C6)))</formula>
    </cfRule>
    <cfRule type="containsText" dxfId="6071" priority="14851" operator="containsText" text="midi">
      <formula>NOT(ISERROR(SEARCH("midi",C6)))</formula>
    </cfRule>
    <cfRule type="containsText" dxfId="6070" priority="14850" operator="containsText" text="mjp">
      <formula>NOT(ISERROR(SEARCH("mjp",C6)))</formula>
    </cfRule>
    <cfRule type="containsText" dxfId="6069" priority="14849" operator="containsText" text="max">
      <formula>NOT(ISERROR(SEARCH("max",C6)))</formula>
    </cfRule>
    <cfRule type="containsText" dxfId="6068" priority="14848" operator="containsText" text="double">
      <formula>NOT(ISERROR(SEARCH("double",C6)))</formula>
    </cfRule>
    <cfRule type="containsText" dxfId="6067" priority="14847" operator="containsText" text="midi">
      <formula>NOT(ISERROR(SEARCH("midi",C6)))</formula>
    </cfRule>
    <cfRule type="containsText" dxfId="6066" priority="14846" operator="containsText" text="mjp">
      <formula>NOT(ISERROR(SEARCH("mjp",C6)))</formula>
    </cfRule>
    <cfRule type="containsText" dxfId="6065" priority="14845" operator="containsText" text="max">
      <formula>NOT(ISERROR(SEARCH("max",C6)))</formula>
    </cfRule>
    <cfRule type="containsText" dxfId="6064" priority="14893" operator="containsText" text="max">
      <formula>NOT(ISERROR(SEARCH("max",C6)))</formula>
    </cfRule>
    <cfRule type="containsText" dxfId="6063" priority="14843" operator="containsText" text="midi">
      <formula>NOT(ISERROR(SEARCH("midi",C6)))</formula>
    </cfRule>
    <cfRule type="containsText" dxfId="6062" priority="14842" operator="containsText" text="mjp">
      <formula>NOT(ISERROR(SEARCH("mjp",C6)))</formula>
    </cfRule>
    <cfRule type="containsText" dxfId="6061" priority="14841" operator="containsText" text="max">
      <formula>NOT(ISERROR(SEARCH("max",C6)))</formula>
    </cfRule>
    <cfRule type="containsText" dxfId="6060" priority="14840" operator="containsText" text="double">
      <formula>NOT(ISERROR(SEARCH("double",C6)))</formula>
    </cfRule>
    <cfRule type="containsText" dxfId="6059" priority="14839" operator="containsText" text="midi">
      <formula>NOT(ISERROR(SEARCH("midi",C6)))</formula>
    </cfRule>
    <cfRule type="containsText" dxfId="6058" priority="14838" operator="containsText" text="mjp">
      <formula>NOT(ISERROR(SEARCH("mjp",C6)))</formula>
    </cfRule>
    <cfRule type="containsText" dxfId="6057" priority="14837" operator="containsText" text="max">
      <formula>NOT(ISERROR(SEARCH("max",C6)))</formula>
    </cfRule>
    <cfRule type="containsText" dxfId="6056" priority="14836" operator="containsText" text="double">
      <formula>NOT(ISERROR(SEARCH("double",C6)))</formula>
    </cfRule>
    <cfRule type="containsText" dxfId="6055" priority="14835" operator="containsText" text="midi">
      <formula>NOT(ISERROR(SEARCH("midi",C6)))</formula>
    </cfRule>
    <cfRule type="containsText" dxfId="6054" priority="14834" operator="containsText" text="mjp">
      <formula>NOT(ISERROR(SEARCH("mjp",C6)))</formula>
    </cfRule>
    <cfRule type="containsText" dxfId="6053" priority="14833" operator="containsText" text="max">
      <formula>NOT(ISERROR(SEARCH("max",C6)))</formula>
    </cfRule>
    <cfRule type="containsText" dxfId="6052" priority="14832" operator="containsText" text="double">
      <formula>NOT(ISERROR(SEARCH("double",C6)))</formula>
    </cfRule>
    <cfRule type="containsText" dxfId="6051" priority="14831" operator="containsText" text="midi">
      <formula>NOT(ISERROR(SEARCH("midi",C6)))</formula>
    </cfRule>
    <cfRule type="containsText" dxfId="6050" priority="14830" operator="containsText" text="mjp">
      <formula>NOT(ISERROR(SEARCH("mjp",C6)))</formula>
    </cfRule>
    <cfRule type="containsText" dxfId="6049" priority="14829" operator="containsText" text="max">
      <formula>NOT(ISERROR(SEARCH("max",C6)))</formula>
    </cfRule>
    <cfRule type="containsText" dxfId="6048" priority="14828" operator="containsText" text="double">
      <formula>NOT(ISERROR(SEARCH("double",C6)))</formula>
    </cfRule>
    <cfRule type="containsText" dxfId="6047" priority="14827" operator="containsText" text="midi">
      <formula>NOT(ISERROR(SEARCH("midi",C6)))</formula>
    </cfRule>
    <cfRule type="containsText" dxfId="6046" priority="14826" operator="containsText" text="mjp">
      <formula>NOT(ISERROR(SEARCH("mjp",C6)))</formula>
    </cfRule>
    <cfRule type="containsText" dxfId="6045" priority="14825" operator="containsText" text="max">
      <formula>NOT(ISERROR(SEARCH("max",C6)))</formula>
    </cfRule>
    <cfRule type="containsText" dxfId="6044" priority="14824" operator="containsText" text="double">
      <formula>NOT(ISERROR(SEARCH("double",C6)))</formula>
    </cfRule>
    <cfRule type="containsText" dxfId="6043" priority="14823" operator="containsText" text="midi">
      <formula>NOT(ISERROR(SEARCH("midi",C6)))</formula>
    </cfRule>
    <cfRule type="containsText" dxfId="6042" priority="14822" operator="containsText" text="mjp">
      <formula>NOT(ISERROR(SEARCH("mjp",C6)))</formula>
    </cfRule>
    <cfRule type="containsText" dxfId="6041" priority="14844" operator="containsText" text="double">
      <formula>NOT(ISERROR(SEARCH("double",C6)))</formula>
    </cfRule>
    <cfRule type="containsText" dxfId="6040" priority="14820" operator="containsText" text="double">
      <formula>NOT(ISERROR(SEARCH("double",C6)))</formula>
    </cfRule>
    <cfRule type="containsText" dxfId="6039" priority="14819" operator="containsText" text="midi">
      <formula>NOT(ISERROR(SEARCH("midi",C6)))</formula>
    </cfRule>
    <cfRule type="containsText" dxfId="6038" priority="14818" operator="containsText" text="mjp">
      <formula>NOT(ISERROR(SEARCH("mjp",C6)))</formula>
    </cfRule>
    <cfRule type="containsText" dxfId="6037" priority="14817" operator="containsText" text="max">
      <formula>NOT(ISERROR(SEARCH("max",C6)))</formula>
    </cfRule>
    <cfRule type="containsText" dxfId="6036" priority="14816" operator="containsText" text="double">
      <formula>NOT(ISERROR(SEARCH("double",C6)))</formula>
    </cfRule>
    <cfRule type="containsText" dxfId="6035" priority="14815" operator="containsText" text="midi">
      <formula>NOT(ISERROR(SEARCH("midi",C6)))</formula>
    </cfRule>
    <cfRule type="containsText" dxfId="6034" priority="14814" operator="containsText" text="mjp">
      <formula>NOT(ISERROR(SEARCH("mjp",C6)))</formula>
    </cfRule>
    <cfRule type="containsText" dxfId="6033" priority="14866" operator="containsText" text="mjp">
      <formula>NOT(ISERROR(SEARCH("mjp",C6)))</formula>
    </cfRule>
    <cfRule type="containsText" dxfId="6032" priority="14892" operator="containsText" text="double">
      <formula>NOT(ISERROR(SEARCH("double",C6)))</formula>
    </cfRule>
    <cfRule type="containsText" dxfId="6031" priority="14891" operator="containsText" text="midi">
      <formula>NOT(ISERROR(SEARCH("midi",C6)))</formula>
    </cfRule>
    <cfRule type="containsText" dxfId="6030" priority="14890" operator="containsText" text="mjp">
      <formula>NOT(ISERROR(SEARCH("mjp",C6)))</formula>
    </cfRule>
    <cfRule type="containsText" dxfId="6029" priority="14896" operator="containsText" text="double">
      <formula>NOT(ISERROR(SEARCH("double",C6)))</formula>
    </cfRule>
    <cfRule type="containsText" dxfId="6028" priority="14895" operator="containsText" text="midi">
      <formula>NOT(ISERROR(SEARCH("midi",C6)))</formula>
    </cfRule>
    <cfRule type="containsText" dxfId="6027" priority="14894" operator="containsText" text="mjp">
      <formula>NOT(ISERROR(SEARCH("mjp",C6)))</formula>
    </cfRule>
    <cfRule type="containsText" dxfId="6026" priority="14889" operator="containsText" text="max">
      <formula>NOT(ISERROR(SEARCH("max",C6)))</formula>
    </cfRule>
    <cfRule type="containsText" dxfId="6025" priority="14888" operator="containsText" text="double">
      <formula>NOT(ISERROR(SEARCH("double",C6)))</formula>
    </cfRule>
    <cfRule type="containsText" dxfId="6024" priority="14887" operator="containsText" text="midi">
      <formula>NOT(ISERROR(SEARCH("midi",C6)))</formula>
    </cfRule>
    <cfRule type="containsText" dxfId="6023" priority="14886" operator="containsText" text="mjp">
      <formula>NOT(ISERROR(SEARCH("mjp",C6)))</formula>
    </cfRule>
    <cfRule type="containsText" dxfId="6022" priority="14885" operator="containsText" text="max">
      <formula>NOT(ISERROR(SEARCH("max",C6)))</formula>
    </cfRule>
    <cfRule type="containsText" dxfId="6021" priority="14821" operator="containsText" text="max">
      <formula>NOT(ISERROR(SEARCH("max",C6)))</formula>
    </cfRule>
  </conditionalFormatting>
  <conditionalFormatting sqref="C13:D13 C89:D89 C92:D92 C96:D97 C100:D102 C104 D88">
    <cfRule type="containsText" dxfId="6020" priority="1889" operator="containsText" text="max">
      <formula>NOT(ISERROR(SEARCH("max",C13)))</formula>
    </cfRule>
    <cfRule type="containsText" dxfId="6019" priority="1888" operator="containsText" text="double">
      <formula>NOT(ISERROR(SEARCH("double",C13)))</formula>
    </cfRule>
    <cfRule type="containsText" dxfId="6018" priority="1887" operator="containsText" text="midi">
      <formula>NOT(ISERROR(SEARCH("midi",C13)))</formula>
    </cfRule>
  </conditionalFormatting>
  <conditionalFormatting sqref="C17:D17 C19:D19 C21:D21 C29:D29 C33:D33">
    <cfRule type="containsText" dxfId="6017" priority="14689" operator="containsText" text="max">
      <formula>NOT(ISERROR(SEARCH("max",C17)))</formula>
    </cfRule>
    <cfRule type="containsText" dxfId="6016" priority="14688" operator="containsText" text="double">
      <formula>NOT(ISERROR(SEARCH("double",C17)))</formula>
    </cfRule>
    <cfRule type="containsText" dxfId="6015" priority="14687" operator="containsText" text="midi">
      <formula>NOT(ISERROR(SEARCH("midi",C17)))</formula>
    </cfRule>
    <cfRule type="containsText" dxfId="6014" priority="14686" operator="containsText" text="mjp">
      <formula>NOT(ISERROR(SEARCH("mjp",C17)))</formula>
    </cfRule>
    <cfRule type="containsText" dxfId="6013" priority="14685" operator="containsText" text="max">
      <formula>NOT(ISERROR(SEARCH("max",C17)))</formula>
    </cfRule>
    <cfRule type="containsText" dxfId="6012" priority="14684" operator="containsText" text="double">
      <formula>NOT(ISERROR(SEARCH("double",C17)))</formula>
    </cfRule>
    <cfRule type="containsText" dxfId="6011" priority="14683" operator="containsText" text="midi">
      <formula>NOT(ISERROR(SEARCH("midi",C17)))</formula>
    </cfRule>
    <cfRule type="containsText" dxfId="6010" priority="14682" operator="containsText" text="mjp">
      <formula>NOT(ISERROR(SEARCH("mjp",C17)))</formula>
    </cfRule>
    <cfRule type="containsText" dxfId="6009" priority="14681" operator="containsText" text="max">
      <formula>NOT(ISERROR(SEARCH("max",C17)))</formula>
    </cfRule>
    <cfRule type="containsText" dxfId="6008" priority="14680" operator="containsText" text="double">
      <formula>NOT(ISERROR(SEARCH("double",C17)))</formula>
    </cfRule>
    <cfRule type="containsText" dxfId="6007" priority="14679" operator="containsText" text="midi">
      <formula>NOT(ISERROR(SEARCH("midi",C17)))</formula>
    </cfRule>
    <cfRule type="containsText" dxfId="6006" priority="14678" operator="containsText" text="mjp">
      <formula>NOT(ISERROR(SEARCH("mjp",C17)))</formula>
    </cfRule>
    <cfRule type="containsText" dxfId="6005" priority="14677" operator="containsText" text="max">
      <formula>NOT(ISERROR(SEARCH("max",C17)))</formula>
    </cfRule>
    <cfRule type="containsText" dxfId="6004" priority="14676" operator="containsText" text="double">
      <formula>NOT(ISERROR(SEARCH("double",C17)))</formula>
    </cfRule>
    <cfRule type="containsText" dxfId="6003" priority="14675" operator="containsText" text="midi">
      <formula>NOT(ISERROR(SEARCH("midi",C17)))</formula>
    </cfRule>
    <cfRule type="containsText" dxfId="6002" priority="14674" operator="containsText" text="mjp">
      <formula>NOT(ISERROR(SEARCH("mjp",C17)))</formula>
    </cfRule>
    <cfRule type="containsText" dxfId="6001" priority="14673" operator="containsText" text="max">
      <formula>NOT(ISERROR(SEARCH("max",C17)))</formula>
    </cfRule>
    <cfRule type="containsText" dxfId="6000" priority="14672" operator="containsText" text="double">
      <formula>NOT(ISERROR(SEARCH("double",C17)))</formula>
    </cfRule>
    <cfRule type="containsText" dxfId="5999" priority="14671" operator="containsText" text="midi">
      <formula>NOT(ISERROR(SEARCH("midi",C17)))</formula>
    </cfRule>
    <cfRule type="containsText" dxfId="5998" priority="14670" operator="containsText" text="mjp">
      <formula>NOT(ISERROR(SEARCH("mjp",C17)))</formula>
    </cfRule>
    <cfRule type="containsText" dxfId="5997" priority="14669" operator="containsText" text="max">
      <formula>NOT(ISERROR(SEARCH("max",C17)))</formula>
    </cfRule>
    <cfRule type="containsText" dxfId="5996" priority="14668" operator="containsText" text="double">
      <formula>NOT(ISERROR(SEARCH("double",C17)))</formula>
    </cfRule>
    <cfRule type="containsText" dxfId="5995" priority="14667" operator="containsText" text="midi">
      <formula>NOT(ISERROR(SEARCH("midi",C17)))</formula>
    </cfRule>
    <cfRule type="containsText" dxfId="5994" priority="14666" operator="containsText" text="mjp">
      <formula>NOT(ISERROR(SEARCH("mjp",C17)))</formula>
    </cfRule>
    <cfRule type="containsText" dxfId="5993" priority="14665" operator="containsText" text="max">
      <formula>NOT(ISERROR(SEARCH("max",C17)))</formula>
    </cfRule>
    <cfRule type="containsText" dxfId="5992" priority="14664" operator="containsText" text="double">
      <formula>NOT(ISERROR(SEARCH("double",C17)))</formula>
    </cfRule>
    <cfRule type="containsText" dxfId="5991" priority="14663" operator="containsText" text="midi">
      <formula>NOT(ISERROR(SEARCH("midi",C17)))</formula>
    </cfRule>
    <cfRule type="containsText" dxfId="5990" priority="14662" operator="containsText" text="mjp">
      <formula>NOT(ISERROR(SEARCH("mjp",C17)))</formula>
    </cfRule>
    <cfRule type="containsText" dxfId="5989" priority="14661" operator="containsText" text="max">
      <formula>NOT(ISERROR(SEARCH("max",C17)))</formula>
    </cfRule>
    <cfRule type="containsText" dxfId="5988" priority="14660" operator="containsText" text="double">
      <formula>NOT(ISERROR(SEARCH("double",C17)))</formula>
    </cfRule>
    <cfRule type="containsText" dxfId="5987" priority="14659" operator="containsText" text="midi">
      <formula>NOT(ISERROR(SEARCH("midi",C17)))</formula>
    </cfRule>
    <cfRule type="containsText" dxfId="5986" priority="14658" operator="containsText" text="mjp">
      <formula>NOT(ISERROR(SEARCH("mjp",C17)))</formula>
    </cfRule>
    <cfRule type="containsText" dxfId="5985" priority="14657" operator="containsText" text="max">
      <formula>NOT(ISERROR(SEARCH("max",C17)))</formula>
    </cfRule>
    <cfRule type="containsText" dxfId="5984" priority="14656" operator="containsText" text="double">
      <formula>NOT(ISERROR(SEARCH("double",C17)))</formula>
    </cfRule>
    <cfRule type="containsText" dxfId="5983" priority="14655" operator="containsText" text="midi">
      <formula>NOT(ISERROR(SEARCH("midi",C17)))</formula>
    </cfRule>
    <cfRule type="containsText" dxfId="5982" priority="14654" operator="containsText" text="mjp">
      <formula>NOT(ISERROR(SEARCH("mjp",C17)))</formula>
    </cfRule>
    <cfRule type="containsText" dxfId="5981" priority="14653" operator="containsText" text="max">
      <formula>NOT(ISERROR(SEARCH("max",C17)))</formula>
    </cfRule>
    <cfRule type="containsText" dxfId="5980" priority="14652" operator="containsText" text="double">
      <formula>NOT(ISERROR(SEARCH("double",C17)))</formula>
    </cfRule>
    <cfRule type="containsText" dxfId="5979" priority="14651" operator="containsText" text="midi">
      <formula>NOT(ISERROR(SEARCH("midi",C17)))</formula>
    </cfRule>
    <cfRule type="containsText" dxfId="5978" priority="14650" operator="containsText" text="mjp">
      <formula>NOT(ISERROR(SEARCH("mjp",C17)))</formula>
    </cfRule>
    <cfRule type="containsText" dxfId="5977" priority="14649" operator="containsText" text="max">
      <formula>NOT(ISERROR(SEARCH("max",C17)))</formula>
    </cfRule>
    <cfRule type="containsText" dxfId="5976" priority="14647" operator="containsText" text="midi">
      <formula>NOT(ISERROR(SEARCH("midi",C17)))</formula>
    </cfRule>
    <cfRule type="containsText" dxfId="5975" priority="14646" operator="containsText" text="mjp">
      <formula>NOT(ISERROR(SEARCH("mjp",C17)))</formula>
    </cfRule>
    <cfRule type="containsText" dxfId="5974" priority="14645" operator="containsText" text="max">
      <formula>NOT(ISERROR(SEARCH("max",C17)))</formula>
    </cfRule>
    <cfRule type="containsText" dxfId="5973" priority="14644" operator="containsText" text="double">
      <formula>NOT(ISERROR(SEARCH("double",C17)))</formula>
    </cfRule>
    <cfRule type="containsText" dxfId="5972" priority="14643" operator="containsText" text="midi">
      <formula>NOT(ISERROR(SEARCH("midi",C17)))</formula>
    </cfRule>
    <cfRule type="containsText" dxfId="5971" priority="14642" operator="containsText" text="mjp">
      <formula>NOT(ISERROR(SEARCH("mjp",C17)))</formula>
    </cfRule>
    <cfRule type="containsText" dxfId="5970" priority="14641" operator="containsText" text="max">
      <formula>NOT(ISERROR(SEARCH("max",C17)))</formula>
    </cfRule>
    <cfRule type="containsText" dxfId="5969" priority="14640" operator="containsText" text="double">
      <formula>NOT(ISERROR(SEARCH("double",C17)))</formula>
    </cfRule>
    <cfRule type="containsText" dxfId="5968" priority="14639" operator="containsText" text="midi">
      <formula>NOT(ISERROR(SEARCH("midi",C17)))</formula>
    </cfRule>
    <cfRule type="containsText" dxfId="5967" priority="14638" operator="containsText" text="mjp">
      <formula>NOT(ISERROR(SEARCH("mjp",C17)))</formula>
    </cfRule>
    <cfRule type="containsText" dxfId="5966" priority="14637" operator="containsText" text="max">
      <formula>NOT(ISERROR(SEARCH("max",C17)))</formula>
    </cfRule>
    <cfRule type="containsText" dxfId="5965" priority="14636" operator="containsText" text="double">
      <formula>NOT(ISERROR(SEARCH("double",C17)))</formula>
    </cfRule>
    <cfRule type="containsText" dxfId="5964" priority="14635" operator="containsText" text="midi">
      <formula>NOT(ISERROR(SEARCH("midi",C17)))</formula>
    </cfRule>
    <cfRule type="containsText" dxfId="5963" priority="14634" operator="containsText" text="mjp">
      <formula>NOT(ISERROR(SEARCH("mjp",C17)))</formula>
    </cfRule>
    <cfRule type="containsText" dxfId="5962" priority="14633" operator="containsText" text="max">
      <formula>NOT(ISERROR(SEARCH("max",C17)))</formula>
    </cfRule>
    <cfRule type="containsText" dxfId="5961" priority="14632" operator="containsText" text="double">
      <formula>NOT(ISERROR(SEARCH("double",C17)))</formula>
    </cfRule>
    <cfRule type="containsText" dxfId="5960" priority="14631" operator="containsText" text="midi">
      <formula>NOT(ISERROR(SEARCH("midi",C17)))</formula>
    </cfRule>
    <cfRule type="containsText" dxfId="5959" priority="14630" operator="containsText" text="mjp">
      <formula>NOT(ISERROR(SEARCH("mjp",C17)))</formula>
    </cfRule>
    <cfRule type="containsText" dxfId="5958" priority="14629" operator="containsText" text="max">
      <formula>NOT(ISERROR(SEARCH("max",C17)))</formula>
    </cfRule>
    <cfRule type="containsText" dxfId="5957" priority="14628" operator="containsText" text="double">
      <formula>NOT(ISERROR(SEARCH("double",C17)))</formula>
    </cfRule>
    <cfRule type="containsText" dxfId="5956" priority="14627" operator="containsText" text="midi">
      <formula>NOT(ISERROR(SEARCH("midi",C17)))</formula>
    </cfRule>
    <cfRule type="containsText" dxfId="5955" priority="14626" operator="containsText" text="mjp">
      <formula>NOT(ISERROR(SEARCH("mjp",C17)))</formula>
    </cfRule>
    <cfRule type="containsText" dxfId="5954" priority="14625" operator="containsText" text="max">
      <formula>NOT(ISERROR(SEARCH("max",C17)))</formula>
    </cfRule>
    <cfRule type="containsText" dxfId="5953" priority="14624" operator="containsText" text="double">
      <formula>NOT(ISERROR(SEARCH("double",C17)))</formula>
    </cfRule>
    <cfRule type="containsText" dxfId="5952" priority="14623" operator="containsText" text="midi">
      <formula>NOT(ISERROR(SEARCH("midi",C17)))</formula>
    </cfRule>
    <cfRule type="containsText" dxfId="5951" priority="14622" operator="containsText" text="mjp">
      <formula>NOT(ISERROR(SEARCH("mjp",C17)))</formula>
    </cfRule>
    <cfRule type="containsText" dxfId="5950" priority="14648" operator="containsText" text="double">
      <formula>NOT(ISERROR(SEARCH("double",C17)))</formula>
    </cfRule>
    <cfRule type="containsText" dxfId="5949" priority="14701" operator="containsText" text="max">
      <formula>NOT(ISERROR(SEARCH("max",C17)))</formula>
    </cfRule>
    <cfRule type="containsText" dxfId="5948" priority="14700" operator="containsText" text="double">
      <formula>NOT(ISERROR(SEARCH("double",C17)))</formula>
    </cfRule>
    <cfRule type="containsText" dxfId="5947" priority="14699" operator="containsText" text="midi">
      <formula>NOT(ISERROR(SEARCH("midi",C17)))</formula>
    </cfRule>
    <cfRule type="containsText" dxfId="5946" priority="14698" operator="containsText" text="mjp">
      <formula>NOT(ISERROR(SEARCH("mjp",C17)))</formula>
    </cfRule>
    <cfRule type="containsText" dxfId="5945" priority="14697" operator="containsText" text="max">
      <formula>NOT(ISERROR(SEARCH("max",C17)))</formula>
    </cfRule>
    <cfRule type="containsText" dxfId="5944" priority="14696" operator="containsText" text="double">
      <formula>NOT(ISERROR(SEARCH("double",C17)))</formula>
    </cfRule>
    <cfRule type="containsText" dxfId="5943" priority="14695" operator="containsText" text="midi">
      <formula>NOT(ISERROR(SEARCH("midi",C17)))</formula>
    </cfRule>
    <cfRule type="containsText" dxfId="5942" priority="14694" operator="containsText" text="mjp">
      <formula>NOT(ISERROR(SEARCH("mjp",C17)))</formula>
    </cfRule>
    <cfRule type="containsText" dxfId="5941" priority="14693" operator="containsText" text="max">
      <formula>NOT(ISERROR(SEARCH("max",C17)))</formula>
    </cfRule>
    <cfRule type="containsText" dxfId="5940" priority="14692" operator="containsText" text="double">
      <formula>NOT(ISERROR(SEARCH("double",C17)))</formula>
    </cfRule>
    <cfRule type="containsText" dxfId="5939" priority="14691" operator="containsText" text="midi">
      <formula>NOT(ISERROR(SEARCH("midi",C17)))</formula>
    </cfRule>
    <cfRule type="containsText" dxfId="5938" priority="14690" operator="containsText" text="mjp">
      <formula>NOT(ISERROR(SEARCH("mjp",C17)))</formula>
    </cfRule>
  </conditionalFormatting>
  <conditionalFormatting sqref="C17:D17 C19:D19 C21:D21 C29:D31 C33:D33">
    <cfRule type="containsText" dxfId="5937" priority="14704" operator="containsText" text="double">
      <formula>NOT(ISERROR(SEARCH("double",C17)))</formula>
    </cfRule>
    <cfRule type="containsText" dxfId="5936" priority="14703" operator="containsText" text="midi">
      <formula>NOT(ISERROR(SEARCH("midi",C17)))</formula>
    </cfRule>
    <cfRule type="containsText" dxfId="5935" priority="14702" operator="containsText" text="mjp">
      <formula>NOT(ISERROR(SEARCH("mjp",C17)))</formula>
    </cfRule>
    <cfRule type="containsText" dxfId="5934" priority="14705" operator="containsText" text="max">
      <formula>NOT(ISERROR(SEARCH("max",C17)))</formula>
    </cfRule>
  </conditionalFormatting>
  <conditionalFormatting sqref="C17:D17 C19:D19 C21:D21">
    <cfRule type="containsText" dxfId="5933" priority="14618" operator="containsText" text="mjp">
      <formula>NOT(ISERROR(SEARCH("mjp",C17)))</formula>
    </cfRule>
    <cfRule type="containsText" dxfId="5932" priority="14619" operator="containsText" text="midi">
      <formula>NOT(ISERROR(SEARCH("midi",C17)))</formula>
    </cfRule>
    <cfRule type="containsText" dxfId="5931" priority="14620" operator="containsText" text="double">
      <formula>NOT(ISERROR(SEARCH("double",C17)))</formula>
    </cfRule>
    <cfRule type="containsText" dxfId="5930" priority="14621" operator="containsText" text="max">
      <formula>NOT(ISERROR(SEARCH("max",C17)))</formula>
    </cfRule>
  </conditionalFormatting>
  <conditionalFormatting sqref="C19:D19 C21:D21 C46:D46 C48:D49 C51:D54">
    <cfRule type="containsText" dxfId="5929" priority="15185" operator="containsText" text="max">
      <formula>NOT(ISERROR(SEARCH("max",C19)))</formula>
    </cfRule>
    <cfRule type="containsText" dxfId="5928" priority="15184" operator="containsText" text="double">
      <formula>NOT(ISERROR(SEARCH("double",C19)))</formula>
    </cfRule>
    <cfRule type="containsText" dxfId="5927" priority="15183" operator="containsText" text="midi">
      <formula>NOT(ISERROR(SEARCH("midi",C19)))</formula>
    </cfRule>
    <cfRule type="containsText" dxfId="5926" priority="15182" operator="containsText" text="mjp">
      <formula>NOT(ISERROR(SEARCH("mjp",C19)))</formula>
    </cfRule>
    <cfRule type="containsText" dxfId="5925" priority="15181" operator="containsText" text="max">
      <formula>NOT(ISERROR(SEARCH("max",C19)))</formula>
    </cfRule>
    <cfRule type="containsText" dxfId="5924" priority="15180" operator="containsText" text="double">
      <formula>NOT(ISERROR(SEARCH("double",C19)))</formula>
    </cfRule>
    <cfRule type="containsText" dxfId="5923" priority="15179" operator="containsText" text="midi">
      <formula>NOT(ISERROR(SEARCH("midi",C19)))</formula>
    </cfRule>
    <cfRule type="containsText" dxfId="5922" priority="15177" operator="containsText" text="max">
      <formula>NOT(ISERROR(SEARCH("max",C19)))</formula>
    </cfRule>
    <cfRule type="containsText" dxfId="5921" priority="15154" operator="containsText" text="mjp">
      <formula>NOT(ISERROR(SEARCH("mjp",C19)))</formula>
    </cfRule>
    <cfRule type="containsText" dxfId="5920" priority="15103" operator="containsText" text="midi">
      <formula>NOT(ISERROR(SEARCH("midi",C19)))</formula>
    </cfRule>
    <cfRule type="containsText" dxfId="5919" priority="15104" operator="containsText" text="double">
      <formula>NOT(ISERROR(SEARCH("double",C19)))</formula>
    </cfRule>
    <cfRule type="containsText" dxfId="5918" priority="15105" operator="containsText" text="max">
      <formula>NOT(ISERROR(SEARCH("max",C19)))</formula>
    </cfRule>
    <cfRule type="containsText" dxfId="5917" priority="15106" operator="containsText" text="mjp">
      <formula>NOT(ISERROR(SEARCH("mjp",C19)))</formula>
    </cfRule>
    <cfRule type="containsText" dxfId="5916" priority="15107" operator="containsText" text="midi">
      <formula>NOT(ISERROR(SEARCH("midi",C19)))</formula>
    </cfRule>
    <cfRule type="containsText" dxfId="5915" priority="15108" operator="containsText" text="double">
      <formula>NOT(ISERROR(SEARCH("double",C19)))</formula>
    </cfRule>
    <cfRule type="containsText" dxfId="5914" priority="15109" operator="containsText" text="max">
      <formula>NOT(ISERROR(SEARCH("max",C19)))</formula>
    </cfRule>
    <cfRule type="containsText" dxfId="5913" priority="15110" operator="containsText" text="mjp">
      <formula>NOT(ISERROR(SEARCH("mjp",C19)))</formula>
    </cfRule>
    <cfRule type="containsText" dxfId="5912" priority="15134" operator="containsText" text="mjp">
      <formula>NOT(ISERROR(SEARCH("mjp",C19)))</formula>
    </cfRule>
    <cfRule type="containsText" dxfId="5911" priority="15111" operator="containsText" text="midi">
      <formula>NOT(ISERROR(SEARCH("midi",C19)))</formula>
    </cfRule>
    <cfRule type="containsText" dxfId="5910" priority="15112" operator="containsText" text="double">
      <formula>NOT(ISERROR(SEARCH("double",C19)))</formula>
    </cfRule>
    <cfRule type="containsText" dxfId="5909" priority="15113" operator="containsText" text="max">
      <formula>NOT(ISERROR(SEARCH("max",C19)))</formula>
    </cfRule>
    <cfRule type="containsText" dxfId="5908" priority="15114" operator="containsText" text="mjp">
      <formula>NOT(ISERROR(SEARCH("mjp",C19)))</formula>
    </cfRule>
    <cfRule type="containsText" dxfId="5907" priority="15115" operator="containsText" text="midi">
      <formula>NOT(ISERROR(SEARCH("midi",C19)))</formula>
    </cfRule>
    <cfRule type="containsText" dxfId="5906" priority="15116" operator="containsText" text="double">
      <formula>NOT(ISERROR(SEARCH("double",C19)))</formula>
    </cfRule>
    <cfRule type="containsText" dxfId="5905" priority="15117" operator="containsText" text="max">
      <formula>NOT(ISERROR(SEARCH("max",C19)))</formula>
    </cfRule>
    <cfRule type="containsText" dxfId="5904" priority="15118" operator="containsText" text="mjp">
      <formula>NOT(ISERROR(SEARCH("mjp",C19)))</formula>
    </cfRule>
    <cfRule type="containsText" dxfId="5903" priority="15119" operator="containsText" text="midi">
      <formula>NOT(ISERROR(SEARCH("midi",C19)))</formula>
    </cfRule>
    <cfRule type="containsText" dxfId="5902" priority="15120" operator="containsText" text="double">
      <formula>NOT(ISERROR(SEARCH("double",C19)))</formula>
    </cfRule>
    <cfRule type="containsText" dxfId="5901" priority="15121" operator="containsText" text="max">
      <formula>NOT(ISERROR(SEARCH("max",C19)))</formula>
    </cfRule>
    <cfRule type="containsText" dxfId="5900" priority="15122" operator="containsText" text="mjp">
      <formula>NOT(ISERROR(SEARCH("mjp",C19)))</formula>
    </cfRule>
    <cfRule type="containsText" dxfId="5899" priority="15123" operator="containsText" text="midi">
      <formula>NOT(ISERROR(SEARCH("midi",C19)))</formula>
    </cfRule>
    <cfRule type="containsText" dxfId="5898" priority="15124" operator="containsText" text="double">
      <formula>NOT(ISERROR(SEARCH("double",C19)))</formula>
    </cfRule>
    <cfRule type="containsText" dxfId="5897" priority="15125" operator="containsText" text="max">
      <formula>NOT(ISERROR(SEARCH("max",C19)))</formula>
    </cfRule>
    <cfRule type="containsText" dxfId="5896" priority="15126" operator="containsText" text="mjp">
      <formula>NOT(ISERROR(SEARCH("mjp",C19)))</formula>
    </cfRule>
    <cfRule type="containsText" dxfId="5895" priority="15127" operator="containsText" text="midi">
      <formula>NOT(ISERROR(SEARCH("midi",C19)))</formula>
    </cfRule>
    <cfRule type="containsText" dxfId="5894" priority="15128" operator="containsText" text="double">
      <formula>NOT(ISERROR(SEARCH("double",C19)))</formula>
    </cfRule>
    <cfRule type="containsText" dxfId="5893" priority="15129" operator="containsText" text="max">
      <formula>NOT(ISERROR(SEARCH("max",C19)))</formula>
    </cfRule>
    <cfRule type="containsText" dxfId="5892" priority="15130" operator="containsText" text="mjp">
      <formula>NOT(ISERROR(SEARCH("mjp",C19)))</formula>
    </cfRule>
    <cfRule type="containsText" dxfId="5891" priority="15131" operator="containsText" text="midi">
      <formula>NOT(ISERROR(SEARCH("midi",C19)))</formula>
    </cfRule>
    <cfRule type="containsText" dxfId="5890" priority="15132" operator="containsText" text="double">
      <formula>NOT(ISERROR(SEARCH("double",C19)))</formula>
    </cfRule>
    <cfRule type="containsText" dxfId="5889" priority="15133" operator="containsText" text="max">
      <formula>NOT(ISERROR(SEARCH("max",C19)))</formula>
    </cfRule>
    <cfRule type="containsText" dxfId="5888" priority="15176" operator="containsText" text="double">
      <formula>NOT(ISERROR(SEARCH("double",C19)))</formula>
    </cfRule>
    <cfRule type="containsText" dxfId="5887" priority="15175" operator="containsText" text="midi">
      <formula>NOT(ISERROR(SEARCH("midi",C19)))</formula>
    </cfRule>
    <cfRule type="containsText" dxfId="5886" priority="15174" operator="containsText" text="mjp">
      <formula>NOT(ISERROR(SEARCH("mjp",C19)))</formula>
    </cfRule>
    <cfRule type="containsText" dxfId="5885" priority="15173" operator="containsText" text="max">
      <formula>NOT(ISERROR(SEARCH("max",C19)))</formula>
    </cfRule>
    <cfRule type="containsText" dxfId="5884" priority="15172" operator="containsText" text="double">
      <formula>NOT(ISERROR(SEARCH("double",C19)))</formula>
    </cfRule>
    <cfRule type="containsText" dxfId="5883" priority="15171" operator="containsText" text="midi">
      <formula>NOT(ISERROR(SEARCH("midi",C19)))</formula>
    </cfRule>
    <cfRule type="containsText" dxfId="5882" priority="15170" operator="containsText" text="mjp">
      <formula>NOT(ISERROR(SEARCH("mjp",C19)))</formula>
    </cfRule>
    <cfRule type="containsText" dxfId="5881" priority="15169" operator="containsText" text="max">
      <formula>NOT(ISERROR(SEARCH("max",C19)))</formula>
    </cfRule>
    <cfRule type="containsText" dxfId="5880" priority="15168" operator="containsText" text="double">
      <formula>NOT(ISERROR(SEARCH("double",C19)))</formula>
    </cfRule>
    <cfRule type="containsText" dxfId="5879" priority="15167" operator="containsText" text="midi">
      <formula>NOT(ISERROR(SEARCH("midi",C19)))</formula>
    </cfRule>
    <cfRule type="containsText" dxfId="5878" priority="15166" operator="containsText" text="mjp">
      <formula>NOT(ISERROR(SEARCH("mjp",C19)))</formula>
    </cfRule>
    <cfRule type="containsText" dxfId="5877" priority="15165" operator="containsText" text="max">
      <formula>NOT(ISERROR(SEARCH("max",C19)))</formula>
    </cfRule>
    <cfRule type="containsText" dxfId="5876" priority="15164" operator="containsText" text="double">
      <formula>NOT(ISERROR(SEARCH("double",C19)))</formula>
    </cfRule>
    <cfRule type="containsText" dxfId="5875" priority="15163" operator="containsText" text="midi">
      <formula>NOT(ISERROR(SEARCH("midi",C19)))</formula>
    </cfRule>
    <cfRule type="containsText" dxfId="5874" priority="15162" operator="containsText" text="mjp">
      <formula>NOT(ISERROR(SEARCH("mjp",C19)))</formula>
    </cfRule>
    <cfRule type="containsText" dxfId="5873" priority="15161" operator="containsText" text="max">
      <formula>NOT(ISERROR(SEARCH("max",C19)))</formula>
    </cfRule>
    <cfRule type="containsText" dxfId="5872" priority="15160" operator="containsText" text="double">
      <formula>NOT(ISERROR(SEARCH("double",C19)))</formula>
    </cfRule>
    <cfRule type="containsText" dxfId="5871" priority="15159" operator="containsText" text="midi">
      <formula>NOT(ISERROR(SEARCH("midi",C19)))</formula>
    </cfRule>
    <cfRule type="containsText" dxfId="5870" priority="15158" operator="containsText" text="mjp">
      <formula>NOT(ISERROR(SEARCH("mjp",C19)))</formula>
    </cfRule>
    <cfRule type="containsText" dxfId="5869" priority="15157" operator="containsText" text="max">
      <formula>NOT(ISERROR(SEARCH("max",C19)))</formula>
    </cfRule>
    <cfRule type="containsText" dxfId="5868" priority="15156" operator="containsText" text="double">
      <formula>NOT(ISERROR(SEARCH("double",C19)))</formula>
    </cfRule>
    <cfRule type="containsText" dxfId="5867" priority="15155" operator="containsText" text="midi">
      <formula>NOT(ISERROR(SEARCH("midi",C19)))</formula>
    </cfRule>
    <cfRule type="containsText" dxfId="5866" priority="15178" operator="containsText" text="mjp">
      <formula>NOT(ISERROR(SEARCH("mjp",C19)))</formula>
    </cfRule>
    <cfRule type="containsText" dxfId="5865" priority="15153" operator="containsText" text="max">
      <formula>NOT(ISERROR(SEARCH("max",C19)))</formula>
    </cfRule>
    <cfRule type="containsText" dxfId="5864" priority="15152" operator="containsText" text="double">
      <formula>NOT(ISERROR(SEARCH("double",C19)))</formula>
    </cfRule>
    <cfRule type="containsText" dxfId="5863" priority="15151" operator="containsText" text="midi">
      <formula>NOT(ISERROR(SEARCH("midi",C19)))</formula>
    </cfRule>
    <cfRule type="containsText" dxfId="5862" priority="15150" operator="containsText" text="mjp">
      <formula>NOT(ISERROR(SEARCH("mjp",C19)))</formula>
    </cfRule>
    <cfRule type="containsText" dxfId="5861" priority="15149" operator="containsText" text="max">
      <formula>NOT(ISERROR(SEARCH("max",C19)))</formula>
    </cfRule>
    <cfRule type="containsText" dxfId="5860" priority="15148" operator="containsText" text="double">
      <formula>NOT(ISERROR(SEARCH("double",C19)))</formula>
    </cfRule>
    <cfRule type="containsText" dxfId="5859" priority="15147" operator="containsText" text="midi">
      <formula>NOT(ISERROR(SEARCH("midi",C19)))</formula>
    </cfRule>
    <cfRule type="containsText" dxfId="5858" priority="15146" operator="containsText" text="mjp">
      <formula>NOT(ISERROR(SEARCH("mjp",C19)))</formula>
    </cfRule>
    <cfRule type="containsText" dxfId="5857" priority="15145" operator="containsText" text="max">
      <formula>NOT(ISERROR(SEARCH("max",C19)))</formula>
    </cfRule>
    <cfRule type="containsText" dxfId="5856" priority="15144" operator="containsText" text="double">
      <formula>NOT(ISERROR(SEARCH("double",C19)))</formula>
    </cfRule>
    <cfRule type="containsText" dxfId="5855" priority="15143" operator="containsText" text="midi">
      <formula>NOT(ISERROR(SEARCH("midi",C19)))</formula>
    </cfRule>
    <cfRule type="containsText" dxfId="5854" priority="15142" operator="containsText" text="mjp">
      <formula>NOT(ISERROR(SEARCH("mjp",C19)))</formula>
    </cfRule>
    <cfRule type="containsText" dxfId="5853" priority="15141" operator="containsText" text="max">
      <formula>NOT(ISERROR(SEARCH("max",C19)))</formula>
    </cfRule>
    <cfRule type="containsText" dxfId="5852" priority="15140" operator="containsText" text="double">
      <formula>NOT(ISERROR(SEARCH("double",C19)))</formula>
    </cfRule>
    <cfRule type="containsText" dxfId="5851" priority="15139" operator="containsText" text="midi">
      <formula>NOT(ISERROR(SEARCH("midi",C19)))</formula>
    </cfRule>
    <cfRule type="containsText" dxfId="5850" priority="15138" operator="containsText" text="mjp">
      <formula>NOT(ISERROR(SEARCH("mjp",C19)))</formula>
    </cfRule>
    <cfRule type="containsText" dxfId="5849" priority="15137" operator="containsText" text="max">
      <formula>NOT(ISERROR(SEARCH("max",C19)))</formula>
    </cfRule>
    <cfRule type="containsText" dxfId="5848" priority="15136" operator="containsText" text="double">
      <formula>NOT(ISERROR(SEARCH("double",C19)))</formula>
    </cfRule>
    <cfRule type="containsText" dxfId="5847" priority="15135" operator="containsText" text="midi">
      <formula>NOT(ISERROR(SEARCH("midi",C19)))</formula>
    </cfRule>
  </conditionalFormatting>
  <conditionalFormatting sqref="C19:D19 C21:D21 C48:D49 C51:D54 C46:D46">
    <cfRule type="containsText" dxfId="5846" priority="15102" operator="containsText" text="mjp">
      <formula>NOT(ISERROR(SEARCH("mjp",C19)))</formula>
    </cfRule>
  </conditionalFormatting>
  <conditionalFormatting sqref="C19:D19 C21:D21 C48:D49 C51:D54">
    <cfRule type="containsText" dxfId="5845" priority="15100" operator="containsText" text="double">
      <formula>NOT(ISERROR(SEARCH("double",C19)))</formula>
    </cfRule>
    <cfRule type="containsText" dxfId="5844" priority="15101" operator="containsText" text="max">
      <formula>NOT(ISERROR(SEARCH("max",C19)))</formula>
    </cfRule>
  </conditionalFormatting>
  <conditionalFormatting sqref="C19:D19 C21:D21">
    <cfRule type="containsText" dxfId="5843" priority="15099" operator="containsText" text="midi">
      <formula>NOT(ISERROR(SEARCH("midi",C19)))</formula>
    </cfRule>
    <cfRule type="containsText" dxfId="5842" priority="15098" operator="containsText" text="mjp">
      <formula>NOT(ISERROR(SEARCH("mjp",C19)))</formula>
    </cfRule>
  </conditionalFormatting>
  <conditionalFormatting sqref="C21:D21">
    <cfRule type="containsText" dxfId="5841" priority="15431" operator="containsText" text="midi">
      <formula>NOT(ISERROR(SEARCH("midi",C21)))</formula>
    </cfRule>
    <cfRule type="containsText" dxfId="5840" priority="15410" operator="containsText" text="mjp">
      <formula>NOT(ISERROR(SEARCH("mjp",C21)))</formula>
    </cfRule>
    <cfRule type="containsText" dxfId="5839" priority="15430" operator="containsText" text="mjp">
      <formula>NOT(ISERROR(SEARCH("mjp",C21)))</formula>
    </cfRule>
    <cfRule type="containsText" dxfId="5838" priority="15429" operator="containsText" text="max">
      <formula>NOT(ISERROR(SEARCH("max",C21)))</formula>
    </cfRule>
    <cfRule type="containsText" dxfId="5837" priority="15428" operator="containsText" text="double">
      <formula>NOT(ISERROR(SEARCH("double",C21)))</formula>
    </cfRule>
    <cfRule type="containsText" dxfId="5836" priority="15427" operator="containsText" text="midi">
      <formula>NOT(ISERROR(SEARCH("midi",C21)))</formula>
    </cfRule>
    <cfRule type="containsText" dxfId="5835" priority="15426" operator="containsText" text="mjp">
      <formula>NOT(ISERROR(SEARCH("mjp",C21)))</formula>
    </cfRule>
    <cfRule type="containsText" dxfId="5834" priority="15425" operator="containsText" text="max">
      <formula>NOT(ISERROR(SEARCH("max",C21)))</formula>
    </cfRule>
    <cfRule type="containsText" dxfId="5833" priority="15424" operator="containsText" text="double">
      <formula>NOT(ISERROR(SEARCH("double",C21)))</formula>
    </cfRule>
    <cfRule type="containsText" dxfId="5832" priority="15423" operator="containsText" text="midi">
      <formula>NOT(ISERROR(SEARCH("midi",C21)))</formula>
    </cfRule>
    <cfRule type="containsText" dxfId="5831" priority="15422" operator="containsText" text="mjp">
      <formula>NOT(ISERROR(SEARCH("mjp",C21)))</formula>
    </cfRule>
    <cfRule type="containsText" dxfId="5830" priority="15421" operator="containsText" text="max">
      <formula>NOT(ISERROR(SEARCH("max",C21)))</formula>
    </cfRule>
    <cfRule type="containsText" dxfId="5829" priority="15420" operator="containsText" text="double">
      <formula>NOT(ISERROR(SEARCH("double",C21)))</formula>
    </cfRule>
    <cfRule type="containsText" dxfId="5828" priority="15419" operator="containsText" text="midi">
      <formula>NOT(ISERROR(SEARCH("midi",C21)))</formula>
    </cfRule>
    <cfRule type="containsText" dxfId="5827" priority="15418" operator="containsText" text="mjp">
      <formula>NOT(ISERROR(SEARCH("mjp",C21)))</formula>
    </cfRule>
    <cfRule type="containsText" dxfId="5826" priority="15417" operator="containsText" text="max">
      <formula>NOT(ISERROR(SEARCH("max",C21)))</formula>
    </cfRule>
    <cfRule type="containsText" dxfId="5825" priority="15416" operator="containsText" text="double">
      <formula>NOT(ISERROR(SEARCH("double",C21)))</formula>
    </cfRule>
    <cfRule type="containsText" dxfId="5824" priority="15415" operator="containsText" text="midi">
      <formula>NOT(ISERROR(SEARCH("midi",C21)))</formula>
    </cfRule>
    <cfRule type="containsText" dxfId="5823" priority="15414" operator="containsText" text="mjp">
      <formula>NOT(ISERROR(SEARCH("mjp",C21)))</formula>
    </cfRule>
    <cfRule type="containsText" dxfId="5822" priority="15413" operator="containsText" text="max">
      <formula>NOT(ISERROR(SEARCH("max",C21)))</formula>
    </cfRule>
    <cfRule type="containsText" dxfId="5821" priority="15412" operator="containsText" text="double">
      <formula>NOT(ISERROR(SEARCH("double",C21)))</formula>
    </cfRule>
    <cfRule type="containsText" dxfId="5820" priority="15411" operator="containsText" text="midi">
      <formula>NOT(ISERROR(SEARCH("midi",C21)))</formula>
    </cfRule>
    <cfRule type="containsText" dxfId="5819" priority="15409" operator="containsText" text="max">
      <formula>NOT(ISERROR(SEARCH("max",C21)))</formula>
    </cfRule>
    <cfRule type="containsText" dxfId="5818" priority="15408" operator="containsText" text="double">
      <formula>NOT(ISERROR(SEARCH("double",C21)))</formula>
    </cfRule>
    <cfRule type="containsText" dxfId="5817" priority="15407" operator="containsText" text="midi">
      <formula>NOT(ISERROR(SEARCH("midi",C21)))</formula>
    </cfRule>
    <cfRule type="containsText" dxfId="5816" priority="15406" operator="containsText" text="mjp">
      <formula>NOT(ISERROR(SEARCH("mjp",C21)))</formula>
    </cfRule>
    <cfRule type="containsText" dxfId="5815" priority="15405" operator="containsText" text="max">
      <formula>NOT(ISERROR(SEARCH("max",C21)))</formula>
    </cfRule>
    <cfRule type="containsText" dxfId="5814" priority="15404" operator="containsText" text="double">
      <formula>NOT(ISERROR(SEARCH("double",C21)))</formula>
    </cfRule>
    <cfRule type="containsText" dxfId="5813" priority="15403" operator="containsText" text="midi">
      <formula>NOT(ISERROR(SEARCH("midi",C21)))</formula>
    </cfRule>
    <cfRule type="containsText" dxfId="5812" priority="15402" operator="containsText" text="mjp">
      <formula>NOT(ISERROR(SEARCH("mjp",C21)))</formula>
    </cfRule>
    <cfRule type="containsText" dxfId="5811" priority="15401" operator="containsText" text="max">
      <formula>NOT(ISERROR(SEARCH("max",C21)))</formula>
    </cfRule>
    <cfRule type="containsText" dxfId="5810" priority="15432" operator="containsText" text="double">
      <formula>NOT(ISERROR(SEARCH("double",C21)))</formula>
    </cfRule>
    <cfRule type="containsText" dxfId="5809" priority="15433" operator="containsText" text="max">
      <formula>NOT(ISERROR(SEARCH("max",C21)))</formula>
    </cfRule>
    <cfRule type="containsText" dxfId="5808" priority="15400" operator="containsText" text="double">
      <formula>NOT(ISERROR(SEARCH("double",C21)))</formula>
    </cfRule>
    <cfRule type="containsText" dxfId="5807" priority="15399" operator="containsText" text="midi">
      <formula>NOT(ISERROR(SEARCH("midi",C21)))</formula>
    </cfRule>
    <cfRule type="containsText" dxfId="5806" priority="15398" operator="containsText" text="mjp">
      <formula>NOT(ISERROR(SEARCH("mjp",C21)))</formula>
    </cfRule>
    <cfRule type="containsText" dxfId="5805" priority="15397" operator="containsText" text="max">
      <formula>NOT(ISERROR(SEARCH("max",C21)))</formula>
    </cfRule>
    <cfRule type="containsText" dxfId="5804" priority="15396" operator="containsText" text="double">
      <formula>NOT(ISERROR(SEARCH("double",C21)))</formula>
    </cfRule>
    <cfRule type="containsText" dxfId="5803" priority="15434" operator="containsText" text="mjp">
      <formula>NOT(ISERROR(SEARCH("mjp",C21)))</formula>
    </cfRule>
    <cfRule type="containsText" dxfId="5802" priority="15435" operator="containsText" text="midi">
      <formula>NOT(ISERROR(SEARCH("midi",C21)))</formula>
    </cfRule>
    <cfRule type="containsText" dxfId="5801" priority="15395" operator="containsText" text="midi">
      <formula>NOT(ISERROR(SEARCH("midi",C21)))</formula>
    </cfRule>
    <cfRule type="containsText" dxfId="5800" priority="15394" operator="containsText" text="mjp">
      <formula>NOT(ISERROR(SEARCH("mjp",C21)))</formula>
    </cfRule>
    <cfRule type="containsText" dxfId="5799" priority="15393" operator="containsText" text="max">
      <formula>NOT(ISERROR(SEARCH("max",C21)))</formula>
    </cfRule>
    <cfRule type="containsText" dxfId="5798" priority="15436" operator="containsText" text="double">
      <formula>NOT(ISERROR(SEARCH("double",C21)))</formula>
    </cfRule>
    <cfRule type="containsText" dxfId="5797" priority="15437" operator="containsText" text="max">
      <formula>NOT(ISERROR(SEARCH("max",C21)))</formula>
    </cfRule>
    <cfRule type="containsText" dxfId="5796" priority="15438" operator="containsText" text="mjp">
      <formula>NOT(ISERROR(SEARCH("mjp",C21)))</formula>
    </cfRule>
    <cfRule type="containsText" dxfId="5795" priority="15439" operator="containsText" text="midi">
      <formula>NOT(ISERROR(SEARCH("midi",C21)))</formula>
    </cfRule>
    <cfRule type="containsText" dxfId="5794" priority="15440" operator="containsText" text="double">
      <formula>NOT(ISERROR(SEARCH("double",C21)))</formula>
    </cfRule>
    <cfRule type="containsText" dxfId="5793" priority="15441" operator="containsText" text="max">
      <formula>NOT(ISERROR(SEARCH("max",C21)))</formula>
    </cfRule>
    <cfRule type="containsText" dxfId="5792" priority="15442" operator="containsText" text="mjp">
      <formula>NOT(ISERROR(SEARCH("mjp",C21)))</formula>
    </cfRule>
    <cfRule type="containsText" dxfId="5791" priority="15443" operator="containsText" text="midi">
      <formula>NOT(ISERROR(SEARCH("midi",C21)))</formula>
    </cfRule>
    <cfRule type="containsText" dxfId="5790" priority="15444" operator="containsText" text="double">
      <formula>NOT(ISERROR(SEARCH("double",C21)))</formula>
    </cfRule>
    <cfRule type="containsText" dxfId="5789" priority="15445" operator="containsText" text="max">
      <formula>NOT(ISERROR(SEARCH("max",C21)))</formula>
    </cfRule>
    <cfRule type="containsText" dxfId="5788" priority="15446" operator="containsText" text="mjp">
      <formula>NOT(ISERROR(SEARCH("mjp",C21)))</formula>
    </cfRule>
    <cfRule type="containsText" dxfId="5787" priority="15447" operator="containsText" text="midi">
      <formula>NOT(ISERROR(SEARCH("midi",C21)))</formula>
    </cfRule>
    <cfRule type="containsText" dxfId="5786" priority="15448" operator="containsText" text="double">
      <formula>NOT(ISERROR(SEARCH("double",C21)))</formula>
    </cfRule>
    <cfRule type="containsText" dxfId="5785" priority="15449" operator="containsText" text="max">
      <formula>NOT(ISERROR(SEARCH("max",C21)))</formula>
    </cfRule>
    <cfRule type="containsText" dxfId="5784" priority="15450" operator="containsText" text="mjp">
      <formula>NOT(ISERROR(SEARCH("mjp",C21)))</formula>
    </cfRule>
    <cfRule type="containsText" dxfId="5783" priority="15451" operator="containsText" text="midi">
      <formula>NOT(ISERROR(SEARCH("midi",C21)))</formula>
    </cfRule>
    <cfRule type="containsText" dxfId="5782" priority="15452" operator="containsText" text="double">
      <formula>NOT(ISERROR(SEARCH("double",C21)))</formula>
    </cfRule>
    <cfRule type="containsText" dxfId="5781" priority="15453" operator="containsText" text="max">
      <formula>NOT(ISERROR(SEARCH("max",C21)))</formula>
    </cfRule>
    <cfRule type="containsText" dxfId="5780" priority="15454" operator="containsText" text="mjp">
      <formula>NOT(ISERROR(SEARCH("mjp",C21)))</formula>
    </cfRule>
    <cfRule type="containsText" dxfId="5779" priority="15455" operator="containsText" text="midi">
      <formula>NOT(ISERROR(SEARCH("midi",C21)))</formula>
    </cfRule>
    <cfRule type="containsText" dxfId="5778" priority="15456" operator="containsText" text="double">
      <formula>NOT(ISERROR(SEARCH("double",C21)))</formula>
    </cfRule>
    <cfRule type="containsText" dxfId="5777" priority="15387" operator="containsText" text="midi">
      <formula>NOT(ISERROR(SEARCH("midi",C21)))</formula>
    </cfRule>
    <cfRule type="containsText" dxfId="5776" priority="15458" operator="containsText" text="mjp">
      <formula>NOT(ISERROR(SEARCH("mjp",C21)))</formula>
    </cfRule>
    <cfRule type="containsText" dxfId="5775" priority="15459" operator="containsText" text="midi">
      <formula>NOT(ISERROR(SEARCH("midi",C21)))</formula>
    </cfRule>
    <cfRule type="containsText" dxfId="5774" priority="15460" operator="containsText" text="double">
      <formula>NOT(ISERROR(SEARCH("double",C21)))</formula>
    </cfRule>
    <cfRule type="containsText" dxfId="5773" priority="15461" operator="containsText" text="max">
      <formula>NOT(ISERROR(SEARCH("max",C21)))</formula>
    </cfRule>
    <cfRule type="containsText" dxfId="5772" priority="15462" operator="containsText" text="mjp">
      <formula>NOT(ISERROR(SEARCH("mjp",C21)))</formula>
    </cfRule>
    <cfRule type="containsText" dxfId="5771" priority="15463" operator="containsText" text="midi">
      <formula>NOT(ISERROR(SEARCH("midi",C21)))</formula>
    </cfRule>
    <cfRule type="containsText" dxfId="5770" priority="15464" operator="containsText" text="double">
      <formula>NOT(ISERROR(SEARCH("double",C21)))</formula>
    </cfRule>
    <cfRule type="containsText" dxfId="5769" priority="15465" operator="containsText" text="max">
      <formula>NOT(ISERROR(SEARCH("max",C21)))</formula>
    </cfRule>
    <cfRule type="containsText" dxfId="5768" priority="15466" operator="containsText" text="mjp">
      <formula>NOT(ISERROR(SEARCH("mjp",C21)))</formula>
    </cfRule>
    <cfRule type="containsText" dxfId="5767" priority="15467" operator="containsText" text="midi">
      <formula>NOT(ISERROR(SEARCH("midi",C21)))</formula>
    </cfRule>
    <cfRule type="containsText" dxfId="5766" priority="15468" operator="containsText" text="double">
      <formula>NOT(ISERROR(SEARCH("double",C21)))</formula>
    </cfRule>
    <cfRule type="containsText" dxfId="5765" priority="15469" operator="containsText" text="max">
      <formula>NOT(ISERROR(SEARCH("max",C21)))</formula>
    </cfRule>
    <cfRule type="containsText" dxfId="5764" priority="15470" operator="containsText" text="mjp">
      <formula>NOT(ISERROR(SEARCH("mjp",C21)))</formula>
    </cfRule>
    <cfRule type="containsText" dxfId="5763" priority="15471" operator="containsText" text="midi">
      <formula>NOT(ISERROR(SEARCH("midi",C21)))</formula>
    </cfRule>
    <cfRule type="containsText" dxfId="5762" priority="15472" operator="containsText" text="double">
      <formula>NOT(ISERROR(SEARCH("double",C21)))</formula>
    </cfRule>
    <cfRule type="containsText" dxfId="5761" priority="15473" operator="containsText" text="max">
      <formula>NOT(ISERROR(SEARCH("max",C21)))</formula>
    </cfRule>
    <cfRule type="containsText" dxfId="5760" priority="15392" operator="containsText" text="double">
      <formula>NOT(ISERROR(SEARCH("double",C21)))</formula>
    </cfRule>
    <cfRule type="containsText" dxfId="5759" priority="15391" operator="containsText" text="midi">
      <formula>NOT(ISERROR(SEARCH("midi",C21)))</formula>
    </cfRule>
    <cfRule type="containsText" dxfId="5758" priority="15390" operator="containsText" text="mjp">
      <formula>NOT(ISERROR(SEARCH("mjp",C21)))</formula>
    </cfRule>
    <cfRule type="containsText" dxfId="5757" priority="15389" operator="containsText" text="max">
      <formula>NOT(ISERROR(SEARCH("max",C21)))</formula>
    </cfRule>
    <cfRule type="containsText" dxfId="5756" priority="15388" operator="containsText" text="double">
      <formula>NOT(ISERROR(SEARCH("double",C21)))</formula>
    </cfRule>
    <cfRule type="containsText" dxfId="5755" priority="15386" operator="containsText" text="mjp">
      <formula>NOT(ISERROR(SEARCH("mjp",C21)))</formula>
    </cfRule>
    <cfRule type="containsText" dxfId="5754" priority="15457" operator="containsText" text="max">
      <formula>NOT(ISERROR(SEARCH("max",C21)))</formula>
    </cfRule>
  </conditionalFormatting>
  <conditionalFormatting sqref="C23:D25">
    <cfRule type="containsText" dxfId="5753" priority="14180" operator="containsText" text="double">
      <formula>NOT(ISERROR(SEARCH("double",C23)))</formula>
    </cfRule>
    <cfRule type="containsText" dxfId="5752" priority="14179" operator="containsText" text="midi">
      <formula>NOT(ISERROR(SEARCH("midi",C23)))</formula>
    </cfRule>
    <cfRule type="containsText" dxfId="5751" priority="14178" operator="containsText" text="mjp">
      <formula>NOT(ISERROR(SEARCH("mjp",C23)))</formula>
    </cfRule>
    <cfRule type="containsText" dxfId="5750" priority="14177" operator="containsText" text="max">
      <formula>NOT(ISERROR(SEARCH("max",C23)))</formula>
    </cfRule>
    <cfRule type="containsText" dxfId="5749" priority="14176" operator="containsText" text="double">
      <formula>NOT(ISERROR(SEARCH("double",C23)))</formula>
    </cfRule>
    <cfRule type="containsText" dxfId="5748" priority="14175" operator="containsText" text="midi">
      <formula>NOT(ISERROR(SEARCH("midi",C23)))</formula>
    </cfRule>
    <cfRule type="containsText" dxfId="5747" priority="14174" operator="containsText" text="mjp">
      <formula>NOT(ISERROR(SEARCH("mjp",C23)))</formula>
    </cfRule>
    <cfRule type="containsText" dxfId="5746" priority="14173" operator="containsText" text="max">
      <formula>NOT(ISERROR(SEARCH("max",C23)))</formula>
    </cfRule>
    <cfRule type="containsText" dxfId="5745" priority="14172" operator="containsText" text="double">
      <formula>NOT(ISERROR(SEARCH("double",C23)))</formula>
    </cfRule>
    <cfRule type="containsText" dxfId="5744" priority="14171" operator="containsText" text="midi">
      <formula>NOT(ISERROR(SEARCH("midi",C23)))</formula>
    </cfRule>
    <cfRule type="containsText" dxfId="5743" priority="14170" operator="containsText" text="mjp">
      <formula>NOT(ISERROR(SEARCH("mjp",C23)))</formula>
    </cfRule>
    <cfRule type="containsText" dxfId="5742" priority="14169" operator="containsText" text="max">
      <formula>NOT(ISERROR(SEARCH("max",C23)))</formula>
    </cfRule>
    <cfRule type="containsText" dxfId="5741" priority="14168" operator="containsText" text="double">
      <formula>NOT(ISERROR(SEARCH("double",C23)))</formula>
    </cfRule>
    <cfRule type="containsText" dxfId="5740" priority="14167" operator="containsText" text="midi">
      <formula>NOT(ISERROR(SEARCH("midi",C23)))</formula>
    </cfRule>
    <cfRule type="containsText" dxfId="5739" priority="14166" operator="containsText" text="mjp">
      <formula>NOT(ISERROR(SEARCH("mjp",C23)))</formula>
    </cfRule>
    <cfRule type="containsText" dxfId="5738" priority="14165" operator="containsText" text="max">
      <formula>NOT(ISERROR(SEARCH("max",C23)))</formula>
    </cfRule>
    <cfRule type="containsText" dxfId="5737" priority="14164" operator="containsText" text="double">
      <formula>NOT(ISERROR(SEARCH("double",C23)))</formula>
    </cfRule>
    <cfRule type="containsText" dxfId="5736" priority="14163" operator="containsText" text="midi">
      <formula>NOT(ISERROR(SEARCH("midi",C23)))</formula>
    </cfRule>
    <cfRule type="containsText" dxfId="5735" priority="14162" operator="containsText" text="mjp">
      <formula>NOT(ISERROR(SEARCH("mjp",C23)))</formula>
    </cfRule>
    <cfRule type="containsText" dxfId="5734" priority="14161" operator="containsText" text="max">
      <formula>NOT(ISERROR(SEARCH("max",C23)))</formula>
    </cfRule>
    <cfRule type="containsText" dxfId="5733" priority="14160" operator="containsText" text="double">
      <formula>NOT(ISERROR(SEARCH("double",C23)))</formula>
    </cfRule>
    <cfRule type="containsText" dxfId="5732" priority="14159" operator="containsText" text="midi">
      <formula>NOT(ISERROR(SEARCH("midi",C23)))</formula>
    </cfRule>
    <cfRule type="containsText" dxfId="5731" priority="14158" operator="containsText" text="mjp">
      <formula>NOT(ISERROR(SEARCH("mjp",C23)))</formula>
    </cfRule>
    <cfRule type="containsText" dxfId="5730" priority="14157" operator="containsText" text="max">
      <formula>NOT(ISERROR(SEARCH("max",C23)))</formula>
    </cfRule>
    <cfRule type="containsText" dxfId="5729" priority="14156" operator="containsText" text="double">
      <formula>NOT(ISERROR(SEARCH("double",C23)))</formula>
    </cfRule>
    <cfRule type="containsText" dxfId="5728" priority="14155" operator="containsText" text="midi">
      <formula>NOT(ISERROR(SEARCH("midi",C23)))</formula>
    </cfRule>
    <cfRule type="containsText" dxfId="5727" priority="14154" operator="containsText" text="mjp">
      <formula>NOT(ISERROR(SEARCH("mjp",C23)))</formula>
    </cfRule>
    <cfRule type="containsText" dxfId="5726" priority="14153" operator="containsText" text="max">
      <formula>NOT(ISERROR(SEARCH("max",C23)))</formula>
    </cfRule>
    <cfRule type="containsText" dxfId="5725" priority="14152" operator="containsText" text="double">
      <formula>NOT(ISERROR(SEARCH("double",C23)))</formula>
    </cfRule>
    <cfRule type="containsText" dxfId="5724" priority="14151" operator="containsText" text="midi">
      <formula>NOT(ISERROR(SEARCH("midi",C23)))</formula>
    </cfRule>
    <cfRule type="containsText" dxfId="5723" priority="14150" operator="containsText" text="mjp">
      <formula>NOT(ISERROR(SEARCH("mjp",C23)))</formula>
    </cfRule>
    <cfRule type="containsText" dxfId="5722" priority="14149" operator="containsText" text="max">
      <formula>NOT(ISERROR(SEARCH("max",C23)))</formula>
    </cfRule>
    <cfRule type="containsText" dxfId="5721" priority="14148" operator="containsText" text="double">
      <formula>NOT(ISERROR(SEARCH("double",C23)))</formula>
    </cfRule>
    <cfRule type="containsText" dxfId="5720" priority="14147" operator="containsText" text="midi">
      <formula>NOT(ISERROR(SEARCH("midi",C23)))</formula>
    </cfRule>
    <cfRule type="containsText" dxfId="5719" priority="14146" operator="containsText" text="mjp">
      <formula>NOT(ISERROR(SEARCH("mjp",C23)))</formula>
    </cfRule>
    <cfRule type="containsText" dxfId="5718" priority="14145" operator="containsText" text="max">
      <formula>NOT(ISERROR(SEARCH("max",C23)))</formula>
    </cfRule>
    <cfRule type="containsText" dxfId="5717" priority="14144" operator="containsText" text="double">
      <formula>NOT(ISERROR(SEARCH("double",C23)))</formula>
    </cfRule>
    <cfRule type="containsText" dxfId="5716" priority="14143" operator="containsText" text="midi">
      <formula>NOT(ISERROR(SEARCH("midi",C23)))</formula>
    </cfRule>
    <cfRule type="containsText" dxfId="5715" priority="14142" operator="containsText" text="mjp">
      <formula>NOT(ISERROR(SEARCH("mjp",C23)))</formula>
    </cfRule>
    <cfRule type="containsText" dxfId="5714" priority="14141" operator="containsText" text="max">
      <formula>NOT(ISERROR(SEARCH("max",C23)))</formula>
    </cfRule>
    <cfRule type="containsText" dxfId="5713" priority="14140" operator="containsText" text="double">
      <formula>NOT(ISERROR(SEARCH("double",C23)))</formula>
    </cfRule>
    <cfRule type="containsText" dxfId="5712" priority="14139" operator="containsText" text="midi">
      <formula>NOT(ISERROR(SEARCH("midi",C23)))</formula>
    </cfRule>
    <cfRule type="containsText" dxfId="5711" priority="14138" operator="containsText" text="mjp">
      <formula>NOT(ISERROR(SEARCH("mjp",C23)))</formula>
    </cfRule>
    <cfRule type="containsText" dxfId="5710" priority="14195" operator="containsText" text="midi">
      <formula>NOT(ISERROR(SEARCH("midi",C23)))</formula>
    </cfRule>
    <cfRule type="containsText" dxfId="5709" priority="14219" operator="containsText" text="midi">
      <formula>NOT(ISERROR(SEARCH("midi",C23)))</formula>
    </cfRule>
    <cfRule type="containsText" dxfId="5708" priority="14225" operator="containsText" text="max">
      <formula>NOT(ISERROR(SEARCH("max",C23)))</formula>
    </cfRule>
    <cfRule type="containsText" dxfId="5707" priority="14224" operator="containsText" text="double">
      <formula>NOT(ISERROR(SEARCH("double",C23)))</formula>
    </cfRule>
    <cfRule type="containsText" dxfId="5706" priority="14223" operator="containsText" text="midi">
      <formula>NOT(ISERROR(SEARCH("midi",C23)))</formula>
    </cfRule>
    <cfRule type="containsText" dxfId="5705" priority="14222" operator="containsText" text="mjp">
      <formula>NOT(ISERROR(SEARCH("mjp",C23)))</formula>
    </cfRule>
    <cfRule type="containsText" dxfId="5704" priority="14221" operator="containsText" text="max">
      <formula>NOT(ISERROR(SEARCH("max",C23)))</formula>
    </cfRule>
    <cfRule type="containsText" dxfId="5703" priority="14220" operator="containsText" text="double">
      <formula>NOT(ISERROR(SEARCH("double",C23)))</formula>
    </cfRule>
    <cfRule type="containsText" dxfId="5702" priority="14218" operator="containsText" text="mjp">
      <formula>NOT(ISERROR(SEARCH("mjp",C23)))</formula>
    </cfRule>
    <cfRule type="containsText" dxfId="5701" priority="14217" operator="containsText" text="max">
      <formula>NOT(ISERROR(SEARCH("max",C23)))</formula>
    </cfRule>
    <cfRule type="containsText" dxfId="5700" priority="14216" operator="containsText" text="double">
      <formula>NOT(ISERROR(SEARCH("double",C23)))</formula>
    </cfRule>
    <cfRule type="containsText" dxfId="5699" priority="14215" operator="containsText" text="midi">
      <formula>NOT(ISERROR(SEARCH("midi",C23)))</formula>
    </cfRule>
    <cfRule type="containsText" dxfId="5698" priority="14214" operator="containsText" text="mjp">
      <formula>NOT(ISERROR(SEARCH("mjp",C23)))</formula>
    </cfRule>
    <cfRule type="containsText" dxfId="5697" priority="14213" operator="containsText" text="max">
      <formula>NOT(ISERROR(SEARCH("max",C23)))</formula>
    </cfRule>
    <cfRule type="containsText" dxfId="5696" priority="14212" operator="containsText" text="double">
      <formula>NOT(ISERROR(SEARCH("double",C23)))</formula>
    </cfRule>
    <cfRule type="containsText" dxfId="5695" priority="14211" operator="containsText" text="midi">
      <formula>NOT(ISERROR(SEARCH("midi",C23)))</formula>
    </cfRule>
    <cfRule type="containsText" dxfId="5694" priority="14210" operator="containsText" text="mjp">
      <formula>NOT(ISERROR(SEARCH("mjp",C23)))</formula>
    </cfRule>
    <cfRule type="containsText" dxfId="5693" priority="14209" operator="containsText" text="max">
      <formula>NOT(ISERROR(SEARCH("max",C23)))</formula>
    </cfRule>
    <cfRule type="containsText" dxfId="5692" priority="14208" operator="containsText" text="double">
      <formula>NOT(ISERROR(SEARCH("double",C23)))</formula>
    </cfRule>
    <cfRule type="containsText" dxfId="5691" priority="14207" operator="containsText" text="midi">
      <formula>NOT(ISERROR(SEARCH("midi",C23)))</formula>
    </cfRule>
    <cfRule type="containsText" dxfId="5690" priority="14206" operator="containsText" text="mjp">
      <formula>NOT(ISERROR(SEARCH("mjp",C23)))</formula>
    </cfRule>
    <cfRule type="containsText" dxfId="5689" priority="14205" operator="containsText" text="max">
      <formula>NOT(ISERROR(SEARCH("max",C23)))</formula>
    </cfRule>
    <cfRule type="containsText" dxfId="5688" priority="14204" operator="containsText" text="double">
      <formula>NOT(ISERROR(SEARCH("double",C23)))</formula>
    </cfRule>
    <cfRule type="containsText" dxfId="5687" priority="14203" operator="containsText" text="midi">
      <formula>NOT(ISERROR(SEARCH("midi",C23)))</formula>
    </cfRule>
    <cfRule type="containsText" dxfId="5686" priority="14202" operator="containsText" text="mjp">
      <formula>NOT(ISERROR(SEARCH("mjp",C23)))</formula>
    </cfRule>
    <cfRule type="containsText" dxfId="5685" priority="14201" operator="containsText" text="max">
      <formula>NOT(ISERROR(SEARCH("max",C23)))</formula>
    </cfRule>
    <cfRule type="containsText" dxfId="5684" priority="14200" operator="containsText" text="double">
      <formula>NOT(ISERROR(SEARCH("double",C23)))</formula>
    </cfRule>
    <cfRule type="containsText" dxfId="5683" priority="14199" operator="containsText" text="midi">
      <formula>NOT(ISERROR(SEARCH("midi",C23)))</formula>
    </cfRule>
    <cfRule type="containsText" dxfId="5682" priority="14198" operator="containsText" text="mjp">
      <formula>NOT(ISERROR(SEARCH("mjp",C23)))</formula>
    </cfRule>
    <cfRule type="containsText" dxfId="5681" priority="14197" operator="containsText" text="max">
      <formula>NOT(ISERROR(SEARCH("max",C23)))</formula>
    </cfRule>
    <cfRule type="containsText" dxfId="5680" priority="14196" operator="containsText" text="double">
      <formula>NOT(ISERROR(SEARCH("double",C23)))</formula>
    </cfRule>
    <cfRule type="containsText" dxfId="5679" priority="14194" operator="containsText" text="mjp">
      <formula>NOT(ISERROR(SEARCH("mjp",C23)))</formula>
    </cfRule>
    <cfRule type="containsText" dxfId="5678" priority="14193" operator="containsText" text="max">
      <formula>NOT(ISERROR(SEARCH("max",C23)))</formula>
    </cfRule>
    <cfRule type="containsText" dxfId="5677" priority="14192" operator="containsText" text="double">
      <formula>NOT(ISERROR(SEARCH("double",C23)))</formula>
    </cfRule>
    <cfRule type="containsText" dxfId="5676" priority="14191" operator="containsText" text="midi">
      <formula>NOT(ISERROR(SEARCH("midi",C23)))</formula>
    </cfRule>
    <cfRule type="containsText" dxfId="5675" priority="14190" operator="containsText" text="mjp">
      <formula>NOT(ISERROR(SEARCH("mjp",C23)))</formula>
    </cfRule>
    <cfRule type="containsText" dxfId="5674" priority="14189" operator="containsText" text="max">
      <formula>NOT(ISERROR(SEARCH("max",C23)))</formula>
    </cfRule>
    <cfRule type="containsText" dxfId="5673" priority="14188" operator="containsText" text="double">
      <formula>NOT(ISERROR(SEARCH("double",C23)))</formula>
    </cfRule>
    <cfRule type="containsText" dxfId="5672" priority="14187" operator="containsText" text="midi">
      <formula>NOT(ISERROR(SEARCH("midi",C23)))</formula>
    </cfRule>
    <cfRule type="containsText" dxfId="5671" priority="14186" operator="containsText" text="mjp">
      <formula>NOT(ISERROR(SEARCH("mjp",C23)))</formula>
    </cfRule>
    <cfRule type="containsText" dxfId="5670" priority="14185" operator="containsText" text="max">
      <formula>NOT(ISERROR(SEARCH("max",C23)))</formula>
    </cfRule>
    <cfRule type="containsText" dxfId="5669" priority="14184" operator="containsText" text="double">
      <formula>NOT(ISERROR(SEARCH("double",C23)))</formula>
    </cfRule>
    <cfRule type="containsText" dxfId="5668" priority="14183" operator="containsText" text="midi">
      <formula>NOT(ISERROR(SEARCH("midi",C23)))</formula>
    </cfRule>
    <cfRule type="containsText" dxfId="5667" priority="14182" operator="containsText" text="mjp">
      <formula>NOT(ISERROR(SEARCH("mjp",C23)))</formula>
    </cfRule>
    <cfRule type="containsText" dxfId="5666" priority="14181" operator="containsText" text="max">
      <formula>NOT(ISERROR(SEARCH("max",C23)))</formula>
    </cfRule>
  </conditionalFormatting>
  <conditionalFormatting sqref="C24:D25">
    <cfRule type="containsText" dxfId="5665" priority="14306" operator="containsText" text="mjp">
      <formula>NOT(ISERROR(SEARCH("mjp",C24)))</formula>
    </cfRule>
    <cfRule type="containsText" dxfId="5664" priority="14305" operator="containsText" text="max">
      <formula>NOT(ISERROR(SEARCH("max",C24)))</formula>
    </cfRule>
    <cfRule type="containsText" dxfId="5663" priority="14304" operator="containsText" text="double">
      <formula>NOT(ISERROR(SEARCH("double",C24)))</formula>
    </cfRule>
    <cfRule type="containsText" dxfId="5662" priority="14303" operator="containsText" text="midi">
      <formula>NOT(ISERROR(SEARCH("midi",C24)))</formula>
    </cfRule>
    <cfRule type="containsText" dxfId="5661" priority="14302" operator="containsText" text="mjp">
      <formula>NOT(ISERROR(SEARCH("mjp",C24)))</formula>
    </cfRule>
    <cfRule type="containsText" dxfId="5660" priority="14301" operator="containsText" text="max">
      <formula>NOT(ISERROR(SEARCH("max",C24)))</formula>
    </cfRule>
    <cfRule type="containsText" dxfId="5659" priority="14300" operator="containsText" text="double">
      <formula>NOT(ISERROR(SEARCH("double",C24)))</formula>
    </cfRule>
    <cfRule type="containsText" dxfId="5658" priority="14299" operator="containsText" text="midi">
      <formula>NOT(ISERROR(SEARCH("midi",C24)))</formula>
    </cfRule>
    <cfRule type="containsText" dxfId="5657" priority="14298" operator="containsText" text="mjp">
      <formula>NOT(ISERROR(SEARCH("mjp",C24)))</formula>
    </cfRule>
    <cfRule type="containsText" dxfId="5656" priority="14297" operator="containsText" text="max">
      <formula>NOT(ISERROR(SEARCH("max",C24)))</formula>
    </cfRule>
    <cfRule type="containsText" dxfId="5655" priority="14296" operator="containsText" text="double">
      <formula>NOT(ISERROR(SEARCH("double",C24)))</formula>
    </cfRule>
    <cfRule type="containsText" dxfId="5654" priority="14295" operator="containsText" text="midi">
      <formula>NOT(ISERROR(SEARCH("midi",C24)))</formula>
    </cfRule>
    <cfRule type="containsText" dxfId="5653" priority="14294" operator="containsText" text="mjp">
      <formula>NOT(ISERROR(SEARCH("mjp",C24)))</formula>
    </cfRule>
    <cfRule type="containsText" dxfId="5652" priority="14293" operator="containsText" text="max">
      <formula>NOT(ISERROR(SEARCH("max",C24)))</formula>
    </cfRule>
    <cfRule type="containsText" dxfId="5651" priority="14292" operator="containsText" text="double">
      <formula>NOT(ISERROR(SEARCH("double",C24)))</formula>
    </cfRule>
    <cfRule type="containsText" dxfId="5650" priority="14291" operator="containsText" text="midi">
      <formula>NOT(ISERROR(SEARCH("midi",C24)))</formula>
    </cfRule>
    <cfRule type="containsText" dxfId="5649" priority="14290" operator="containsText" text="mjp">
      <formula>NOT(ISERROR(SEARCH("mjp",C24)))</formula>
    </cfRule>
    <cfRule type="containsText" dxfId="5648" priority="14289" operator="containsText" text="max">
      <formula>NOT(ISERROR(SEARCH("max",C24)))</formula>
    </cfRule>
    <cfRule type="containsText" dxfId="5647" priority="14288" operator="containsText" text="double">
      <formula>NOT(ISERROR(SEARCH("double",C24)))</formula>
    </cfRule>
    <cfRule type="containsText" dxfId="5646" priority="14287" operator="containsText" text="midi">
      <formula>NOT(ISERROR(SEARCH("midi",C24)))</formula>
    </cfRule>
    <cfRule type="containsText" dxfId="5645" priority="14286" operator="containsText" text="mjp">
      <formula>NOT(ISERROR(SEARCH("mjp",C24)))</formula>
    </cfRule>
    <cfRule type="containsText" dxfId="5644" priority="14285" operator="containsText" text="max">
      <formula>NOT(ISERROR(SEARCH("max",C24)))</formula>
    </cfRule>
    <cfRule type="containsText" dxfId="5643" priority="14284" operator="containsText" text="double">
      <formula>NOT(ISERROR(SEARCH("double",C24)))</formula>
    </cfRule>
    <cfRule type="containsText" dxfId="5642" priority="14283" operator="containsText" text="midi">
      <formula>NOT(ISERROR(SEARCH("midi",C24)))</formula>
    </cfRule>
    <cfRule type="containsText" dxfId="5641" priority="14282" operator="containsText" text="mjp">
      <formula>NOT(ISERROR(SEARCH("mjp",C24)))</formula>
    </cfRule>
    <cfRule type="containsText" dxfId="5640" priority="14281" operator="containsText" text="max">
      <formula>NOT(ISERROR(SEARCH("max",C24)))</formula>
    </cfRule>
    <cfRule type="containsText" dxfId="5639" priority="14280" operator="containsText" text="double">
      <formula>NOT(ISERROR(SEARCH("double",C24)))</formula>
    </cfRule>
    <cfRule type="containsText" dxfId="5638" priority="14279" operator="containsText" text="midi">
      <formula>NOT(ISERROR(SEARCH("midi",C24)))</formula>
    </cfRule>
    <cfRule type="containsText" dxfId="5637" priority="14278" operator="containsText" text="mjp">
      <formula>NOT(ISERROR(SEARCH("mjp",C24)))</formula>
    </cfRule>
    <cfRule type="containsText" dxfId="5636" priority="14277" operator="containsText" text="max">
      <formula>NOT(ISERROR(SEARCH("max",C24)))</formula>
    </cfRule>
    <cfRule type="containsText" dxfId="5635" priority="14276" operator="containsText" text="double">
      <formula>NOT(ISERROR(SEARCH("double",C24)))</formula>
    </cfRule>
    <cfRule type="containsText" dxfId="5634" priority="14275" operator="containsText" text="midi">
      <formula>NOT(ISERROR(SEARCH("midi",C24)))</formula>
    </cfRule>
    <cfRule type="containsText" dxfId="5633" priority="14274" operator="containsText" text="mjp">
      <formula>NOT(ISERROR(SEARCH("mjp",C24)))</formula>
    </cfRule>
    <cfRule type="containsText" dxfId="5632" priority="14273" operator="containsText" text="max">
      <formula>NOT(ISERROR(SEARCH("max",C24)))</formula>
    </cfRule>
    <cfRule type="containsText" dxfId="5631" priority="14272" operator="containsText" text="double">
      <formula>NOT(ISERROR(SEARCH("double",C24)))</formula>
    </cfRule>
    <cfRule type="containsText" dxfId="5630" priority="14271" operator="containsText" text="midi">
      <formula>NOT(ISERROR(SEARCH("midi",C24)))</formula>
    </cfRule>
    <cfRule type="containsText" dxfId="5629" priority="14270" operator="containsText" text="mjp">
      <formula>NOT(ISERROR(SEARCH("mjp",C24)))</formula>
    </cfRule>
    <cfRule type="containsText" dxfId="5628" priority="14269" operator="containsText" text="max">
      <formula>NOT(ISERROR(SEARCH("max",C24)))</formula>
    </cfRule>
    <cfRule type="containsText" dxfId="5627" priority="14268" operator="containsText" text="double">
      <formula>NOT(ISERROR(SEARCH("double",C24)))</formula>
    </cfRule>
    <cfRule type="containsText" dxfId="5626" priority="14267" operator="containsText" text="midi">
      <formula>NOT(ISERROR(SEARCH("midi",C24)))</formula>
    </cfRule>
    <cfRule type="containsText" dxfId="5625" priority="14266" operator="containsText" text="mjp">
      <formula>NOT(ISERROR(SEARCH("mjp",C24)))</formula>
    </cfRule>
    <cfRule type="containsText" dxfId="5624" priority="14265" operator="containsText" text="max">
      <formula>NOT(ISERROR(SEARCH("max",C24)))</formula>
    </cfRule>
    <cfRule type="containsText" dxfId="5623" priority="14264" operator="containsText" text="double">
      <formula>NOT(ISERROR(SEARCH("double",C24)))</formula>
    </cfRule>
    <cfRule type="containsText" dxfId="5622" priority="14263" operator="containsText" text="midi">
      <formula>NOT(ISERROR(SEARCH("midi",C24)))</formula>
    </cfRule>
    <cfRule type="containsText" dxfId="5621" priority="14262" operator="containsText" text="mjp">
      <formula>NOT(ISERROR(SEARCH("mjp",C24)))</formula>
    </cfRule>
    <cfRule type="containsText" dxfId="5620" priority="14261" operator="containsText" text="max">
      <formula>NOT(ISERROR(SEARCH("max",C24)))</formula>
    </cfRule>
    <cfRule type="containsText" dxfId="5619" priority="14260" operator="containsText" text="double">
      <formula>NOT(ISERROR(SEARCH("double",C24)))</formula>
    </cfRule>
    <cfRule type="containsText" dxfId="5618" priority="14259" operator="containsText" text="midi">
      <formula>NOT(ISERROR(SEARCH("midi",C24)))</formula>
    </cfRule>
    <cfRule type="containsText" dxfId="5617" priority="14258" operator="containsText" text="mjp">
      <formula>NOT(ISERROR(SEARCH("mjp",C24)))</formula>
    </cfRule>
    <cfRule type="containsText" dxfId="5616" priority="14257" operator="containsText" text="max">
      <formula>NOT(ISERROR(SEARCH("max",C24)))</formula>
    </cfRule>
    <cfRule type="containsText" dxfId="5615" priority="14256" operator="containsText" text="double">
      <formula>NOT(ISERROR(SEARCH("double",C24)))</formula>
    </cfRule>
    <cfRule type="containsText" dxfId="5614" priority="14255" operator="containsText" text="midi">
      <formula>NOT(ISERROR(SEARCH("midi",C24)))</formula>
    </cfRule>
    <cfRule type="containsText" dxfId="5613" priority="14254" operator="containsText" text="mjp">
      <formula>NOT(ISERROR(SEARCH("mjp",C24)))</formula>
    </cfRule>
    <cfRule type="containsText" dxfId="5612" priority="14253" operator="containsText" text="max">
      <formula>NOT(ISERROR(SEARCH("max",C24)))</formula>
    </cfRule>
    <cfRule type="containsText" dxfId="5611" priority="14252" operator="containsText" text="double">
      <formula>NOT(ISERROR(SEARCH("double",C24)))</formula>
    </cfRule>
    <cfRule type="containsText" dxfId="5610" priority="14251" operator="containsText" text="midi">
      <formula>NOT(ISERROR(SEARCH("midi",C24)))</formula>
    </cfRule>
    <cfRule type="containsText" dxfId="5609" priority="14250" operator="containsText" text="mjp">
      <formula>NOT(ISERROR(SEARCH("mjp",C24)))</formula>
    </cfRule>
    <cfRule type="containsText" dxfId="5608" priority="14249" operator="containsText" text="max">
      <formula>NOT(ISERROR(SEARCH("max",C24)))</formula>
    </cfRule>
    <cfRule type="containsText" dxfId="5607" priority="14248" operator="containsText" text="double">
      <formula>NOT(ISERROR(SEARCH("double",C24)))</formula>
    </cfRule>
    <cfRule type="containsText" dxfId="5606" priority="14247" operator="containsText" text="midi">
      <formula>NOT(ISERROR(SEARCH("midi",C24)))</formula>
    </cfRule>
    <cfRule type="containsText" dxfId="5605" priority="14246" operator="containsText" text="mjp">
      <formula>NOT(ISERROR(SEARCH("mjp",C24)))</formula>
    </cfRule>
    <cfRule type="containsText" dxfId="5604" priority="14245" operator="containsText" text="max">
      <formula>NOT(ISERROR(SEARCH("max",C24)))</formula>
    </cfRule>
    <cfRule type="containsText" dxfId="5603" priority="14244" operator="containsText" text="double">
      <formula>NOT(ISERROR(SEARCH("double",C24)))</formula>
    </cfRule>
    <cfRule type="containsText" dxfId="5602" priority="14243" operator="containsText" text="midi">
      <formula>NOT(ISERROR(SEARCH("midi",C24)))</formula>
    </cfRule>
    <cfRule type="containsText" dxfId="5601" priority="14242" operator="containsText" text="mjp">
      <formula>NOT(ISERROR(SEARCH("mjp",C24)))</formula>
    </cfRule>
    <cfRule type="containsText" dxfId="5600" priority="14241" operator="containsText" text="max">
      <formula>NOT(ISERROR(SEARCH("max",C24)))</formula>
    </cfRule>
    <cfRule type="containsText" dxfId="5599" priority="14240" operator="containsText" text="double">
      <formula>NOT(ISERROR(SEARCH("double",C24)))</formula>
    </cfRule>
    <cfRule type="containsText" dxfId="5598" priority="14239" operator="containsText" text="midi">
      <formula>NOT(ISERROR(SEARCH("midi",C24)))</formula>
    </cfRule>
    <cfRule type="containsText" dxfId="5597" priority="14238" operator="containsText" text="mjp">
      <formula>NOT(ISERROR(SEARCH("mjp",C24)))</formula>
    </cfRule>
    <cfRule type="containsText" dxfId="5596" priority="14237" operator="containsText" text="max">
      <formula>NOT(ISERROR(SEARCH("max",C24)))</formula>
    </cfRule>
    <cfRule type="containsText" dxfId="5595" priority="14236" operator="containsText" text="double">
      <formula>NOT(ISERROR(SEARCH("double",C24)))</formula>
    </cfRule>
    <cfRule type="containsText" dxfId="5594" priority="14235" operator="containsText" text="midi">
      <formula>NOT(ISERROR(SEARCH("midi",C24)))</formula>
    </cfRule>
    <cfRule type="containsText" dxfId="5593" priority="14234" operator="containsText" text="mjp">
      <formula>NOT(ISERROR(SEARCH("mjp",C24)))</formula>
    </cfRule>
    <cfRule type="containsText" dxfId="5592" priority="14311" operator="containsText" text="midi">
      <formula>NOT(ISERROR(SEARCH("midi",C24)))</formula>
    </cfRule>
    <cfRule type="containsText" dxfId="5591" priority="14312" operator="containsText" text="double">
      <formula>NOT(ISERROR(SEARCH("double",C24)))</formula>
    </cfRule>
    <cfRule type="containsText" dxfId="5590" priority="14313" operator="containsText" text="max">
      <formula>NOT(ISERROR(SEARCH("max",C24)))</formula>
    </cfRule>
    <cfRule type="containsText" dxfId="5589" priority="14314" operator="containsText" text="mjp">
      <formula>NOT(ISERROR(SEARCH("mjp",C24)))</formula>
    </cfRule>
    <cfRule type="containsText" dxfId="5588" priority="14315" operator="containsText" text="midi">
      <formula>NOT(ISERROR(SEARCH("midi",C24)))</formula>
    </cfRule>
    <cfRule type="containsText" dxfId="5587" priority="14316" operator="containsText" text="double">
      <formula>NOT(ISERROR(SEARCH("double",C24)))</formula>
    </cfRule>
    <cfRule type="containsText" dxfId="5586" priority="14317" operator="containsText" text="max">
      <formula>NOT(ISERROR(SEARCH("max",C24)))</formula>
    </cfRule>
    <cfRule type="containsText" dxfId="5585" priority="14318" operator="containsText" text="mjp">
      <formula>NOT(ISERROR(SEARCH("mjp",C24)))</formula>
    </cfRule>
    <cfRule type="containsText" dxfId="5584" priority="14319" operator="containsText" text="midi">
      <formula>NOT(ISERROR(SEARCH("midi",C24)))</formula>
    </cfRule>
    <cfRule type="containsText" dxfId="5583" priority="14320" operator="containsText" text="double">
      <formula>NOT(ISERROR(SEARCH("double",C24)))</formula>
    </cfRule>
    <cfRule type="containsText" dxfId="5582" priority="14321" operator="containsText" text="max">
      <formula>NOT(ISERROR(SEARCH("max",C24)))</formula>
    </cfRule>
    <cfRule type="containsText" dxfId="5581" priority="14307" operator="containsText" text="midi">
      <formula>NOT(ISERROR(SEARCH("midi",C24)))</formula>
    </cfRule>
    <cfRule type="containsText" dxfId="5580" priority="14308" operator="containsText" text="double">
      <formula>NOT(ISERROR(SEARCH("double",C24)))</formula>
    </cfRule>
    <cfRule type="containsText" dxfId="5579" priority="14309" operator="containsText" text="max">
      <formula>NOT(ISERROR(SEARCH("max",C24)))</formula>
    </cfRule>
    <cfRule type="containsText" dxfId="5578" priority="14310" operator="containsText" text="mjp">
      <formula>NOT(ISERROR(SEARCH("mjp",C24)))</formula>
    </cfRule>
  </conditionalFormatting>
  <conditionalFormatting sqref="C27:D27">
    <cfRule type="containsText" dxfId="5577" priority="14069" operator="containsText" text="max">
      <formula>NOT(ISERROR(SEARCH("max",C27)))</formula>
    </cfRule>
    <cfRule type="containsText" dxfId="5576" priority="14112" operator="containsText" text="double">
      <formula>NOT(ISERROR(SEARCH("double",C27)))</formula>
    </cfRule>
    <cfRule type="containsText" dxfId="5575" priority="14110" operator="containsText" text="mjp">
      <formula>NOT(ISERROR(SEARCH("mjp",C27)))</formula>
    </cfRule>
    <cfRule type="containsText" dxfId="5574" priority="14109" operator="containsText" text="max">
      <formula>NOT(ISERROR(SEARCH("max",C27)))</formula>
    </cfRule>
    <cfRule type="containsText" dxfId="5573" priority="14108" operator="containsText" text="double">
      <formula>NOT(ISERROR(SEARCH("double",C27)))</formula>
    </cfRule>
    <cfRule type="containsText" dxfId="5572" priority="14107" operator="containsText" text="midi">
      <formula>NOT(ISERROR(SEARCH("midi",C27)))</formula>
    </cfRule>
    <cfRule type="containsText" dxfId="5571" priority="14106" operator="containsText" text="mjp">
      <formula>NOT(ISERROR(SEARCH("mjp",C27)))</formula>
    </cfRule>
    <cfRule type="containsText" dxfId="5570" priority="14105" operator="containsText" text="max">
      <formula>NOT(ISERROR(SEARCH("max",C27)))</formula>
    </cfRule>
    <cfRule type="containsText" dxfId="5569" priority="14104" operator="containsText" text="double">
      <formula>NOT(ISERROR(SEARCH("double",C27)))</formula>
    </cfRule>
    <cfRule type="containsText" dxfId="5568" priority="14103" operator="containsText" text="midi">
      <formula>NOT(ISERROR(SEARCH("midi",C27)))</formula>
    </cfRule>
    <cfRule type="containsText" dxfId="5567" priority="14102" operator="containsText" text="mjp">
      <formula>NOT(ISERROR(SEARCH("mjp",C27)))</formula>
    </cfRule>
    <cfRule type="containsText" dxfId="5566" priority="14101" operator="containsText" text="max">
      <formula>NOT(ISERROR(SEARCH("max",C27)))</formula>
    </cfRule>
    <cfRule type="containsText" dxfId="5565" priority="14100" operator="containsText" text="double">
      <formula>NOT(ISERROR(SEARCH("double",C27)))</formula>
    </cfRule>
    <cfRule type="containsText" dxfId="5564" priority="14099" operator="containsText" text="midi">
      <formula>NOT(ISERROR(SEARCH("midi",C27)))</formula>
    </cfRule>
    <cfRule type="containsText" dxfId="5563" priority="14098" operator="containsText" text="mjp">
      <formula>NOT(ISERROR(SEARCH("mjp",C27)))</formula>
    </cfRule>
    <cfRule type="containsText" dxfId="5562" priority="14097" operator="containsText" text="max">
      <formula>NOT(ISERROR(SEARCH("max",C27)))</formula>
    </cfRule>
    <cfRule type="containsText" dxfId="5561" priority="14111" operator="containsText" text="midi">
      <formula>NOT(ISERROR(SEARCH("midi",C27)))</formula>
    </cfRule>
    <cfRule type="containsText" dxfId="5560" priority="14096" operator="containsText" text="double">
      <formula>NOT(ISERROR(SEARCH("double",C27)))</formula>
    </cfRule>
    <cfRule type="containsText" dxfId="5559" priority="14095" operator="containsText" text="midi">
      <formula>NOT(ISERROR(SEARCH("midi",C27)))</formula>
    </cfRule>
    <cfRule type="containsText" dxfId="5558" priority="14094" operator="containsText" text="mjp">
      <formula>NOT(ISERROR(SEARCH("mjp",C27)))</formula>
    </cfRule>
    <cfRule type="containsText" dxfId="5557" priority="14093" operator="containsText" text="max">
      <formula>NOT(ISERROR(SEARCH("max",C27)))</formula>
    </cfRule>
    <cfRule type="containsText" dxfId="5556" priority="14092" operator="containsText" text="double">
      <formula>NOT(ISERROR(SEARCH("double",C27)))</formula>
    </cfRule>
    <cfRule type="containsText" dxfId="5555" priority="14091" operator="containsText" text="midi">
      <formula>NOT(ISERROR(SEARCH("midi",C27)))</formula>
    </cfRule>
    <cfRule type="containsText" dxfId="5554" priority="14090" operator="containsText" text="mjp">
      <formula>NOT(ISERROR(SEARCH("mjp",C27)))</formula>
    </cfRule>
    <cfRule type="containsText" dxfId="5553" priority="14089" operator="containsText" text="max">
      <formula>NOT(ISERROR(SEARCH("max",C27)))</formula>
    </cfRule>
    <cfRule type="containsText" dxfId="5552" priority="14088" operator="containsText" text="double">
      <formula>NOT(ISERROR(SEARCH("double",C27)))</formula>
    </cfRule>
    <cfRule type="containsText" dxfId="5551" priority="14087" operator="containsText" text="midi">
      <formula>NOT(ISERROR(SEARCH("midi",C27)))</formula>
    </cfRule>
    <cfRule type="containsText" dxfId="5550" priority="14086" operator="containsText" text="mjp">
      <formula>NOT(ISERROR(SEARCH("mjp",C27)))</formula>
    </cfRule>
    <cfRule type="containsText" dxfId="5549" priority="14085" operator="containsText" text="max">
      <formula>NOT(ISERROR(SEARCH("max",C27)))</formula>
    </cfRule>
    <cfRule type="containsText" dxfId="5548" priority="14084" operator="containsText" text="double">
      <formula>NOT(ISERROR(SEARCH("double",C27)))</formula>
    </cfRule>
    <cfRule type="containsText" dxfId="5547" priority="14083" operator="containsText" text="midi">
      <formula>NOT(ISERROR(SEARCH("midi",C27)))</formula>
    </cfRule>
    <cfRule type="containsText" dxfId="5546" priority="14082" operator="containsText" text="mjp">
      <formula>NOT(ISERROR(SEARCH("mjp",C27)))</formula>
    </cfRule>
    <cfRule type="containsText" dxfId="5545" priority="14081" operator="containsText" text="max">
      <formula>NOT(ISERROR(SEARCH("max",C27)))</formula>
    </cfRule>
    <cfRule type="containsText" dxfId="5544" priority="14080" operator="containsText" text="double">
      <formula>NOT(ISERROR(SEARCH("double",C27)))</formula>
    </cfRule>
    <cfRule type="containsText" dxfId="5543" priority="14079" operator="containsText" text="midi">
      <formula>NOT(ISERROR(SEARCH("midi",C27)))</formula>
    </cfRule>
    <cfRule type="containsText" dxfId="5542" priority="14078" operator="containsText" text="mjp">
      <formula>NOT(ISERROR(SEARCH("mjp",C27)))</formula>
    </cfRule>
    <cfRule type="containsText" dxfId="5541" priority="14077" operator="containsText" text="max">
      <formula>NOT(ISERROR(SEARCH("max",C27)))</formula>
    </cfRule>
    <cfRule type="containsText" dxfId="5540" priority="14076" operator="containsText" text="double">
      <formula>NOT(ISERROR(SEARCH("double",C27)))</formula>
    </cfRule>
    <cfRule type="containsText" dxfId="5539" priority="14075" operator="containsText" text="midi">
      <formula>NOT(ISERROR(SEARCH("midi",C27)))</formula>
    </cfRule>
    <cfRule type="containsText" dxfId="5538" priority="14074" operator="containsText" text="mjp">
      <formula>NOT(ISERROR(SEARCH("mjp",C27)))</formula>
    </cfRule>
    <cfRule type="containsText" dxfId="5537" priority="14073" operator="containsText" text="max">
      <formula>NOT(ISERROR(SEARCH("max",C27)))</formula>
    </cfRule>
    <cfRule type="containsText" dxfId="5536" priority="14072" operator="containsText" text="double">
      <formula>NOT(ISERROR(SEARCH("double",C27)))</formula>
    </cfRule>
    <cfRule type="containsText" dxfId="5535" priority="14071" operator="containsText" text="midi">
      <formula>NOT(ISERROR(SEARCH("midi",C27)))</formula>
    </cfRule>
    <cfRule type="containsText" dxfId="5534" priority="14070" operator="containsText" text="mjp">
      <formula>NOT(ISERROR(SEARCH("mjp",C27)))</formula>
    </cfRule>
    <cfRule type="containsText" dxfId="5533" priority="14068" operator="containsText" text="double">
      <formula>NOT(ISERROR(SEARCH("double",C27)))</formula>
    </cfRule>
    <cfRule type="containsText" dxfId="5532" priority="14067" operator="containsText" text="midi">
      <formula>NOT(ISERROR(SEARCH("midi",C27)))</formula>
    </cfRule>
    <cfRule type="containsText" dxfId="5531" priority="14066" operator="containsText" text="mjp">
      <formula>NOT(ISERROR(SEARCH("mjp",C27)))</formula>
    </cfRule>
    <cfRule type="containsText" dxfId="5530" priority="14065" operator="containsText" text="max">
      <formula>NOT(ISERROR(SEARCH("max",C27)))</formula>
    </cfRule>
    <cfRule type="containsText" dxfId="5529" priority="14064" operator="containsText" text="double">
      <formula>NOT(ISERROR(SEARCH("double",C27)))</formula>
    </cfRule>
    <cfRule type="containsText" dxfId="5528" priority="14063" operator="containsText" text="midi">
      <formula>NOT(ISERROR(SEARCH("midi",C27)))</formula>
    </cfRule>
    <cfRule type="containsText" dxfId="5527" priority="14062" operator="containsText" text="mjp">
      <formula>NOT(ISERROR(SEARCH("mjp",C27)))</formula>
    </cfRule>
    <cfRule type="containsText" dxfId="5526" priority="14061" operator="containsText" text="max">
      <formula>NOT(ISERROR(SEARCH("max",C27)))</formula>
    </cfRule>
    <cfRule type="containsText" dxfId="5525" priority="14060" operator="containsText" text="double">
      <formula>NOT(ISERROR(SEARCH("double",C27)))</formula>
    </cfRule>
    <cfRule type="containsText" dxfId="5524" priority="14059" operator="containsText" text="midi">
      <formula>NOT(ISERROR(SEARCH("midi",C27)))</formula>
    </cfRule>
    <cfRule type="containsText" dxfId="5523" priority="14058" operator="containsText" text="mjp">
      <formula>NOT(ISERROR(SEARCH("mjp",C27)))</formula>
    </cfRule>
    <cfRule type="containsText" dxfId="5522" priority="14057" operator="containsText" text="max">
      <formula>NOT(ISERROR(SEARCH("max",C27)))</formula>
    </cfRule>
    <cfRule type="containsText" dxfId="5521" priority="14056" operator="containsText" text="double">
      <formula>NOT(ISERROR(SEARCH("double",C27)))</formula>
    </cfRule>
    <cfRule type="containsText" dxfId="5520" priority="14055" operator="containsText" text="midi">
      <formula>NOT(ISERROR(SEARCH("midi",C27)))</formula>
    </cfRule>
    <cfRule type="containsText" dxfId="5519" priority="14054" operator="containsText" text="mjp">
      <formula>NOT(ISERROR(SEARCH("mjp",C27)))</formula>
    </cfRule>
    <cfRule type="containsText" dxfId="5518" priority="14113" operator="containsText" text="max">
      <formula>NOT(ISERROR(SEARCH("max",C27)))</formula>
    </cfRule>
    <cfRule type="containsText" dxfId="5517" priority="14053" operator="containsText" text="max">
      <formula>NOT(ISERROR(SEARCH("max",C27)))</formula>
    </cfRule>
    <cfRule type="containsText" dxfId="5516" priority="14052" operator="containsText" text="double">
      <formula>NOT(ISERROR(SEARCH("double",C27)))</formula>
    </cfRule>
    <cfRule type="containsText" dxfId="5515" priority="14051" operator="containsText" text="midi">
      <formula>NOT(ISERROR(SEARCH("midi",C27)))</formula>
    </cfRule>
    <cfRule type="containsText" dxfId="5514" priority="14050" operator="containsText" text="mjp">
      <formula>NOT(ISERROR(SEARCH("mjp",C27)))</formula>
    </cfRule>
    <cfRule type="containsText" dxfId="5513" priority="14049" operator="containsText" text="max">
      <formula>NOT(ISERROR(SEARCH("max",C27)))</formula>
    </cfRule>
    <cfRule type="containsText" dxfId="5512" priority="14048" operator="containsText" text="double">
      <formula>NOT(ISERROR(SEARCH("double",C27)))</formula>
    </cfRule>
    <cfRule type="containsText" dxfId="5511" priority="14047" operator="containsText" text="midi">
      <formula>NOT(ISERROR(SEARCH("midi",C27)))</formula>
    </cfRule>
    <cfRule type="containsText" dxfId="5510" priority="14046" operator="containsText" text="mjp">
      <formula>NOT(ISERROR(SEARCH("mjp",C27)))</formula>
    </cfRule>
    <cfRule type="containsText" dxfId="5509" priority="14045" operator="containsText" text="max">
      <formula>NOT(ISERROR(SEARCH("max",C27)))</formula>
    </cfRule>
    <cfRule type="containsText" dxfId="5508" priority="14044" operator="containsText" text="double">
      <formula>NOT(ISERROR(SEARCH("double",C27)))</formula>
    </cfRule>
    <cfRule type="containsText" dxfId="5507" priority="14043" operator="containsText" text="midi">
      <formula>NOT(ISERROR(SEARCH("midi",C27)))</formula>
    </cfRule>
    <cfRule type="containsText" dxfId="5506" priority="14042" operator="containsText" text="mjp">
      <formula>NOT(ISERROR(SEARCH("mjp",C27)))</formula>
    </cfRule>
    <cfRule type="containsText" dxfId="5505" priority="14129" operator="containsText" text="max">
      <formula>NOT(ISERROR(SEARCH("max",C27)))</formula>
    </cfRule>
    <cfRule type="containsText" dxfId="5504" priority="14128" operator="containsText" text="double">
      <formula>NOT(ISERROR(SEARCH("double",C27)))</formula>
    </cfRule>
    <cfRule type="containsText" dxfId="5503" priority="14127" operator="containsText" text="midi">
      <formula>NOT(ISERROR(SEARCH("midi",C27)))</formula>
    </cfRule>
    <cfRule type="containsText" dxfId="5502" priority="14126" operator="containsText" text="mjp">
      <formula>NOT(ISERROR(SEARCH("mjp",C27)))</formula>
    </cfRule>
    <cfRule type="containsText" dxfId="5501" priority="14125" operator="containsText" text="max">
      <formula>NOT(ISERROR(SEARCH("max",C27)))</formula>
    </cfRule>
    <cfRule type="containsText" dxfId="5500" priority="14124" operator="containsText" text="double">
      <formula>NOT(ISERROR(SEARCH("double",C27)))</formula>
    </cfRule>
    <cfRule type="containsText" dxfId="5499" priority="14123" operator="containsText" text="midi">
      <formula>NOT(ISERROR(SEARCH("midi",C27)))</formula>
    </cfRule>
    <cfRule type="containsText" dxfId="5498" priority="14122" operator="containsText" text="mjp">
      <formula>NOT(ISERROR(SEARCH("mjp",C27)))</formula>
    </cfRule>
    <cfRule type="containsText" dxfId="5497" priority="14121" operator="containsText" text="max">
      <formula>NOT(ISERROR(SEARCH("max",C27)))</formula>
    </cfRule>
    <cfRule type="containsText" dxfId="5496" priority="14120" operator="containsText" text="double">
      <formula>NOT(ISERROR(SEARCH("double",C27)))</formula>
    </cfRule>
    <cfRule type="containsText" dxfId="5495" priority="14119" operator="containsText" text="midi">
      <formula>NOT(ISERROR(SEARCH("midi",C27)))</formula>
    </cfRule>
    <cfRule type="containsText" dxfId="5494" priority="14118" operator="containsText" text="mjp">
      <formula>NOT(ISERROR(SEARCH("mjp",C27)))</formula>
    </cfRule>
    <cfRule type="containsText" dxfId="5493" priority="14117" operator="containsText" text="max">
      <formula>NOT(ISERROR(SEARCH("max",C27)))</formula>
    </cfRule>
    <cfRule type="containsText" dxfId="5492" priority="14116" operator="containsText" text="double">
      <formula>NOT(ISERROR(SEARCH("double",C27)))</formula>
    </cfRule>
    <cfRule type="containsText" dxfId="5491" priority="14115" operator="containsText" text="midi">
      <formula>NOT(ISERROR(SEARCH("midi",C27)))</formula>
    </cfRule>
    <cfRule type="containsText" dxfId="5490" priority="14114" operator="containsText" text="mjp">
      <formula>NOT(ISERROR(SEARCH("mjp",C27)))</formula>
    </cfRule>
  </conditionalFormatting>
  <conditionalFormatting sqref="C29:D31 C33:D33">
    <cfRule type="containsText" dxfId="5489" priority="14606" operator="containsText" text="mjp">
      <formula>NOT(ISERROR(SEARCH("mjp",C29)))</formula>
    </cfRule>
    <cfRule type="containsText" dxfId="5488" priority="14607" operator="containsText" text="midi">
      <formula>NOT(ISERROR(SEARCH("midi",C29)))</formula>
    </cfRule>
    <cfRule type="containsText" dxfId="5487" priority="14608" operator="containsText" text="double">
      <formula>NOT(ISERROR(SEARCH("double",C29)))</formula>
    </cfRule>
    <cfRule type="containsText" dxfId="5486" priority="14609" operator="containsText" text="max">
      <formula>NOT(ISERROR(SEARCH("max",C29)))</formula>
    </cfRule>
  </conditionalFormatting>
  <conditionalFormatting sqref="C30:D31">
    <cfRule type="containsText" dxfId="5485" priority="14550" operator="containsText" text="mjp">
      <formula>NOT(ISERROR(SEARCH("mjp",C30)))</formula>
    </cfRule>
    <cfRule type="containsText" dxfId="5484" priority="14549" operator="containsText" text="max">
      <formula>NOT(ISERROR(SEARCH("max",C30)))</formula>
    </cfRule>
    <cfRule type="containsText" dxfId="5483" priority="14548" operator="containsText" text="double">
      <formula>NOT(ISERROR(SEARCH("double",C30)))</formula>
    </cfRule>
    <cfRule type="containsText" dxfId="5482" priority="14547" operator="containsText" text="midi">
      <formula>NOT(ISERROR(SEARCH("midi",C30)))</formula>
    </cfRule>
    <cfRule type="containsText" dxfId="5481" priority="14546" operator="containsText" text="mjp">
      <formula>NOT(ISERROR(SEARCH("mjp",C30)))</formula>
    </cfRule>
    <cfRule type="containsText" dxfId="5480" priority="14545" operator="containsText" text="max">
      <formula>NOT(ISERROR(SEARCH("max",C30)))</formula>
    </cfRule>
    <cfRule type="containsText" dxfId="5479" priority="14544" operator="containsText" text="double">
      <formula>NOT(ISERROR(SEARCH("double",C30)))</formula>
    </cfRule>
    <cfRule type="containsText" dxfId="5478" priority="14543" operator="containsText" text="midi">
      <formula>NOT(ISERROR(SEARCH("midi",C30)))</formula>
    </cfRule>
    <cfRule type="containsText" dxfId="5477" priority="14542" operator="containsText" text="mjp">
      <formula>NOT(ISERROR(SEARCH("mjp",C30)))</formula>
    </cfRule>
    <cfRule type="containsText" dxfId="5476" priority="14541" operator="containsText" text="max">
      <formula>NOT(ISERROR(SEARCH("max",C30)))</formula>
    </cfRule>
    <cfRule type="containsText" dxfId="5475" priority="14540" operator="containsText" text="double">
      <formula>NOT(ISERROR(SEARCH("double",C30)))</formula>
    </cfRule>
    <cfRule type="containsText" dxfId="5474" priority="14539" operator="containsText" text="midi">
      <formula>NOT(ISERROR(SEARCH("midi",C30)))</formula>
    </cfRule>
    <cfRule type="containsText" dxfId="5473" priority="14538" operator="containsText" text="mjp">
      <formula>NOT(ISERROR(SEARCH("mjp",C30)))</formula>
    </cfRule>
    <cfRule type="containsText" dxfId="5472" priority="14537" operator="containsText" text="max">
      <formula>NOT(ISERROR(SEARCH("max",C30)))</formula>
    </cfRule>
    <cfRule type="containsText" dxfId="5471" priority="14536" operator="containsText" text="double">
      <formula>NOT(ISERROR(SEARCH("double",C30)))</formula>
    </cfRule>
    <cfRule type="containsText" dxfId="5470" priority="14535" operator="containsText" text="midi">
      <formula>NOT(ISERROR(SEARCH("midi",C30)))</formula>
    </cfRule>
    <cfRule type="containsText" dxfId="5469" priority="14534" operator="containsText" text="mjp">
      <formula>NOT(ISERROR(SEARCH("mjp",C30)))</formula>
    </cfRule>
    <cfRule type="containsText" dxfId="5468" priority="14533" operator="containsText" text="max">
      <formula>NOT(ISERROR(SEARCH("max",C30)))</formula>
    </cfRule>
    <cfRule type="containsText" dxfId="5467" priority="14532" operator="containsText" text="double">
      <formula>NOT(ISERROR(SEARCH("double",C30)))</formula>
    </cfRule>
    <cfRule type="containsText" dxfId="5466" priority="14531" operator="containsText" text="midi">
      <formula>NOT(ISERROR(SEARCH("midi",C30)))</formula>
    </cfRule>
    <cfRule type="containsText" dxfId="5465" priority="14530" operator="containsText" text="mjp">
      <formula>NOT(ISERROR(SEARCH("mjp",C30)))</formula>
    </cfRule>
    <cfRule type="containsText" dxfId="5464" priority="14529" operator="containsText" text="max">
      <formula>NOT(ISERROR(SEARCH("max",C30)))</formula>
    </cfRule>
    <cfRule type="containsText" dxfId="5463" priority="14528" operator="containsText" text="double">
      <formula>NOT(ISERROR(SEARCH("double",C30)))</formula>
    </cfRule>
    <cfRule type="containsText" dxfId="5462" priority="14527" operator="containsText" text="midi">
      <formula>NOT(ISERROR(SEARCH("midi",C30)))</formula>
    </cfRule>
    <cfRule type="containsText" dxfId="5461" priority="14526" operator="containsText" text="mjp">
      <formula>NOT(ISERROR(SEARCH("mjp",C30)))</formula>
    </cfRule>
    <cfRule type="containsText" dxfId="5460" priority="14525" operator="containsText" text="max">
      <formula>NOT(ISERROR(SEARCH("max",C30)))</formula>
    </cfRule>
    <cfRule type="containsText" dxfId="5459" priority="14524" operator="containsText" text="double">
      <formula>NOT(ISERROR(SEARCH("double",C30)))</formula>
    </cfRule>
    <cfRule type="containsText" dxfId="5458" priority="14523" operator="containsText" text="midi">
      <formula>NOT(ISERROR(SEARCH("midi",C30)))</formula>
    </cfRule>
    <cfRule type="containsText" dxfId="5457" priority="14589" operator="containsText" text="max">
      <formula>NOT(ISERROR(SEARCH("max",C30)))</formula>
    </cfRule>
    <cfRule type="containsText" dxfId="5456" priority="14522" operator="containsText" text="mjp">
      <formula>NOT(ISERROR(SEARCH("mjp",C30)))</formula>
    </cfRule>
    <cfRule type="containsText" dxfId="5455" priority="14605" operator="containsText" text="max">
      <formula>NOT(ISERROR(SEARCH("max",C30)))</formula>
    </cfRule>
    <cfRule type="containsText" dxfId="5454" priority="14604" operator="containsText" text="double">
      <formula>NOT(ISERROR(SEARCH("double",C30)))</formula>
    </cfRule>
    <cfRule type="containsText" dxfId="5453" priority="14603" operator="containsText" text="midi">
      <formula>NOT(ISERROR(SEARCH("midi",C30)))</formula>
    </cfRule>
    <cfRule type="containsText" dxfId="5452" priority="14602" operator="containsText" text="mjp">
      <formula>NOT(ISERROR(SEARCH("mjp",C30)))</formula>
    </cfRule>
    <cfRule type="containsText" dxfId="5451" priority="14601" operator="containsText" text="max">
      <formula>NOT(ISERROR(SEARCH("max",C30)))</formula>
    </cfRule>
    <cfRule type="containsText" dxfId="5450" priority="14600" operator="containsText" text="double">
      <formula>NOT(ISERROR(SEARCH("double",C30)))</formula>
    </cfRule>
    <cfRule type="containsText" dxfId="5449" priority="14599" operator="containsText" text="midi">
      <formula>NOT(ISERROR(SEARCH("midi",C30)))</formula>
    </cfRule>
    <cfRule type="containsText" dxfId="5448" priority="14598" operator="containsText" text="mjp">
      <formula>NOT(ISERROR(SEARCH("mjp",C30)))</formula>
    </cfRule>
    <cfRule type="containsText" dxfId="5447" priority="14597" operator="containsText" text="max">
      <formula>NOT(ISERROR(SEARCH("max",C30)))</formula>
    </cfRule>
    <cfRule type="containsText" dxfId="5446" priority="14596" operator="containsText" text="double">
      <formula>NOT(ISERROR(SEARCH("double",C30)))</formula>
    </cfRule>
    <cfRule type="containsText" dxfId="5445" priority="14595" operator="containsText" text="midi">
      <formula>NOT(ISERROR(SEARCH("midi",C30)))</formula>
    </cfRule>
    <cfRule type="containsText" dxfId="5444" priority="14594" operator="containsText" text="mjp">
      <formula>NOT(ISERROR(SEARCH("mjp",C30)))</formula>
    </cfRule>
    <cfRule type="containsText" dxfId="5443" priority="14593" operator="containsText" text="max">
      <formula>NOT(ISERROR(SEARCH("max",C30)))</formula>
    </cfRule>
    <cfRule type="containsText" dxfId="5442" priority="14592" operator="containsText" text="double">
      <formula>NOT(ISERROR(SEARCH("double",C30)))</formula>
    </cfRule>
    <cfRule type="containsText" dxfId="5441" priority="14591" operator="containsText" text="midi">
      <formula>NOT(ISERROR(SEARCH("midi",C30)))</formula>
    </cfRule>
    <cfRule type="containsText" dxfId="5440" priority="14590" operator="containsText" text="mjp">
      <formula>NOT(ISERROR(SEARCH("mjp",C30)))</formula>
    </cfRule>
    <cfRule type="containsText" dxfId="5439" priority="14588" operator="containsText" text="double">
      <formula>NOT(ISERROR(SEARCH("double",C30)))</formula>
    </cfRule>
    <cfRule type="containsText" dxfId="5438" priority="14587" operator="containsText" text="midi">
      <formula>NOT(ISERROR(SEARCH("midi",C30)))</formula>
    </cfRule>
    <cfRule type="containsText" dxfId="5437" priority="14573" operator="containsText" text="max">
      <formula>NOT(ISERROR(SEARCH("max",C30)))</formula>
    </cfRule>
    <cfRule type="containsText" dxfId="5436" priority="14586" operator="containsText" text="mjp">
      <formula>NOT(ISERROR(SEARCH("mjp",C30)))</formula>
    </cfRule>
    <cfRule type="containsText" dxfId="5435" priority="14585" operator="containsText" text="max">
      <formula>NOT(ISERROR(SEARCH("max",C30)))</formula>
    </cfRule>
    <cfRule type="containsText" dxfId="5434" priority="14584" operator="containsText" text="double">
      <formula>NOT(ISERROR(SEARCH("double",C30)))</formula>
    </cfRule>
    <cfRule type="containsText" dxfId="5433" priority="14583" operator="containsText" text="midi">
      <formula>NOT(ISERROR(SEARCH("midi",C30)))</formula>
    </cfRule>
    <cfRule type="containsText" dxfId="5432" priority="14582" operator="containsText" text="mjp">
      <formula>NOT(ISERROR(SEARCH("mjp",C30)))</formula>
    </cfRule>
    <cfRule type="containsText" dxfId="5431" priority="14581" operator="containsText" text="max">
      <formula>NOT(ISERROR(SEARCH("max",C30)))</formula>
    </cfRule>
    <cfRule type="containsText" dxfId="5430" priority="14580" operator="containsText" text="double">
      <formula>NOT(ISERROR(SEARCH("double",C30)))</formula>
    </cfRule>
    <cfRule type="containsText" dxfId="5429" priority="14579" operator="containsText" text="midi">
      <formula>NOT(ISERROR(SEARCH("midi",C30)))</formula>
    </cfRule>
    <cfRule type="containsText" dxfId="5428" priority="14578" operator="containsText" text="mjp">
      <formula>NOT(ISERROR(SEARCH("mjp",C30)))</formula>
    </cfRule>
    <cfRule type="containsText" dxfId="5427" priority="14577" operator="containsText" text="max">
      <formula>NOT(ISERROR(SEARCH("max",C30)))</formula>
    </cfRule>
    <cfRule type="containsText" dxfId="5426" priority="14576" operator="containsText" text="double">
      <formula>NOT(ISERROR(SEARCH("double",C30)))</formula>
    </cfRule>
    <cfRule type="containsText" dxfId="5425" priority="14575" operator="containsText" text="midi">
      <formula>NOT(ISERROR(SEARCH("midi",C30)))</formula>
    </cfRule>
    <cfRule type="containsText" dxfId="5424" priority="14574" operator="containsText" text="mjp">
      <formula>NOT(ISERROR(SEARCH("mjp",C30)))</formula>
    </cfRule>
    <cfRule type="containsText" dxfId="5423" priority="14572" operator="containsText" text="double">
      <formula>NOT(ISERROR(SEARCH("double",C30)))</formula>
    </cfRule>
    <cfRule type="containsText" dxfId="5422" priority="14571" operator="containsText" text="midi">
      <formula>NOT(ISERROR(SEARCH("midi",C30)))</formula>
    </cfRule>
    <cfRule type="containsText" dxfId="5421" priority="14570" operator="containsText" text="mjp">
      <formula>NOT(ISERROR(SEARCH("mjp",C30)))</formula>
    </cfRule>
    <cfRule type="containsText" dxfId="5420" priority="14569" operator="containsText" text="max">
      <formula>NOT(ISERROR(SEARCH("max",C30)))</formula>
    </cfRule>
    <cfRule type="containsText" dxfId="5419" priority="14568" operator="containsText" text="double">
      <formula>NOT(ISERROR(SEARCH("double",C30)))</formula>
    </cfRule>
    <cfRule type="containsText" dxfId="5418" priority="14567" operator="containsText" text="midi">
      <formula>NOT(ISERROR(SEARCH("midi",C30)))</formula>
    </cfRule>
    <cfRule type="containsText" dxfId="5417" priority="14566" operator="containsText" text="mjp">
      <formula>NOT(ISERROR(SEARCH("mjp",C30)))</formula>
    </cfRule>
    <cfRule type="containsText" dxfId="5416" priority="14565" operator="containsText" text="max">
      <formula>NOT(ISERROR(SEARCH("max",C30)))</formula>
    </cfRule>
    <cfRule type="containsText" dxfId="5415" priority="14564" operator="containsText" text="double">
      <formula>NOT(ISERROR(SEARCH("double",C30)))</formula>
    </cfRule>
    <cfRule type="containsText" dxfId="5414" priority="14563" operator="containsText" text="midi">
      <formula>NOT(ISERROR(SEARCH("midi",C30)))</formula>
    </cfRule>
    <cfRule type="containsText" dxfId="5413" priority="14562" operator="containsText" text="mjp">
      <formula>NOT(ISERROR(SEARCH("mjp",C30)))</formula>
    </cfRule>
    <cfRule type="containsText" dxfId="5412" priority="14561" operator="containsText" text="max">
      <formula>NOT(ISERROR(SEARCH("max",C30)))</formula>
    </cfRule>
    <cfRule type="containsText" dxfId="5411" priority="14560" operator="containsText" text="double">
      <formula>NOT(ISERROR(SEARCH("double",C30)))</formula>
    </cfRule>
    <cfRule type="containsText" dxfId="5410" priority="14559" operator="containsText" text="midi">
      <formula>NOT(ISERROR(SEARCH("midi",C30)))</formula>
    </cfRule>
    <cfRule type="containsText" dxfId="5409" priority="14558" operator="containsText" text="mjp">
      <formula>NOT(ISERROR(SEARCH("mjp",C30)))</formula>
    </cfRule>
    <cfRule type="containsText" dxfId="5408" priority="14557" operator="containsText" text="max">
      <formula>NOT(ISERROR(SEARCH("max",C30)))</formula>
    </cfRule>
    <cfRule type="containsText" dxfId="5407" priority="14556" operator="containsText" text="double">
      <formula>NOT(ISERROR(SEARCH("double",C30)))</formula>
    </cfRule>
    <cfRule type="containsText" dxfId="5406" priority="14555" operator="containsText" text="midi">
      <formula>NOT(ISERROR(SEARCH("midi",C30)))</formula>
    </cfRule>
    <cfRule type="containsText" dxfId="5405" priority="14554" operator="containsText" text="mjp">
      <formula>NOT(ISERROR(SEARCH("mjp",C30)))</formula>
    </cfRule>
    <cfRule type="containsText" dxfId="5404" priority="14553" operator="containsText" text="max">
      <formula>NOT(ISERROR(SEARCH("max",C30)))</formula>
    </cfRule>
    <cfRule type="containsText" dxfId="5403" priority="14552" operator="containsText" text="double">
      <formula>NOT(ISERROR(SEARCH("double",C30)))</formula>
    </cfRule>
    <cfRule type="containsText" dxfId="5402" priority="14551" operator="containsText" text="midi">
      <formula>NOT(ISERROR(SEARCH("midi",C30)))</formula>
    </cfRule>
  </conditionalFormatting>
  <conditionalFormatting sqref="C35:D35">
    <cfRule type="containsText" dxfId="5401" priority="14378" operator="containsText" text="mjp">
      <formula>NOT(ISERROR(SEARCH("mjp",C35)))</formula>
    </cfRule>
    <cfRule type="containsText" dxfId="5400" priority="14358" operator="containsText" text="mjp">
      <formula>NOT(ISERROR(SEARCH("mjp",C35)))</formula>
    </cfRule>
    <cfRule type="containsText" dxfId="5399" priority="14413" operator="containsText" text="max">
      <formula>NOT(ISERROR(SEARCH("max",C35)))</formula>
    </cfRule>
    <cfRule type="containsText" dxfId="5398" priority="14412" operator="containsText" text="double">
      <formula>NOT(ISERROR(SEARCH("double",C35)))</formula>
    </cfRule>
    <cfRule type="containsText" dxfId="5397" priority="14411" operator="containsText" text="midi">
      <formula>NOT(ISERROR(SEARCH("midi",C35)))</formula>
    </cfRule>
    <cfRule type="containsText" dxfId="5396" priority="14410" operator="containsText" text="mjp">
      <formula>NOT(ISERROR(SEARCH("mjp",C35)))</formula>
    </cfRule>
    <cfRule type="containsText" dxfId="5395" priority="14409" operator="containsText" text="max">
      <formula>NOT(ISERROR(SEARCH("max",C35)))</formula>
    </cfRule>
    <cfRule type="containsText" dxfId="5394" priority="14408" operator="containsText" text="double">
      <formula>NOT(ISERROR(SEARCH("double",C35)))</formula>
    </cfRule>
    <cfRule type="containsText" dxfId="5393" priority="14407" operator="containsText" text="midi">
      <formula>NOT(ISERROR(SEARCH("midi",C35)))</formula>
    </cfRule>
    <cfRule type="containsText" dxfId="5392" priority="14406" operator="containsText" text="mjp">
      <formula>NOT(ISERROR(SEARCH("mjp",C35)))</formula>
    </cfRule>
    <cfRule type="containsText" dxfId="5391" priority="14405" operator="containsText" text="max">
      <formula>NOT(ISERROR(SEARCH("max",C35)))</formula>
    </cfRule>
    <cfRule type="containsText" dxfId="5390" priority="14404" operator="containsText" text="double">
      <formula>NOT(ISERROR(SEARCH("double",C35)))</formula>
    </cfRule>
    <cfRule type="containsText" dxfId="5389" priority="14403" operator="containsText" text="midi">
      <formula>NOT(ISERROR(SEARCH("midi",C35)))</formula>
    </cfRule>
    <cfRule type="containsText" dxfId="5388" priority="14402" operator="containsText" text="mjp">
      <formula>NOT(ISERROR(SEARCH("mjp",C35)))</formula>
    </cfRule>
    <cfRule type="containsText" dxfId="5387" priority="14401" operator="containsText" text="max">
      <formula>NOT(ISERROR(SEARCH("max",C35)))</formula>
    </cfRule>
    <cfRule type="containsText" dxfId="5386" priority="14400" operator="containsText" text="double">
      <formula>NOT(ISERROR(SEARCH("double",C35)))</formula>
    </cfRule>
    <cfRule type="containsText" dxfId="5385" priority="14399" operator="containsText" text="midi">
      <formula>NOT(ISERROR(SEARCH("midi",C35)))</formula>
    </cfRule>
    <cfRule type="containsText" dxfId="5384" priority="14398" operator="containsText" text="mjp">
      <formula>NOT(ISERROR(SEARCH("mjp",C35)))</formula>
    </cfRule>
    <cfRule type="containsText" dxfId="5383" priority="14357" operator="containsText" text="max">
      <formula>NOT(ISERROR(SEARCH("max",C35)))</formula>
    </cfRule>
    <cfRule type="containsText" dxfId="5382" priority="14397" operator="containsText" text="max">
      <formula>NOT(ISERROR(SEARCH("max",C35)))</formula>
    </cfRule>
    <cfRule type="containsText" dxfId="5381" priority="14396" operator="containsText" text="double">
      <formula>NOT(ISERROR(SEARCH("double",C35)))</formula>
    </cfRule>
    <cfRule type="containsText" dxfId="5380" priority="14395" operator="containsText" text="midi">
      <formula>NOT(ISERROR(SEARCH("midi",C35)))</formula>
    </cfRule>
    <cfRule type="containsText" dxfId="5379" priority="14394" operator="containsText" text="mjp">
      <formula>NOT(ISERROR(SEARCH("mjp",C35)))</formula>
    </cfRule>
    <cfRule type="containsText" dxfId="5378" priority="14393" operator="containsText" text="max">
      <formula>NOT(ISERROR(SEARCH("max",C35)))</formula>
    </cfRule>
    <cfRule type="containsText" dxfId="5377" priority="14392" operator="containsText" text="double">
      <formula>NOT(ISERROR(SEARCH("double",C35)))</formula>
    </cfRule>
    <cfRule type="containsText" dxfId="5376" priority="14391" operator="containsText" text="midi">
      <formula>NOT(ISERROR(SEARCH("midi",C35)))</formula>
    </cfRule>
    <cfRule type="containsText" dxfId="5375" priority="14390" operator="containsText" text="mjp">
      <formula>NOT(ISERROR(SEARCH("mjp",C35)))</formula>
    </cfRule>
    <cfRule type="containsText" dxfId="5374" priority="14389" operator="containsText" text="max">
      <formula>NOT(ISERROR(SEARCH("max",C35)))</formula>
    </cfRule>
    <cfRule type="containsText" dxfId="5373" priority="14388" operator="containsText" text="double">
      <formula>NOT(ISERROR(SEARCH("double",C35)))</formula>
    </cfRule>
    <cfRule type="containsText" dxfId="5372" priority="14386" operator="containsText" text="mjp">
      <formula>NOT(ISERROR(SEARCH("mjp",C35)))</formula>
    </cfRule>
    <cfRule type="containsText" dxfId="5371" priority="14385" operator="containsText" text="max">
      <formula>NOT(ISERROR(SEARCH("max",C35)))</formula>
    </cfRule>
    <cfRule type="containsText" dxfId="5370" priority="14384" operator="containsText" text="double">
      <formula>NOT(ISERROR(SEARCH("double",C35)))</formula>
    </cfRule>
    <cfRule type="containsText" dxfId="5369" priority="14383" operator="containsText" text="midi">
      <formula>NOT(ISERROR(SEARCH("midi",C35)))</formula>
    </cfRule>
    <cfRule type="containsText" dxfId="5368" priority="14382" operator="containsText" text="mjp">
      <formula>NOT(ISERROR(SEARCH("mjp",C35)))</formula>
    </cfRule>
    <cfRule type="containsText" dxfId="5367" priority="14381" operator="containsText" text="max">
      <formula>NOT(ISERROR(SEARCH("max",C35)))</formula>
    </cfRule>
    <cfRule type="containsText" dxfId="5366" priority="14380" operator="containsText" text="double">
      <formula>NOT(ISERROR(SEARCH("double",C35)))</formula>
    </cfRule>
    <cfRule type="containsText" dxfId="5365" priority="14379" operator="containsText" text="midi">
      <formula>NOT(ISERROR(SEARCH("midi",C35)))</formula>
    </cfRule>
    <cfRule type="containsText" dxfId="5364" priority="14377" operator="containsText" text="max">
      <formula>NOT(ISERROR(SEARCH("max",C35)))</formula>
    </cfRule>
    <cfRule type="containsText" dxfId="5363" priority="14376" operator="containsText" text="double">
      <formula>NOT(ISERROR(SEARCH("double",C35)))</formula>
    </cfRule>
    <cfRule type="containsText" dxfId="5362" priority="14375" operator="containsText" text="midi">
      <formula>NOT(ISERROR(SEARCH("midi",C35)))</formula>
    </cfRule>
    <cfRule type="containsText" dxfId="5361" priority="14387" operator="containsText" text="midi">
      <formula>NOT(ISERROR(SEARCH("midi",C35)))</formula>
    </cfRule>
    <cfRule type="containsText" dxfId="5360" priority="14341" operator="containsText" text="max">
      <formula>NOT(ISERROR(SEARCH("max",C35)))</formula>
    </cfRule>
    <cfRule type="containsText" dxfId="5359" priority="14342" operator="containsText" text="mjp">
      <formula>NOT(ISERROR(SEARCH("mjp",C35)))</formula>
    </cfRule>
    <cfRule type="containsText" dxfId="5358" priority="14343" operator="containsText" text="midi">
      <formula>NOT(ISERROR(SEARCH("midi",C35)))</formula>
    </cfRule>
    <cfRule type="containsText" dxfId="5357" priority="14344" operator="containsText" text="double">
      <formula>NOT(ISERROR(SEARCH("double",C35)))</formula>
    </cfRule>
    <cfRule type="containsText" dxfId="5356" priority="14345" operator="containsText" text="max">
      <formula>NOT(ISERROR(SEARCH("max",C35)))</formula>
    </cfRule>
    <cfRule type="containsText" dxfId="5355" priority="14346" operator="containsText" text="mjp">
      <formula>NOT(ISERROR(SEARCH("mjp",C35)))</formula>
    </cfRule>
    <cfRule type="containsText" dxfId="5354" priority="14347" operator="containsText" text="midi">
      <formula>NOT(ISERROR(SEARCH("midi",C35)))</formula>
    </cfRule>
    <cfRule type="containsText" dxfId="5353" priority="14348" operator="containsText" text="double">
      <formula>NOT(ISERROR(SEARCH("double",C35)))</formula>
    </cfRule>
    <cfRule type="containsText" dxfId="5352" priority="14349" operator="containsText" text="max">
      <formula>NOT(ISERROR(SEARCH("max",C35)))</formula>
    </cfRule>
    <cfRule type="containsText" dxfId="5351" priority="14350" operator="containsText" text="mjp">
      <formula>NOT(ISERROR(SEARCH("mjp",C35)))</formula>
    </cfRule>
    <cfRule type="containsText" dxfId="5350" priority="14351" operator="containsText" text="midi">
      <formula>NOT(ISERROR(SEARCH("midi",C35)))</formula>
    </cfRule>
    <cfRule type="containsText" dxfId="5349" priority="14352" operator="containsText" text="double">
      <formula>NOT(ISERROR(SEARCH("double",C35)))</formula>
    </cfRule>
    <cfRule type="containsText" dxfId="5348" priority="14353" operator="containsText" text="max">
      <formula>NOT(ISERROR(SEARCH("max",C35)))</formula>
    </cfRule>
    <cfRule type="containsText" dxfId="5347" priority="14359" operator="containsText" text="midi">
      <formula>NOT(ISERROR(SEARCH("midi",C35)))</formula>
    </cfRule>
    <cfRule type="containsText" dxfId="5346" priority="14354" operator="containsText" text="mjp">
      <formula>NOT(ISERROR(SEARCH("mjp",C35)))</formula>
    </cfRule>
    <cfRule type="containsText" dxfId="5345" priority="14355" operator="containsText" text="midi">
      <formula>NOT(ISERROR(SEARCH("midi",C35)))</formula>
    </cfRule>
    <cfRule type="containsText" dxfId="5344" priority="14360" operator="containsText" text="double">
      <formula>NOT(ISERROR(SEARCH("double",C35)))</formula>
    </cfRule>
    <cfRule type="containsText" dxfId="5343" priority="14340" operator="containsText" text="double">
      <formula>NOT(ISERROR(SEARCH("double",C35)))</formula>
    </cfRule>
    <cfRule type="containsText" dxfId="5342" priority="14339" operator="containsText" text="midi">
      <formula>NOT(ISERROR(SEARCH("midi",C35)))</formula>
    </cfRule>
    <cfRule type="containsText" dxfId="5341" priority="14338" operator="containsText" text="mjp">
      <formula>NOT(ISERROR(SEARCH("mjp",C35)))</formula>
    </cfRule>
    <cfRule type="containsText" dxfId="5340" priority="14337" operator="containsText" text="max">
      <formula>NOT(ISERROR(SEARCH("max",C35)))</formula>
    </cfRule>
    <cfRule type="containsText" dxfId="5339" priority="14336" operator="containsText" text="double">
      <formula>NOT(ISERROR(SEARCH("double",C35)))</formula>
    </cfRule>
    <cfRule type="containsText" dxfId="5338" priority="14335" operator="containsText" text="midi">
      <formula>NOT(ISERROR(SEARCH("midi",C35)))</formula>
    </cfRule>
    <cfRule type="containsText" dxfId="5337" priority="14334" operator="containsText" text="mjp">
      <formula>NOT(ISERROR(SEARCH("mjp",C35)))</formula>
    </cfRule>
    <cfRule type="containsText" dxfId="5336" priority="14333" operator="containsText" text="max">
      <formula>NOT(ISERROR(SEARCH("max",C35)))</formula>
    </cfRule>
    <cfRule type="containsText" dxfId="5335" priority="14332" operator="containsText" text="double">
      <formula>NOT(ISERROR(SEARCH("double",C35)))</formula>
    </cfRule>
    <cfRule type="containsText" dxfId="5334" priority="14331" operator="containsText" text="midi">
      <formula>NOT(ISERROR(SEARCH("midi",C35)))</formula>
    </cfRule>
    <cfRule type="containsText" dxfId="5333" priority="14330" operator="containsText" text="mjp">
      <formula>NOT(ISERROR(SEARCH("mjp",C35)))</formula>
    </cfRule>
    <cfRule type="containsText" dxfId="5332" priority="14361" operator="containsText" text="max">
      <formula>NOT(ISERROR(SEARCH("max",C35)))</formula>
    </cfRule>
    <cfRule type="containsText" dxfId="5331" priority="14362" operator="containsText" text="mjp">
      <formula>NOT(ISERROR(SEARCH("mjp",C35)))</formula>
    </cfRule>
    <cfRule type="containsText" dxfId="5330" priority="14363" operator="containsText" text="midi">
      <formula>NOT(ISERROR(SEARCH("midi",C35)))</formula>
    </cfRule>
    <cfRule type="containsText" dxfId="5329" priority="14364" operator="containsText" text="double">
      <formula>NOT(ISERROR(SEARCH("double",C35)))</formula>
    </cfRule>
    <cfRule type="containsText" dxfId="5328" priority="14365" operator="containsText" text="max">
      <formula>NOT(ISERROR(SEARCH("max",C35)))</formula>
    </cfRule>
    <cfRule type="containsText" dxfId="5327" priority="14366" operator="containsText" text="mjp">
      <formula>NOT(ISERROR(SEARCH("mjp",C35)))</formula>
    </cfRule>
    <cfRule type="containsText" dxfId="5326" priority="14367" operator="containsText" text="midi">
      <formula>NOT(ISERROR(SEARCH("midi",C35)))</formula>
    </cfRule>
    <cfRule type="containsText" dxfId="5325" priority="14368" operator="containsText" text="double">
      <formula>NOT(ISERROR(SEARCH("double",C35)))</formula>
    </cfRule>
    <cfRule type="containsText" dxfId="5324" priority="14369" operator="containsText" text="max">
      <formula>NOT(ISERROR(SEARCH("max",C35)))</formula>
    </cfRule>
    <cfRule type="containsText" dxfId="5323" priority="14370" operator="containsText" text="mjp">
      <formula>NOT(ISERROR(SEARCH("mjp",C35)))</formula>
    </cfRule>
    <cfRule type="containsText" dxfId="5322" priority="14371" operator="containsText" text="midi">
      <formula>NOT(ISERROR(SEARCH("midi",C35)))</formula>
    </cfRule>
    <cfRule type="containsText" dxfId="5321" priority="14372" operator="containsText" text="double">
      <formula>NOT(ISERROR(SEARCH("double",C35)))</formula>
    </cfRule>
    <cfRule type="containsText" dxfId="5320" priority="14373" operator="containsText" text="max">
      <formula>NOT(ISERROR(SEARCH("max",C35)))</formula>
    </cfRule>
    <cfRule type="containsText" dxfId="5319" priority="14374" operator="containsText" text="mjp">
      <formula>NOT(ISERROR(SEARCH("mjp",C35)))</formula>
    </cfRule>
    <cfRule type="containsText" dxfId="5318" priority="14356" operator="containsText" text="double">
      <formula>NOT(ISERROR(SEARCH("double",C35)))</formula>
    </cfRule>
  </conditionalFormatting>
  <conditionalFormatting sqref="C35:D37">
    <cfRule type="containsText" dxfId="5317" priority="14416" operator="containsText" text="double">
      <formula>NOT(ISERROR(SEARCH("double",C35)))</formula>
    </cfRule>
    <cfRule type="containsText" dxfId="5316" priority="14417" operator="containsText" text="max">
      <formula>NOT(ISERROR(SEARCH("max",C35)))</formula>
    </cfRule>
    <cfRule type="containsText" dxfId="5315" priority="14414" operator="containsText" text="mjp">
      <formula>NOT(ISERROR(SEARCH("mjp",C35)))</formula>
    </cfRule>
    <cfRule type="containsText" dxfId="5314" priority="14415" operator="containsText" text="midi">
      <formula>NOT(ISERROR(SEARCH("midi",C35)))</formula>
    </cfRule>
  </conditionalFormatting>
  <conditionalFormatting sqref="C36:D37">
    <cfRule type="containsText" dxfId="5313" priority="14431" operator="containsText" text="midi">
      <formula>NOT(ISERROR(SEARCH("midi",C36)))</formula>
    </cfRule>
    <cfRule type="containsText" dxfId="5312" priority="14430" operator="containsText" text="mjp">
      <formula>NOT(ISERROR(SEARCH("mjp",C36)))</formula>
    </cfRule>
    <cfRule type="containsText" dxfId="5311" priority="14442" operator="containsText" text="mjp">
      <formula>NOT(ISERROR(SEARCH("mjp",C36)))</formula>
    </cfRule>
    <cfRule type="containsText" dxfId="5310" priority="14459" operator="containsText" text="midi">
      <formula>NOT(ISERROR(SEARCH("midi",C36)))</formula>
    </cfRule>
    <cfRule type="containsText" dxfId="5309" priority="14481" operator="containsText" text="max">
      <formula>NOT(ISERROR(SEARCH("max",C36)))</formula>
    </cfRule>
    <cfRule type="containsText" dxfId="5308" priority="14460" operator="containsText" text="double">
      <formula>NOT(ISERROR(SEARCH("double",C36)))</formula>
    </cfRule>
    <cfRule type="containsText" dxfId="5307" priority="14461" operator="containsText" text="max">
      <formula>NOT(ISERROR(SEARCH("max",C36)))</formula>
    </cfRule>
    <cfRule type="containsText" dxfId="5306" priority="14462" operator="containsText" text="mjp">
      <formula>NOT(ISERROR(SEARCH("mjp",C36)))</formula>
    </cfRule>
    <cfRule type="containsText" dxfId="5305" priority="14463" operator="containsText" text="midi">
      <formula>NOT(ISERROR(SEARCH("midi",C36)))</formula>
    </cfRule>
    <cfRule type="containsText" dxfId="5304" priority="14464" operator="containsText" text="double">
      <formula>NOT(ISERROR(SEARCH("double",C36)))</formula>
    </cfRule>
    <cfRule type="containsText" dxfId="5303" priority="14465" operator="containsText" text="max">
      <formula>NOT(ISERROR(SEARCH("max",C36)))</formula>
    </cfRule>
    <cfRule type="containsText" dxfId="5302" priority="14466" operator="containsText" text="mjp">
      <formula>NOT(ISERROR(SEARCH("mjp",C36)))</formula>
    </cfRule>
    <cfRule type="containsText" dxfId="5301" priority="14467" operator="containsText" text="midi">
      <formula>NOT(ISERROR(SEARCH("midi",C36)))</formula>
    </cfRule>
    <cfRule type="containsText" dxfId="5300" priority="14468" operator="containsText" text="double">
      <formula>NOT(ISERROR(SEARCH("double",C36)))</formula>
    </cfRule>
    <cfRule type="containsText" dxfId="5299" priority="14469" operator="containsText" text="max">
      <formula>NOT(ISERROR(SEARCH("max",C36)))</formula>
    </cfRule>
    <cfRule type="containsText" dxfId="5298" priority="14470" operator="containsText" text="mjp">
      <formula>NOT(ISERROR(SEARCH("mjp",C36)))</formula>
    </cfRule>
    <cfRule type="containsText" dxfId="5297" priority="14471" operator="containsText" text="midi">
      <formula>NOT(ISERROR(SEARCH("midi",C36)))</formula>
    </cfRule>
    <cfRule type="containsText" dxfId="5296" priority="14472" operator="containsText" text="double">
      <formula>NOT(ISERROR(SEARCH("double",C36)))</formula>
    </cfRule>
    <cfRule type="containsText" dxfId="5295" priority="14473" operator="containsText" text="max">
      <formula>NOT(ISERROR(SEARCH("max",C36)))</formula>
    </cfRule>
    <cfRule type="containsText" dxfId="5294" priority="14474" operator="containsText" text="mjp">
      <formula>NOT(ISERROR(SEARCH("mjp",C36)))</formula>
    </cfRule>
    <cfRule type="containsText" dxfId="5293" priority="14475" operator="containsText" text="midi">
      <formula>NOT(ISERROR(SEARCH("midi",C36)))</formula>
    </cfRule>
    <cfRule type="containsText" dxfId="5292" priority="14476" operator="containsText" text="double">
      <formula>NOT(ISERROR(SEARCH("double",C36)))</formula>
    </cfRule>
    <cfRule type="containsText" dxfId="5291" priority="14477" operator="containsText" text="max">
      <formula>NOT(ISERROR(SEARCH("max",C36)))</formula>
    </cfRule>
    <cfRule type="containsText" dxfId="5290" priority="14478" operator="containsText" text="mjp">
      <formula>NOT(ISERROR(SEARCH("mjp",C36)))</formula>
    </cfRule>
    <cfRule type="containsText" dxfId="5289" priority="14479" operator="containsText" text="midi">
      <formula>NOT(ISERROR(SEARCH("midi",C36)))</formula>
    </cfRule>
    <cfRule type="containsText" dxfId="5288" priority="14480" operator="containsText" text="double">
      <formula>NOT(ISERROR(SEARCH("double",C36)))</formula>
    </cfRule>
    <cfRule type="containsText" dxfId="5287" priority="14482" operator="containsText" text="mjp">
      <formula>NOT(ISERROR(SEARCH("mjp",C36)))</formula>
    </cfRule>
    <cfRule type="containsText" dxfId="5286" priority="14483" operator="containsText" text="midi">
      <formula>NOT(ISERROR(SEARCH("midi",C36)))</formula>
    </cfRule>
    <cfRule type="containsText" dxfId="5285" priority="14484" operator="containsText" text="double">
      <formula>NOT(ISERROR(SEARCH("double",C36)))</formula>
    </cfRule>
    <cfRule type="containsText" dxfId="5284" priority="14485" operator="containsText" text="max">
      <formula>NOT(ISERROR(SEARCH("max",C36)))</formula>
    </cfRule>
    <cfRule type="containsText" dxfId="5283" priority="14486" operator="containsText" text="mjp">
      <formula>NOT(ISERROR(SEARCH("mjp",C36)))</formula>
    </cfRule>
    <cfRule type="containsText" dxfId="5282" priority="14487" operator="containsText" text="midi">
      <formula>NOT(ISERROR(SEARCH("midi",C36)))</formula>
    </cfRule>
    <cfRule type="containsText" dxfId="5281" priority="14488" operator="containsText" text="double">
      <formula>NOT(ISERROR(SEARCH("double",C36)))</formula>
    </cfRule>
    <cfRule type="containsText" dxfId="5280" priority="14489" operator="containsText" text="max">
      <formula>NOT(ISERROR(SEARCH("max",C36)))</formula>
    </cfRule>
    <cfRule type="containsText" dxfId="5279" priority="14490" operator="containsText" text="mjp">
      <formula>NOT(ISERROR(SEARCH("mjp",C36)))</formula>
    </cfRule>
    <cfRule type="containsText" dxfId="5278" priority="14491" operator="containsText" text="midi">
      <formula>NOT(ISERROR(SEARCH("midi",C36)))</formula>
    </cfRule>
    <cfRule type="containsText" dxfId="5277" priority="14492" operator="containsText" text="double">
      <formula>NOT(ISERROR(SEARCH("double",C36)))</formula>
    </cfRule>
    <cfRule type="containsText" dxfId="5276" priority="14493" operator="containsText" text="max">
      <formula>NOT(ISERROR(SEARCH("max",C36)))</formula>
    </cfRule>
    <cfRule type="containsText" dxfId="5275" priority="14494" operator="containsText" text="mjp">
      <formula>NOT(ISERROR(SEARCH("mjp",C36)))</formula>
    </cfRule>
    <cfRule type="containsText" dxfId="5274" priority="14495" operator="containsText" text="midi">
      <formula>NOT(ISERROR(SEARCH("midi",C36)))</formula>
    </cfRule>
    <cfRule type="containsText" dxfId="5273" priority="14496" operator="containsText" text="double">
      <formula>NOT(ISERROR(SEARCH("double",C36)))</formula>
    </cfRule>
    <cfRule type="containsText" dxfId="5272" priority="14497" operator="containsText" text="max">
      <formula>NOT(ISERROR(SEARCH("max",C36)))</formula>
    </cfRule>
    <cfRule type="containsText" dxfId="5271" priority="14498" operator="containsText" text="mjp">
      <formula>NOT(ISERROR(SEARCH("mjp",C36)))</formula>
    </cfRule>
    <cfRule type="containsText" dxfId="5270" priority="14499" operator="containsText" text="midi">
      <formula>NOT(ISERROR(SEARCH("midi",C36)))</formula>
    </cfRule>
    <cfRule type="containsText" dxfId="5269" priority="14500" operator="containsText" text="double">
      <formula>NOT(ISERROR(SEARCH("double",C36)))</formula>
    </cfRule>
    <cfRule type="containsText" dxfId="5268" priority="14501" operator="containsText" text="max">
      <formula>NOT(ISERROR(SEARCH("max",C36)))</formula>
    </cfRule>
    <cfRule type="containsText" dxfId="5267" priority="14502" operator="containsText" text="mjp">
      <formula>NOT(ISERROR(SEARCH("mjp",C36)))</formula>
    </cfRule>
    <cfRule type="containsText" dxfId="5266" priority="14503" operator="containsText" text="midi">
      <formula>NOT(ISERROR(SEARCH("midi",C36)))</formula>
    </cfRule>
    <cfRule type="containsText" dxfId="5265" priority="14504" operator="containsText" text="double">
      <formula>NOT(ISERROR(SEARCH("double",C36)))</formula>
    </cfRule>
    <cfRule type="containsText" dxfId="5264" priority="14505" operator="containsText" text="max">
      <formula>NOT(ISERROR(SEARCH("max",C36)))</formula>
    </cfRule>
    <cfRule type="containsText" dxfId="5263" priority="14506" operator="containsText" text="mjp">
      <formula>NOT(ISERROR(SEARCH("mjp",C36)))</formula>
    </cfRule>
    <cfRule type="containsText" dxfId="5262" priority="14507" operator="containsText" text="midi">
      <formula>NOT(ISERROR(SEARCH("midi",C36)))</formula>
    </cfRule>
    <cfRule type="containsText" dxfId="5261" priority="14508" operator="containsText" text="double">
      <formula>NOT(ISERROR(SEARCH("double",C36)))</formula>
    </cfRule>
    <cfRule type="containsText" dxfId="5260" priority="14509" operator="containsText" text="max">
      <formula>NOT(ISERROR(SEARCH("max",C36)))</formula>
    </cfRule>
    <cfRule type="containsText" dxfId="5259" priority="14510" operator="containsText" text="mjp">
      <formula>NOT(ISERROR(SEARCH("mjp",C36)))</formula>
    </cfRule>
    <cfRule type="containsText" dxfId="5258" priority="14511" operator="containsText" text="midi">
      <formula>NOT(ISERROR(SEARCH("midi",C36)))</formula>
    </cfRule>
    <cfRule type="containsText" dxfId="5257" priority="14512" operator="containsText" text="double">
      <formula>NOT(ISERROR(SEARCH("double",C36)))</formula>
    </cfRule>
    <cfRule type="containsText" dxfId="5256" priority="14513" operator="containsText" text="max">
      <formula>NOT(ISERROR(SEARCH("max",C36)))</formula>
    </cfRule>
    <cfRule type="containsText" dxfId="5255" priority="14514" operator="containsText" text="mjp">
      <formula>NOT(ISERROR(SEARCH("mjp",C36)))</formula>
    </cfRule>
    <cfRule type="containsText" dxfId="5254" priority="14515" operator="containsText" text="midi">
      <formula>NOT(ISERROR(SEARCH("midi",C36)))</formula>
    </cfRule>
    <cfRule type="containsText" dxfId="5253" priority="14516" operator="containsText" text="double">
      <formula>NOT(ISERROR(SEARCH("double",C36)))</formula>
    </cfRule>
    <cfRule type="containsText" dxfId="5252" priority="14517" operator="containsText" text="max">
      <formula>NOT(ISERROR(SEARCH("max",C36)))</formula>
    </cfRule>
    <cfRule type="containsText" dxfId="5251" priority="14457" operator="containsText" text="max">
      <formula>NOT(ISERROR(SEARCH("max",C36)))</formula>
    </cfRule>
    <cfRule type="containsText" dxfId="5250" priority="14456" operator="containsText" text="double">
      <formula>NOT(ISERROR(SEARCH("double",C36)))</formula>
    </cfRule>
    <cfRule type="containsText" dxfId="5249" priority="14455" operator="containsText" text="midi">
      <formula>NOT(ISERROR(SEARCH("midi",C36)))</formula>
    </cfRule>
    <cfRule type="containsText" dxfId="5248" priority="14454" operator="containsText" text="mjp">
      <formula>NOT(ISERROR(SEARCH("mjp",C36)))</formula>
    </cfRule>
    <cfRule type="containsText" dxfId="5247" priority="14453" operator="containsText" text="max">
      <formula>NOT(ISERROR(SEARCH("max",C36)))</formula>
    </cfRule>
    <cfRule type="containsText" dxfId="5246" priority="14452" operator="containsText" text="double">
      <formula>NOT(ISERROR(SEARCH("double",C36)))</formula>
    </cfRule>
    <cfRule type="containsText" dxfId="5245" priority="14458" operator="containsText" text="mjp">
      <formula>NOT(ISERROR(SEARCH("mjp",C36)))</formula>
    </cfRule>
    <cfRule type="containsText" dxfId="5244" priority="14451" operator="containsText" text="midi">
      <formula>NOT(ISERROR(SEARCH("midi",C36)))</formula>
    </cfRule>
    <cfRule type="containsText" dxfId="5243" priority="14450" operator="containsText" text="mjp">
      <formula>NOT(ISERROR(SEARCH("mjp",C36)))</formula>
    </cfRule>
    <cfRule type="containsText" dxfId="5242" priority="14449" operator="containsText" text="max">
      <formula>NOT(ISERROR(SEARCH("max",C36)))</formula>
    </cfRule>
    <cfRule type="containsText" dxfId="5241" priority="14448" operator="containsText" text="double">
      <formula>NOT(ISERROR(SEARCH("double",C36)))</formula>
    </cfRule>
    <cfRule type="containsText" dxfId="5240" priority="14447" operator="containsText" text="midi">
      <formula>NOT(ISERROR(SEARCH("midi",C36)))</formula>
    </cfRule>
    <cfRule type="containsText" dxfId="5239" priority="14446" operator="containsText" text="mjp">
      <formula>NOT(ISERROR(SEARCH("mjp",C36)))</formula>
    </cfRule>
    <cfRule type="containsText" dxfId="5238" priority="14445" operator="containsText" text="max">
      <formula>NOT(ISERROR(SEARCH("max",C36)))</formula>
    </cfRule>
    <cfRule type="containsText" dxfId="5237" priority="14444" operator="containsText" text="double">
      <formula>NOT(ISERROR(SEARCH("double",C36)))</formula>
    </cfRule>
    <cfRule type="containsText" dxfId="5236" priority="14443" operator="containsText" text="midi">
      <formula>NOT(ISERROR(SEARCH("midi",C36)))</formula>
    </cfRule>
    <cfRule type="containsText" dxfId="5235" priority="14441" operator="containsText" text="max">
      <formula>NOT(ISERROR(SEARCH("max",C36)))</formula>
    </cfRule>
    <cfRule type="containsText" dxfId="5234" priority="14440" operator="containsText" text="double">
      <formula>NOT(ISERROR(SEARCH("double",C36)))</formula>
    </cfRule>
    <cfRule type="containsText" dxfId="5233" priority="14439" operator="containsText" text="midi">
      <formula>NOT(ISERROR(SEARCH("midi",C36)))</formula>
    </cfRule>
    <cfRule type="containsText" dxfId="5232" priority="14438" operator="containsText" text="mjp">
      <formula>NOT(ISERROR(SEARCH("mjp",C36)))</formula>
    </cfRule>
    <cfRule type="containsText" dxfId="5231" priority="14437" operator="containsText" text="max">
      <formula>NOT(ISERROR(SEARCH("max",C36)))</formula>
    </cfRule>
    <cfRule type="containsText" dxfId="5230" priority="14436" operator="containsText" text="double">
      <formula>NOT(ISERROR(SEARCH("double",C36)))</formula>
    </cfRule>
    <cfRule type="containsText" dxfId="5229" priority="14435" operator="containsText" text="midi">
      <formula>NOT(ISERROR(SEARCH("midi",C36)))</formula>
    </cfRule>
    <cfRule type="containsText" dxfId="5228" priority="14434" operator="containsText" text="mjp">
      <formula>NOT(ISERROR(SEARCH("mjp",C36)))</formula>
    </cfRule>
    <cfRule type="containsText" dxfId="5227" priority="14433" operator="containsText" text="max">
      <formula>NOT(ISERROR(SEARCH("max",C36)))</formula>
    </cfRule>
    <cfRule type="containsText" dxfId="5226" priority="14432" operator="containsText" text="double">
      <formula>NOT(ISERROR(SEARCH("double",C36)))</formula>
    </cfRule>
  </conditionalFormatting>
  <conditionalFormatting sqref="C39:D39">
    <cfRule type="containsText" dxfId="5225" priority="13896" operator="containsText" text="double">
      <formula>NOT(ISERROR(SEARCH("double",C39)))</formula>
    </cfRule>
    <cfRule type="containsText" dxfId="5224" priority="13918" operator="containsText" text="mjp">
      <formula>NOT(ISERROR(SEARCH("mjp",C39)))</formula>
    </cfRule>
    <cfRule type="containsText" dxfId="5223" priority="13895" operator="containsText" text="midi">
      <formula>NOT(ISERROR(SEARCH("midi",C39)))</formula>
    </cfRule>
    <cfRule type="containsText" dxfId="5222" priority="13894" operator="containsText" text="mjp">
      <formula>NOT(ISERROR(SEARCH("mjp",C39)))</formula>
    </cfRule>
    <cfRule type="containsText" dxfId="5221" priority="13893" operator="containsText" text="max">
      <formula>NOT(ISERROR(SEARCH("max",C39)))</formula>
    </cfRule>
    <cfRule type="containsText" dxfId="5220" priority="13892" operator="containsText" text="double">
      <formula>NOT(ISERROR(SEARCH("double",C39)))</formula>
    </cfRule>
    <cfRule type="containsText" dxfId="5219" priority="13891" operator="containsText" text="midi">
      <formula>NOT(ISERROR(SEARCH("midi",C39)))</formula>
    </cfRule>
    <cfRule type="containsText" dxfId="5218" priority="13890" operator="containsText" text="mjp">
      <formula>NOT(ISERROR(SEARCH("mjp",C39)))</formula>
    </cfRule>
    <cfRule type="containsText" dxfId="5217" priority="13889" operator="containsText" text="max">
      <formula>NOT(ISERROR(SEARCH("max",C39)))</formula>
    </cfRule>
    <cfRule type="containsText" dxfId="5216" priority="13888" operator="containsText" text="double">
      <formula>NOT(ISERROR(SEARCH("double",C39)))</formula>
    </cfRule>
    <cfRule type="containsText" dxfId="5215" priority="13887" operator="containsText" text="midi">
      <formula>NOT(ISERROR(SEARCH("midi",C39)))</formula>
    </cfRule>
    <cfRule type="containsText" dxfId="5214" priority="13886" operator="containsText" text="mjp">
      <formula>NOT(ISERROR(SEARCH("mjp",C39)))</formula>
    </cfRule>
    <cfRule type="containsText" dxfId="5213" priority="13885" operator="containsText" text="max">
      <formula>NOT(ISERROR(SEARCH("max",C39)))</formula>
    </cfRule>
    <cfRule type="containsText" dxfId="5212" priority="13884" operator="containsText" text="double">
      <formula>NOT(ISERROR(SEARCH("double",C39)))</formula>
    </cfRule>
    <cfRule type="containsText" dxfId="5211" priority="13883" operator="containsText" text="midi">
      <formula>NOT(ISERROR(SEARCH("midi",C39)))</formula>
    </cfRule>
    <cfRule type="containsText" dxfId="5210" priority="13882" operator="containsText" text="mjp">
      <formula>NOT(ISERROR(SEARCH("mjp",C39)))</formula>
    </cfRule>
    <cfRule type="containsText" dxfId="5209" priority="13881" operator="containsText" text="max">
      <formula>NOT(ISERROR(SEARCH("max",C39)))</formula>
    </cfRule>
    <cfRule type="containsText" dxfId="5208" priority="13880" operator="containsText" text="double">
      <formula>NOT(ISERROR(SEARCH("double",C39)))</formula>
    </cfRule>
    <cfRule type="containsText" dxfId="5207" priority="13879" operator="containsText" text="midi">
      <formula>NOT(ISERROR(SEARCH("midi",C39)))</formula>
    </cfRule>
    <cfRule type="containsText" dxfId="5206" priority="13878" operator="containsText" text="mjp">
      <formula>NOT(ISERROR(SEARCH("mjp",C39)))</formula>
    </cfRule>
    <cfRule type="containsText" dxfId="5205" priority="13877" operator="containsText" text="max">
      <formula>NOT(ISERROR(SEARCH("max",C39)))</formula>
    </cfRule>
    <cfRule type="containsText" dxfId="5204" priority="13876" operator="containsText" text="double">
      <formula>NOT(ISERROR(SEARCH("double",C39)))</formula>
    </cfRule>
    <cfRule type="containsText" dxfId="5203" priority="13875" operator="containsText" text="midi">
      <formula>NOT(ISERROR(SEARCH("midi",C39)))</formula>
    </cfRule>
    <cfRule type="containsText" dxfId="5202" priority="13874" operator="containsText" text="mjp">
      <formula>NOT(ISERROR(SEARCH("mjp",C39)))</formula>
    </cfRule>
    <cfRule type="containsText" dxfId="5201" priority="13873" operator="containsText" text="max">
      <formula>NOT(ISERROR(SEARCH("max",C39)))</formula>
    </cfRule>
    <cfRule type="containsText" dxfId="5200" priority="13872" operator="containsText" text="double">
      <formula>NOT(ISERROR(SEARCH("double",C39)))</formula>
    </cfRule>
    <cfRule type="containsText" dxfId="5199" priority="13871" operator="containsText" text="midi">
      <formula>NOT(ISERROR(SEARCH("midi",C39)))</formula>
    </cfRule>
    <cfRule type="containsText" dxfId="5198" priority="13870" operator="containsText" text="mjp">
      <formula>NOT(ISERROR(SEARCH("mjp",C39)))</formula>
    </cfRule>
    <cfRule type="containsText" dxfId="5197" priority="13869" operator="containsText" text="max">
      <formula>NOT(ISERROR(SEARCH("max",C39)))</formula>
    </cfRule>
    <cfRule type="containsText" dxfId="5196" priority="13868" operator="containsText" text="double">
      <formula>NOT(ISERROR(SEARCH("double",C39)))</formula>
    </cfRule>
    <cfRule type="containsText" dxfId="5195" priority="13867" operator="containsText" text="midi">
      <formula>NOT(ISERROR(SEARCH("midi",C39)))</formula>
    </cfRule>
    <cfRule type="containsText" dxfId="5194" priority="13866" operator="containsText" text="mjp">
      <formula>NOT(ISERROR(SEARCH("mjp",C39)))</formula>
    </cfRule>
    <cfRule type="containsText" dxfId="5193" priority="13865" operator="containsText" text="max">
      <formula>NOT(ISERROR(SEARCH("max",C39)))</formula>
    </cfRule>
    <cfRule type="containsText" dxfId="5192" priority="13864" operator="containsText" text="double">
      <formula>NOT(ISERROR(SEARCH("double",C39)))</formula>
    </cfRule>
    <cfRule type="containsText" dxfId="5191" priority="13925" operator="containsText" text="max">
      <formula>NOT(ISERROR(SEARCH("max",C39)))</formula>
    </cfRule>
    <cfRule type="containsText" dxfId="5190" priority="13863" operator="containsText" text="midi">
      <formula>NOT(ISERROR(SEARCH("midi",C39)))</formula>
    </cfRule>
    <cfRule type="containsText" dxfId="5189" priority="13862" operator="containsText" text="mjp">
      <formula>NOT(ISERROR(SEARCH("mjp",C39)))</formula>
    </cfRule>
    <cfRule type="containsText" dxfId="5188" priority="13861" operator="containsText" text="max">
      <formula>NOT(ISERROR(SEARCH("max",C39)))</formula>
    </cfRule>
    <cfRule type="containsText" dxfId="5187" priority="13860" operator="containsText" text="double">
      <formula>NOT(ISERROR(SEARCH("double",C39)))</formula>
    </cfRule>
    <cfRule type="containsText" dxfId="5186" priority="13919" operator="containsText" text="midi">
      <formula>NOT(ISERROR(SEARCH("midi",C39)))</formula>
    </cfRule>
    <cfRule type="containsText" dxfId="5185" priority="13920" operator="containsText" text="double">
      <formula>NOT(ISERROR(SEARCH("double",C39)))</formula>
    </cfRule>
    <cfRule type="containsText" dxfId="5184" priority="13921" operator="containsText" text="max">
      <formula>NOT(ISERROR(SEARCH("max",C39)))</formula>
    </cfRule>
    <cfRule type="containsText" dxfId="5183" priority="13922" operator="containsText" text="mjp">
      <formula>NOT(ISERROR(SEARCH("mjp",C39)))</formula>
    </cfRule>
    <cfRule type="containsText" dxfId="5182" priority="13923" operator="containsText" text="midi">
      <formula>NOT(ISERROR(SEARCH("midi",C39)))</formula>
    </cfRule>
    <cfRule type="containsText" dxfId="5181" priority="13850" operator="containsText" text="mjp">
      <formula>NOT(ISERROR(SEARCH("mjp",C39)))</formula>
    </cfRule>
    <cfRule type="containsText" dxfId="5180" priority="13851" operator="containsText" text="midi">
      <formula>NOT(ISERROR(SEARCH("midi",C39)))</formula>
    </cfRule>
    <cfRule type="containsText" dxfId="5179" priority="13852" operator="containsText" text="double">
      <formula>NOT(ISERROR(SEARCH("double",C39)))</formula>
    </cfRule>
    <cfRule type="containsText" dxfId="5178" priority="13853" operator="containsText" text="max">
      <formula>NOT(ISERROR(SEARCH("max",C39)))</formula>
    </cfRule>
    <cfRule type="containsText" dxfId="5177" priority="13854" operator="containsText" text="mjp">
      <formula>NOT(ISERROR(SEARCH("mjp",C39)))</formula>
    </cfRule>
    <cfRule type="containsText" dxfId="5176" priority="13855" operator="containsText" text="midi">
      <formula>NOT(ISERROR(SEARCH("midi",C39)))</formula>
    </cfRule>
    <cfRule type="containsText" dxfId="5175" priority="13856" operator="containsText" text="double">
      <formula>NOT(ISERROR(SEARCH("double",C39)))</formula>
    </cfRule>
    <cfRule type="containsText" dxfId="5174" priority="13857" operator="containsText" text="max">
      <formula>NOT(ISERROR(SEARCH("max",C39)))</formula>
    </cfRule>
    <cfRule type="containsText" dxfId="5173" priority="13858" operator="containsText" text="mjp">
      <formula>NOT(ISERROR(SEARCH("mjp",C39)))</formula>
    </cfRule>
    <cfRule type="containsText" dxfId="5172" priority="13859" operator="containsText" text="midi">
      <formula>NOT(ISERROR(SEARCH("midi",C39)))</formula>
    </cfRule>
    <cfRule type="containsText" dxfId="5171" priority="13917" operator="containsText" text="max">
      <formula>NOT(ISERROR(SEARCH("max",C39)))</formula>
    </cfRule>
    <cfRule type="containsText" dxfId="5170" priority="13937" operator="containsText" text="max">
      <formula>NOT(ISERROR(SEARCH("max",C39)))</formula>
    </cfRule>
    <cfRule type="containsText" dxfId="5169" priority="13924" operator="containsText" text="double">
      <formula>NOT(ISERROR(SEARCH("double",C39)))</formula>
    </cfRule>
    <cfRule type="containsText" dxfId="5168" priority="13936" operator="containsText" text="double">
      <formula>NOT(ISERROR(SEARCH("double",C39)))</formula>
    </cfRule>
    <cfRule type="containsText" dxfId="5167" priority="13935" operator="containsText" text="midi">
      <formula>NOT(ISERROR(SEARCH("midi",C39)))</formula>
    </cfRule>
    <cfRule type="containsText" dxfId="5166" priority="13934" operator="containsText" text="mjp">
      <formula>NOT(ISERROR(SEARCH("mjp",C39)))</formula>
    </cfRule>
    <cfRule type="containsText" dxfId="5165" priority="13933" operator="containsText" text="max">
      <formula>NOT(ISERROR(SEARCH("max",C39)))</formula>
    </cfRule>
    <cfRule type="containsText" dxfId="5164" priority="13932" operator="containsText" text="double">
      <formula>NOT(ISERROR(SEARCH("double",C39)))</formula>
    </cfRule>
    <cfRule type="containsText" dxfId="5163" priority="13931" operator="containsText" text="midi">
      <formula>NOT(ISERROR(SEARCH("midi",C39)))</formula>
    </cfRule>
    <cfRule type="containsText" dxfId="5162" priority="13930" operator="containsText" text="mjp">
      <formula>NOT(ISERROR(SEARCH("mjp",C39)))</formula>
    </cfRule>
    <cfRule type="containsText" dxfId="5161" priority="13929" operator="containsText" text="max">
      <formula>NOT(ISERROR(SEARCH("max",C39)))</formula>
    </cfRule>
    <cfRule type="containsText" dxfId="5160" priority="13928" operator="containsText" text="double">
      <formula>NOT(ISERROR(SEARCH("double",C39)))</formula>
    </cfRule>
    <cfRule type="containsText" dxfId="5159" priority="13927" operator="containsText" text="midi">
      <formula>NOT(ISERROR(SEARCH("midi",C39)))</formula>
    </cfRule>
    <cfRule type="containsText" dxfId="5158" priority="13926" operator="containsText" text="mjp">
      <formula>NOT(ISERROR(SEARCH("mjp",C39)))</formula>
    </cfRule>
    <cfRule type="containsText" dxfId="5157" priority="13916" operator="containsText" text="double">
      <formula>NOT(ISERROR(SEARCH("double",C39)))</formula>
    </cfRule>
    <cfRule type="containsText" dxfId="5156" priority="13915" operator="containsText" text="midi">
      <formula>NOT(ISERROR(SEARCH("midi",C39)))</formula>
    </cfRule>
    <cfRule type="containsText" dxfId="5155" priority="13914" operator="containsText" text="mjp">
      <formula>NOT(ISERROR(SEARCH("mjp",C39)))</formula>
    </cfRule>
    <cfRule type="containsText" dxfId="5154" priority="13913" operator="containsText" text="max">
      <formula>NOT(ISERROR(SEARCH("max",C39)))</formula>
    </cfRule>
    <cfRule type="containsText" dxfId="5153" priority="13912" operator="containsText" text="double">
      <formula>NOT(ISERROR(SEARCH("double",C39)))</formula>
    </cfRule>
    <cfRule type="containsText" dxfId="5152" priority="13911" operator="containsText" text="midi">
      <formula>NOT(ISERROR(SEARCH("midi",C39)))</formula>
    </cfRule>
    <cfRule type="containsText" dxfId="5151" priority="13910" operator="containsText" text="mjp">
      <formula>NOT(ISERROR(SEARCH("mjp",C39)))</formula>
    </cfRule>
    <cfRule type="containsText" dxfId="5150" priority="13909" operator="containsText" text="max">
      <formula>NOT(ISERROR(SEARCH("max",C39)))</formula>
    </cfRule>
    <cfRule type="containsText" dxfId="5149" priority="13908" operator="containsText" text="double">
      <formula>NOT(ISERROR(SEARCH("double",C39)))</formula>
    </cfRule>
    <cfRule type="containsText" dxfId="5148" priority="13907" operator="containsText" text="midi">
      <formula>NOT(ISERROR(SEARCH("midi",C39)))</formula>
    </cfRule>
    <cfRule type="containsText" dxfId="5147" priority="13906" operator="containsText" text="mjp">
      <formula>NOT(ISERROR(SEARCH("mjp",C39)))</formula>
    </cfRule>
    <cfRule type="containsText" dxfId="5146" priority="13905" operator="containsText" text="max">
      <formula>NOT(ISERROR(SEARCH("max",C39)))</formula>
    </cfRule>
    <cfRule type="containsText" dxfId="5145" priority="13904" operator="containsText" text="double">
      <formula>NOT(ISERROR(SEARCH("double",C39)))</formula>
    </cfRule>
    <cfRule type="containsText" dxfId="5144" priority="13903" operator="containsText" text="midi">
      <formula>NOT(ISERROR(SEARCH("midi",C39)))</formula>
    </cfRule>
    <cfRule type="containsText" dxfId="5143" priority="13902" operator="containsText" text="mjp">
      <formula>NOT(ISERROR(SEARCH("mjp",C39)))</formula>
    </cfRule>
    <cfRule type="containsText" dxfId="5142" priority="13901" operator="containsText" text="max">
      <formula>NOT(ISERROR(SEARCH("max",C39)))</formula>
    </cfRule>
    <cfRule type="containsText" dxfId="5141" priority="13900" operator="containsText" text="double">
      <formula>NOT(ISERROR(SEARCH("double",C39)))</formula>
    </cfRule>
    <cfRule type="containsText" dxfId="5140" priority="13899" operator="containsText" text="midi">
      <formula>NOT(ISERROR(SEARCH("midi",C39)))</formula>
    </cfRule>
    <cfRule type="containsText" dxfId="5139" priority="13898" operator="containsText" text="mjp">
      <formula>NOT(ISERROR(SEARCH("mjp",C39)))</formula>
    </cfRule>
    <cfRule type="containsText" dxfId="5138" priority="13897" operator="containsText" text="max">
      <formula>NOT(ISERROR(SEARCH("max",C39)))</formula>
    </cfRule>
  </conditionalFormatting>
  <conditionalFormatting sqref="C40:D41">
    <cfRule type="containsText" dxfId="5137" priority="5698" operator="containsText" text="midi">
      <formula>NOT(ISERROR(SEARCH("midi",C40)))</formula>
    </cfRule>
    <cfRule type="containsText" dxfId="5136" priority="5697" operator="containsText" text="mjp">
      <formula>NOT(ISERROR(SEARCH("mjp",C40)))</formula>
    </cfRule>
    <cfRule type="containsText" dxfId="5135" priority="5700" operator="containsText" text="max">
      <formula>NOT(ISERROR(SEARCH("max",C40)))</formula>
    </cfRule>
    <cfRule type="containsText" dxfId="5134" priority="5699" operator="containsText" text="double">
      <formula>NOT(ISERROR(SEARCH("double",C40)))</formula>
    </cfRule>
  </conditionalFormatting>
  <conditionalFormatting sqref="C41:D41 C43:D44">
    <cfRule type="containsText" dxfId="5133" priority="13988" operator="containsText" text="double">
      <formula>NOT(ISERROR(SEARCH("double",C41)))</formula>
    </cfRule>
    <cfRule type="containsText" dxfId="5132" priority="13989" operator="containsText" text="max">
      <formula>NOT(ISERROR(SEARCH("max",C41)))</formula>
    </cfRule>
    <cfRule type="containsText" dxfId="5131" priority="13990" operator="containsText" text="mjp">
      <formula>NOT(ISERROR(SEARCH("mjp",C41)))</formula>
    </cfRule>
    <cfRule type="containsText" dxfId="5130" priority="13991" operator="containsText" text="midi">
      <formula>NOT(ISERROR(SEARCH("midi",C41)))</formula>
    </cfRule>
    <cfRule type="containsText" dxfId="5129" priority="13993" operator="containsText" text="max">
      <formula>NOT(ISERROR(SEARCH("max",C41)))</formula>
    </cfRule>
    <cfRule type="containsText" dxfId="5128" priority="13994" operator="containsText" text="mjp">
      <formula>NOT(ISERROR(SEARCH("mjp",C41)))</formula>
    </cfRule>
    <cfRule type="containsText" dxfId="5127" priority="13995" operator="containsText" text="midi">
      <formula>NOT(ISERROR(SEARCH("midi",C41)))</formula>
    </cfRule>
    <cfRule type="containsText" dxfId="5126" priority="13996" operator="containsText" text="double">
      <formula>NOT(ISERROR(SEARCH("double",C41)))</formula>
    </cfRule>
    <cfRule type="containsText" dxfId="5125" priority="13997" operator="containsText" text="max">
      <formula>NOT(ISERROR(SEARCH("max",C41)))</formula>
    </cfRule>
    <cfRule type="containsText" dxfId="5124" priority="13998" operator="containsText" text="mjp">
      <formula>NOT(ISERROR(SEARCH("mjp",C41)))</formula>
    </cfRule>
    <cfRule type="containsText" dxfId="5123" priority="13999" operator="containsText" text="midi">
      <formula>NOT(ISERROR(SEARCH("midi",C41)))</formula>
    </cfRule>
    <cfRule type="containsText" dxfId="5122" priority="14000" operator="containsText" text="double">
      <formula>NOT(ISERROR(SEARCH("double",C41)))</formula>
    </cfRule>
    <cfRule type="containsText" dxfId="5121" priority="14001" operator="containsText" text="max">
      <formula>NOT(ISERROR(SEARCH("max",C41)))</formula>
    </cfRule>
    <cfRule type="containsText" dxfId="5120" priority="14002" operator="containsText" text="mjp">
      <formula>NOT(ISERROR(SEARCH("mjp",C41)))</formula>
    </cfRule>
    <cfRule type="containsText" dxfId="5119" priority="14003" operator="containsText" text="midi">
      <formula>NOT(ISERROR(SEARCH("midi",C41)))</formula>
    </cfRule>
    <cfRule type="containsText" dxfId="5118" priority="14004" operator="containsText" text="double">
      <formula>NOT(ISERROR(SEARCH("double",C41)))</formula>
    </cfRule>
    <cfRule type="containsText" dxfId="5117" priority="14005" operator="containsText" text="max">
      <formula>NOT(ISERROR(SEARCH("max",C41)))</formula>
    </cfRule>
    <cfRule type="containsText" dxfId="5116" priority="14006" operator="containsText" text="mjp">
      <formula>NOT(ISERROR(SEARCH("mjp",C41)))</formula>
    </cfRule>
    <cfRule type="containsText" dxfId="5115" priority="14007" operator="containsText" text="midi">
      <formula>NOT(ISERROR(SEARCH("midi",C41)))</formula>
    </cfRule>
    <cfRule type="containsText" dxfId="5114" priority="14008" operator="containsText" text="double">
      <formula>NOT(ISERROR(SEARCH("double",C41)))</formula>
    </cfRule>
    <cfRule type="containsText" dxfId="5113" priority="14009" operator="containsText" text="max">
      <formula>NOT(ISERROR(SEARCH("max",C41)))</formula>
    </cfRule>
    <cfRule type="containsText" dxfId="5112" priority="14010" operator="containsText" text="mjp">
      <formula>NOT(ISERROR(SEARCH("mjp",C41)))</formula>
    </cfRule>
    <cfRule type="containsText" dxfId="5111" priority="14011" operator="containsText" text="midi">
      <formula>NOT(ISERROR(SEARCH("midi",C41)))</formula>
    </cfRule>
    <cfRule type="containsText" dxfId="5110" priority="14012" operator="containsText" text="double">
      <formula>NOT(ISERROR(SEARCH("double",C41)))</formula>
    </cfRule>
    <cfRule type="containsText" dxfId="5109" priority="14013" operator="containsText" text="max">
      <formula>NOT(ISERROR(SEARCH("max",C41)))</formula>
    </cfRule>
    <cfRule type="containsText" dxfId="5108" priority="14015" operator="containsText" text="midi">
      <formula>NOT(ISERROR(SEARCH("midi",C41)))</formula>
    </cfRule>
    <cfRule type="containsText" dxfId="5107" priority="14016" operator="containsText" text="double">
      <formula>NOT(ISERROR(SEARCH("double",C41)))</formula>
    </cfRule>
    <cfRule type="containsText" dxfId="5106" priority="14017" operator="containsText" text="max">
      <formula>NOT(ISERROR(SEARCH("max",C41)))</formula>
    </cfRule>
    <cfRule type="containsText" dxfId="5105" priority="14018" operator="containsText" text="mjp">
      <formula>NOT(ISERROR(SEARCH("mjp",C41)))</formula>
    </cfRule>
    <cfRule type="containsText" dxfId="5104" priority="14019" operator="containsText" text="midi">
      <formula>NOT(ISERROR(SEARCH("midi",C41)))</formula>
    </cfRule>
    <cfRule type="containsText" dxfId="5103" priority="14020" operator="containsText" text="double">
      <formula>NOT(ISERROR(SEARCH("double",C41)))</formula>
    </cfRule>
    <cfRule type="containsText" dxfId="5102" priority="14021" operator="containsText" text="max">
      <formula>NOT(ISERROR(SEARCH("max",C41)))</formula>
    </cfRule>
    <cfRule type="containsText" dxfId="5101" priority="14022" operator="containsText" text="mjp">
      <formula>NOT(ISERROR(SEARCH("mjp",C41)))</formula>
    </cfRule>
    <cfRule type="containsText" dxfId="5100" priority="14023" operator="containsText" text="midi">
      <formula>NOT(ISERROR(SEARCH("midi",C41)))</formula>
    </cfRule>
    <cfRule type="containsText" dxfId="5099" priority="14024" operator="containsText" text="double">
      <formula>NOT(ISERROR(SEARCH("double",C41)))</formula>
    </cfRule>
    <cfRule type="containsText" dxfId="5098" priority="14025" operator="containsText" text="max">
      <formula>NOT(ISERROR(SEARCH("max",C41)))</formula>
    </cfRule>
    <cfRule type="containsText" dxfId="5097" priority="14027" operator="containsText" text="midi">
      <formula>NOT(ISERROR(SEARCH("midi",C41)))</formula>
    </cfRule>
    <cfRule type="containsText" dxfId="5096" priority="14028" operator="containsText" text="double">
      <formula>NOT(ISERROR(SEARCH("double",C41)))</formula>
    </cfRule>
    <cfRule type="containsText" dxfId="5095" priority="14029" operator="containsText" text="max">
      <formula>NOT(ISERROR(SEARCH("max",C41)))</formula>
    </cfRule>
    <cfRule type="containsText" dxfId="5094" priority="14030" operator="containsText" text="mjp">
      <formula>NOT(ISERROR(SEARCH("mjp",C41)))</formula>
    </cfRule>
    <cfRule type="containsText" dxfId="5093" priority="14031" operator="containsText" text="midi">
      <formula>NOT(ISERROR(SEARCH("midi",C41)))</formula>
    </cfRule>
    <cfRule type="containsText" dxfId="5092" priority="14032" operator="containsText" text="double">
      <formula>NOT(ISERROR(SEARCH("double",C41)))</formula>
    </cfRule>
    <cfRule type="containsText" dxfId="5091" priority="14033" operator="containsText" text="max">
      <formula>NOT(ISERROR(SEARCH("max",C41)))</formula>
    </cfRule>
    <cfRule type="containsText" dxfId="5090" priority="13992" operator="containsText" text="double">
      <formula>NOT(ISERROR(SEARCH("double",C41)))</formula>
    </cfRule>
    <cfRule type="containsText" dxfId="5089" priority="14026" operator="containsText" text="mjp">
      <formula>NOT(ISERROR(SEARCH("mjp",C41)))</formula>
    </cfRule>
    <cfRule type="containsText" dxfId="5088" priority="13951" operator="containsText" text="midi">
      <formula>NOT(ISERROR(SEARCH("midi",C41)))</formula>
    </cfRule>
    <cfRule type="containsText" dxfId="5087" priority="13952" operator="containsText" text="double">
      <formula>NOT(ISERROR(SEARCH("double",C41)))</formula>
    </cfRule>
    <cfRule type="containsText" dxfId="5086" priority="13953" operator="containsText" text="max">
      <formula>NOT(ISERROR(SEARCH("max",C41)))</formula>
    </cfRule>
    <cfRule type="containsText" dxfId="5085" priority="13954" operator="containsText" text="mjp">
      <formula>NOT(ISERROR(SEARCH("mjp",C41)))</formula>
    </cfRule>
    <cfRule type="containsText" dxfId="5084" priority="13955" operator="containsText" text="midi">
      <formula>NOT(ISERROR(SEARCH("midi",C41)))</formula>
    </cfRule>
    <cfRule type="containsText" dxfId="5083" priority="13956" operator="containsText" text="double">
      <formula>NOT(ISERROR(SEARCH("double",C41)))</formula>
    </cfRule>
    <cfRule type="containsText" dxfId="5082" priority="13957" operator="containsText" text="max">
      <formula>NOT(ISERROR(SEARCH("max",C41)))</formula>
    </cfRule>
    <cfRule type="containsText" dxfId="5081" priority="13958" operator="containsText" text="mjp">
      <formula>NOT(ISERROR(SEARCH("mjp",C41)))</formula>
    </cfRule>
    <cfRule type="containsText" dxfId="5080" priority="13959" operator="containsText" text="midi">
      <formula>NOT(ISERROR(SEARCH("midi",C41)))</formula>
    </cfRule>
    <cfRule type="containsText" dxfId="5079" priority="13960" operator="containsText" text="double">
      <formula>NOT(ISERROR(SEARCH("double",C41)))</formula>
    </cfRule>
    <cfRule type="containsText" dxfId="5078" priority="13961" operator="containsText" text="max">
      <formula>NOT(ISERROR(SEARCH("max",C41)))</formula>
    </cfRule>
    <cfRule type="containsText" dxfId="5077" priority="13962" operator="containsText" text="mjp">
      <formula>NOT(ISERROR(SEARCH("mjp",C41)))</formula>
    </cfRule>
    <cfRule type="containsText" dxfId="5076" priority="13963" operator="containsText" text="midi">
      <formula>NOT(ISERROR(SEARCH("midi",C41)))</formula>
    </cfRule>
    <cfRule type="containsText" dxfId="5075" priority="13964" operator="containsText" text="double">
      <formula>NOT(ISERROR(SEARCH("double",C41)))</formula>
    </cfRule>
    <cfRule type="containsText" dxfId="5074" priority="13965" operator="containsText" text="max">
      <formula>NOT(ISERROR(SEARCH("max",C41)))</formula>
    </cfRule>
    <cfRule type="containsText" dxfId="5073" priority="13966" operator="containsText" text="mjp">
      <formula>NOT(ISERROR(SEARCH("mjp",C41)))</formula>
    </cfRule>
    <cfRule type="containsText" dxfId="5072" priority="13967" operator="containsText" text="midi">
      <formula>NOT(ISERROR(SEARCH("midi",C41)))</formula>
    </cfRule>
    <cfRule type="containsText" dxfId="5071" priority="13968" operator="containsText" text="double">
      <formula>NOT(ISERROR(SEARCH("double",C41)))</formula>
    </cfRule>
    <cfRule type="containsText" dxfId="5070" priority="13969" operator="containsText" text="max">
      <formula>NOT(ISERROR(SEARCH("max",C41)))</formula>
    </cfRule>
    <cfRule type="containsText" dxfId="5069" priority="13970" operator="containsText" text="mjp">
      <formula>NOT(ISERROR(SEARCH("mjp",C41)))</formula>
    </cfRule>
    <cfRule type="containsText" dxfId="5068" priority="13971" operator="containsText" text="midi">
      <formula>NOT(ISERROR(SEARCH("midi",C41)))</formula>
    </cfRule>
    <cfRule type="containsText" dxfId="5067" priority="13972" operator="containsText" text="double">
      <formula>NOT(ISERROR(SEARCH("double",C41)))</formula>
    </cfRule>
    <cfRule type="containsText" dxfId="5066" priority="13973" operator="containsText" text="max">
      <formula>NOT(ISERROR(SEARCH("max",C41)))</formula>
    </cfRule>
    <cfRule type="containsText" dxfId="5065" priority="13974" operator="containsText" text="mjp">
      <formula>NOT(ISERROR(SEARCH("mjp",C41)))</formula>
    </cfRule>
    <cfRule type="containsText" dxfId="5064" priority="13975" operator="containsText" text="midi">
      <formula>NOT(ISERROR(SEARCH("midi",C41)))</formula>
    </cfRule>
    <cfRule type="containsText" dxfId="5063" priority="13976" operator="containsText" text="double">
      <formula>NOT(ISERROR(SEARCH("double",C41)))</formula>
    </cfRule>
    <cfRule type="containsText" dxfId="5062" priority="13977" operator="containsText" text="max">
      <formula>NOT(ISERROR(SEARCH("max",C41)))</formula>
    </cfRule>
    <cfRule type="containsText" dxfId="5061" priority="13978" operator="containsText" text="mjp">
      <formula>NOT(ISERROR(SEARCH("mjp",C41)))</formula>
    </cfRule>
    <cfRule type="containsText" dxfId="5060" priority="14014" operator="containsText" text="mjp">
      <formula>NOT(ISERROR(SEARCH("mjp",C41)))</formula>
    </cfRule>
    <cfRule type="containsText" dxfId="5059" priority="13979" operator="containsText" text="midi">
      <formula>NOT(ISERROR(SEARCH("midi",C41)))</formula>
    </cfRule>
    <cfRule type="containsText" dxfId="5058" priority="13980" operator="containsText" text="double">
      <formula>NOT(ISERROR(SEARCH("double",C41)))</formula>
    </cfRule>
    <cfRule type="containsText" dxfId="5057" priority="13981" operator="containsText" text="max">
      <formula>NOT(ISERROR(SEARCH("max",C41)))</formula>
    </cfRule>
    <cfRule type="containsText" dxfId="5056" priority="13982" operator="containsText" text="mjp">
      <formula>NOT(ISERROR(SEARCH("mjp",C41)))</formula>
    </cfRule>
    <cfRule type="containsText" dxfId="5055" priority="13983" operator="containsText" text="midi">
      <formula>NOT(ISERROR(SEARCH("midi",C41)))</formula>
    </cfRule>
    <cfRule type="containsText" dxfId="5054" priority="13984" operator="containsText" text="double">
      <formula>NOT(ISERROR(SEARCH("double",C41)))</formula>
    </cfRule>
    <cfRule type="containsText" dxfId="5053" priority="13985" operator="containsText" text="max">
      <formula>NOT(ISERROR(SEARCH("max",C41)))</formula>
    </cfRule>
    <cfRule type="containsText" dxfId="5052" priority="13986" operator="containsText" text="mjp">
      <formula>NOT(ISERROR(SEARCH("mjp",C41)))</formula>
    </cfRule>
    <cfRule type="containsText" dxfId="5051" priority="13987" operator="containsText" text="midi">
      <formula>NOT(ISERROR(SEARCH("midi",C41)))</formula>
    </cfRule>
  </conditionalFormatting>
  <conditionalFormatting sqref="C43:D44 C41:D41">
    <cfRule type="containsText" dxfId="5050" priority="13950" operator="containsText" text="mjp">
      <formula>NOT(ISERROR(SEARCH("mjp",C41)))</formula>
    </cfRule>
  </conditionalFormatting>
  <conditionalFormatting sqref="C43:D44 C58:D58 C61:D61">
    <cfRule type="containsText" dxfId="5049" priority="13728" operator="containsText" text="double">
      <formula>NOT(ISERROR(SEARCH("double",C43)))</formula>
    </cfRule>
    <cfRule type="containsText" dxfId="5048" priority="13727" operator="containsText" text="midi">
      <formula>NOT(ISERROR(SEARCH("midi",C43)))</formula>
    </cfRule>
    <cfRule type="containsText" dxfId="5047" priority="13726" operator="containsText" text="mjp">
      <formula>NOT(ISERROR(SEARCH("mjp",C43)))</formula>
    </cfRule>
    <cfRule type="containsText" dxfId="5046" priority="13725" operator="containsText" text="max">
      <formula>NOT(ISERROR(SEARCH("max",C43)))</formula>
    </cfRule>
    <cfRule type="containsText" dxfId="5045" priority="13724" operator="containsText" text="double">
      <formula>NOT(ISERROR(SEARCH("double",C43)))</formula>
    </cfRule>
    <cfRule type="containsText" dxfId="5044" priority="13723" operator="containsText" text="midi">
      <formula>NOT(ISERROR(SEARCH("midi",C43)))</formula>
    </cfRule>
    <cfRule type="containsText" dxfId="5043" priority="13722" operator="containsText" text="mjp">
      <formula>NOT(ISERROR(SEARCH("mjp",C43)))</formula>
    </cfRule>
    <cfRule type="containsText" dxfId="5042" priority="13721" operator="containsText" text="max">
      <formula>NOT(ISERROR(SEARCH("max",C43)))</formula>
    </cfRule>
    <cfRule type="containsText" dxfId="5041" priority="13720" operator="containsText" text="double">
      <formula>NOT(ISERROR(SEARCH("double",C43)))</formula>
    </cfRule>
    <cfRule type="containsText" dxfId="5040" priority="13719" operator="containsText" text="midi">
      <formula>NOT(ISERROR(SEARCH("midi",C43)))</formula>
    </cfRule>
    <cfRule type="containsText" dxfId="5039" priority="13718" operator="containsText" text="mjp">
      <formula>NOT(ISERROR(SEARCH("mjp",C43)))</formula>
    </cfRule>
    <cfRule type="containsText" dxfId="5038" priority="13717" operator="containsText" text="max">
      <formula>NOT(ISERROR(SEARCH("max",C43)))</formula>
    </cfRule>
    <cfRule type="containsText" dxfId="5037" priority="13716" operator="containsText" text="double">
      <formula>NOT(ISERROR(SEARCH("double",C43)))</formula>
    </cfRule>
    <cfRule type="containsText" dxfId="5036" priority="13715" operator="containsText" text="midi">
      <formula>NOT(ISERROR(SEARCH("midi",C43)))</formula>
    </cfRule>
    <cfRule type="containsText" dxfId="5035" priority="13714" operator="containsText" text="mjp">
      <formula>NOT(ISERROR(SEARCH("mjp",C43)))</formula>
    </cfRule>
    <cfRule type="containsText" dxfId="5034" priority="13713" operator="containsText" text="max">
      <formula>NOT(ISERROR(SEARCH("max",C43)))</formula>
    </cfRule>
    <cfRule type="containsText" dxfId="5033" priority="13712" operator="containsText" text="double">
      <formula>NOT(ISERROR(SEARCH("double",C43)))</formula>
    </cfRule>
    <cfRule type="containsText" dxfId="5032" priority="13711" operator="containsText" text="midi">
      <formula>NOT(ISERROR(SEARCH("midi",C43)))</formula>
    </cfRule>
    <cfRule type="containsText" dxfId="5031" priority="13710" operator="containsText" text="mjp">
      <formula>NOT(ISERROR(SEARCH("mjp",C43)))</formula>
    </cfRule>
    <cfRule type="containsText" dxfId="5030" priority="13709" operator="containsText" text="max">
      <formula>NOT(ISERROR(SEARCH("max",C43)))</formula>
    </cfRule>
    <cfRule type="containsText" dxfId="5029" priority="13708" operator="containsText" text="double">
      <formula>NOT(ISERROR(SEARCH("double",C43)))</formula>
    </cfRule>
    <cfRule type="containsText" dxfId="5028" priority="13707" operator="containsText" text="midi">
      <formula>NOT(ISERROR(SEARCH("midi",C43)))</formula>
    </cfRule>
    <cfRule type="containsText" dxfId="5027" priority="13706" operator="containsText" text="mjp">
      <formula>NOT(ISERROR(SEARCH("mjp",C43)))</formula>
    </cfRule>
    <cfRule type="containsText" dxfId="5026" priority="13705" operator="containsText" text="max">
      <formula>NOT(ISERROR(SEARCH("max",C43)))</formula>
    </cfRule>
    <cfRule type="containsText" dxfId="5025" priority="13704" operator="containsText" text="double">
      <formula>NOT(ISERROR(SEARCH("double",C43)))</formula>
    </cfRule>
    <cfRule type="containsText" dxfId="5024" priority="13703" operator="containsText" text="midi">
      <formula>NOT(ISERROR(SEARCH("midi",C43)))</formula>
    </cfRule>
    <cfRule type="containsText" dxfId="5023" priority="13702" operator="containsText" text="mjp">
      <formula>NOT(ISERROR(SEARCH("mjp",C43)))</formula>
    </cfRule>
    <cfRule type="containsText" dxfId="5022" priority="13701" operator="containsText" text="max">
      <formula>NOT(ISERROR(SEARCH("max",C43)))</formula>
    </cfRule>
    <cfRule type="containsText" dxfId="5021" priority="13700" operator="containsText" text="double">
      <formula>NOT(ISERROR(SEARCH("double",C43)))</formula>
    </cfRule>
    <cfRule type="containsText" dxfId="5020" priority="13699" operator="containsText" text="midi">
      <formula>NOT(ISERROR(SEARCH("midi",C43)))</formula>
    </cfRule>
    <cfRule type="containsText" dxfId="5019" priority="13698" operator="containsText" text="mjp">
      <formula>NOT(ISERROR(SEARCH("mjp",C43)))</formula>
    </cfRule>
    <cfRule type="containsText" dxfId="5018" priority="13697" operator="containsText" text="max">
      <formula>NOT(ISERROR(SEARCH("max",C43)))</formula>
    </cfRule>
    <cfRule type="containsText" dxfId="5017" priority="13696" operator="containsText" text="double">
      <formula>NOT(ISERROR(SEARCH("double",C43)))</formula>
    </cfRule>
    <cfRule type="containsText" dxfId="5016" priority="13694" operator="containsText" text="mjp">
      <formula>NOT(ISERROR(SEARCH("mjp",C43)))</formula>
    </cfRule>
    <cfRule type="containsText" dxfId="5015" priority="13693" operator="containsText" text="max">
      <formula>NOT(ISERROR(SEARCH("max",C43)))</formula>
    </cfRule>
    <cfRule type="containsText" dxfId="5014" priority="13692" operator="containsText" text="double">
      <formula>NOT(ISERROR(SEARCH("double",C43)))</formula>
    </cfRule>
    <cfRule type="containsText" dxfId="5013" priority="13691" operator="containsText" text="midi">
      <formula>NOT(ISERROR(SEARCH("midi",C43)))</formula>
    </cfRule>
    <cfRule type="containsText" dxfId="5012" priority="13690" operator="containsText" text="mjp">
      <formula>NOT(ISERROR(SEARCH("mjp",C43)))</formula>
    </cfRule>
    <cfRule type="containsText" dxfId="5011" priority="13689" operator="containsText" text="max">
      <formula>NOT(ISERROR(SEARCH("max",C43)))</formula>
    </cfRule>
    <cfRule type="containsText" dxfId="5010" priority="13688" operator="containsText" text="double">
      <formula>NOT(ISERROR(SEARCH("double",C43)))</formula>
    </cfRule>
    <cfRule type="containsText" dxfId="5009" priority="13687" operator="containsText" text="midi">
      <formula>NOT(ISERROR(SEARCH("midi",C43)))</formula>
    </cfRule>
    <cfRule type="containsText" dxfId="5008" priority="13686" operator="containsText" text="mjp">
      <formula>NOT(ISERROR(SEARCH("mjp",C43)))</formula>
    </cfRule>
    <cfRule type="containsText" dxfId="5007" priority="13946" operator="containsText" text="mjp">
      <formula>NOT(ISERROR(SEARCH("mjp",C43)))</formula>
    </cfRule>
    <cfRule type="containsText" dxfId="5006" priority="13672" operator="containsText" text="double">
      <formula>NOT(ISERROR(SEARCH("double",C43)))</formula>
    </cfRule>
    <cfRule type="containsText" dxfId="5005" priority="13673" operator="containsText" text="max">
      <formula>NOT(ISERROR(SEARCH("max",C43)))</formula>
    </cfRule>
    <cfRule type="containsText" dxfId="5004" priority="13674" operator="containsText" text="mjp">
      <formula>NOT(ISERROR(SEARCH("mjp",C43)))</formula>
    </cfRule>
    <cfRule type="containsText" dxfId="5003" priority="13675" operator="containsText" text="midi">
      <formula>NOT(ISERROR(SEARCH("midi",C43)))</formula>
    </cfRule>
    <cfRule type="containsText" dxfId="5002" priority="13662" operator="containsText" text="mjp">
      <formula>NOT(ISERROR(SEARCH("mjp",C43)))</formula>
    </cfRule>
    <cfRule type="containsText" dxfId="5001" priority="13947" operator="containsText" text="midi">
      <formula>NOT(ISERROR(SEARCH("midi",C43)))</formula>
    </cfRule>
    <cfRule type="containsText" dxfId="5000" priority="13948" operator="containsText" text="double">
      <formula>NOT(ISERROR(SEARCH("double",C43)))</formula>
    </cfRule>
    <cfRule type="containsText" dxfId="4999" priority="13949" operator="containsText" text="max">
      <formula>NOT(ISERROR(SEARCH("max",C43)))</formula>
    </cfRule>
    <cfRule type="containsText" dxfId="4998" priority="13729" operator="containsText" text="max">
      <formula>NOT(ISERROR(SEARCH("max",C43)))</formula>
    </cfRule>
    <cfRule type="containsText" dxfId="4997" priority="13663" operator="containsText" text="midi">
      <formula>NOT(ISERROR(SEARCH("midi",C43)))</formula>
    </cfRule>
    <cfRule type="containsText" dxfId="4996" priority="13695" operator="containsText" text="midi">
      <formula>NOT(ISERROR(SEARCH("midi",C43)))</formula>
    </cfRule>
    <cfRule type="containsText" dxfId="4995" priority="13664" operator="containsText" text="double">
      <formula>NOT(ISERROR(SEARCH("double",C43)))</formula>
    </cfRule>
    <cfRule type="containsText" dxfId="4994" priority="13665" operator="containsText" text="max">
      <formula>NOT(ISERROR(SEARCH("max",C43)))</formula>
    </cfRule>
    <cfRule type="containsText" dxfId="4993" priority="13666" operator="containsText" text="mjp">
      <formula>NOT(ISERROR(SEARCH("mjp",C43)))</formula>
    </cfRule>
    <cfRule type="containsText" dxfId="4992" priority="13667" operator="containsText" text="midi">
      <formula>NOT(ISERROR(SEARCH("midi",C43)))</formula>
    </cfRule>
    <cfRule type="containsText" dxfId="4991" priority="13668" operator="containsText" text="double">
      <formula>NOT(ISERROR(SEARCH("double",C43)))</formula>
    </cfRule>
    <cfRule type="containsText" dxfId="4990" priority="13670" operator="containsText" text="mjp">
      <formula>NOT(ISERROR(SEARCH("mjp",C43)))</formula>
    </cfRule>
    <cfRule type="containsText" dxfId="4989" priority="13671" operator="containsText" text="midi">
      <formula>NOT(ISERROR(SEARCH("midi",C43)))</formula>
    </cfRule>
    <cfRule type="containsText" dxfId="4988" priority="13676" operator="containsText" text="double">
      <formula>NOT(ISERROR(SEARCH("double",C43)))</formula>
    </cfRule>
    <cfRule type="containsText" dxfId="4987" priority="13677" operator="containsText" text="max">
      <formula>NOT(ISERROR(SEARCH("max",C43)))</formula>
    </cfRule>
    <cfRule type="containsText" dxfId="4986" priority="13678" operator="containsText" text="mjp">
      <formula>NOT(ISERROR(SEARCH("mjp",C43)))</formula>
    </cfRule>
    <cfRule type="containsText" dxfId="4985" priority="13679" operator="containsText" text="midi">
      <formula>NOT(ISERROR(SEARCH("midi",C43)))</formula>
    </cfRule>
    <cfRule type="containsText" dxfId="4984" priority="13680" operator="containsText" text="double">
      <formula>NOT(ISERROR(SEARCH("double",C43)))</formula>
    </cfRule>
    <cfRule type="containsText" dxfId="4983" priority="13681" operator="containsText" text="max">
      <formula>NOT(ISERROR(SEARCH("max",C43)))</formula>
    </cfRule>
    <cfRule type="containsText" dxfId="4982" priority="13682" operator="containsText" text="mjp">
      <formula>NOT(ISERROR(SEARCH("mjp",C43)))</formula>
    </cfRule>
    <cfRule type="containsText" dxfId="4981" priority="13683" operator="containsText" text="midi">
      <formula>NOT(ISERROR(SEARCH("midi",C43)))</formula>
    </cfRule>
    <cfRule type="containsText" dxfId="4980" priority="13684" operator="containsText" text="double">
      <formula>NOT(ISERROR(SEARCH("double",C43)))</formula>
    </cfRule>
    <cfRule type="containsText" dxfId="4979" priority="13685" operator="containsText" text="max">
      <formula>NOT(ISERROR(SEARCH("max",C43)))</formula>
    </cfRule>
    <cfRule type="containsText" dxfId="4978" priority="13745" operator="containsText" text="max">
      <formula>NOT(ISERROR(SEARCH("max",C43)))</formula>
    </cfRule>
    <cfRule type="containsText" dxfId="4977" priority="13744" operator="containsText" text="double">
      <formula>NOT(ISERROR(SEARCH("double",C43)))</formula>
    </cfRule>
    <cfRule type="containsText" dxfId="4976" priority="13743" operator="containsText" text="midi">
      <formula>NOT(ISERROR(SEARCH("midi",C43)))</formula>
    </cfRule>
    <cfRule type="containsText" dxfId="4975" priority="13742" operator="containsText" text="mjp">
      <formula>NOT(ISERROR(SEARCH("mjp",C43)))</formula>
    </cfRule>
    <cfRule type="containsText" dxfId="4974" priority="13741" operator="containsText" text="max">
      <formula>NOT(ISERROR(SEARCH("max",C43)))</formula>
    </cfRule>
    <cfRule type="containsText" dxfId="4973" priority="13740" operator="containsText" text="double">
      <formula>NOT(ISERROR(SEARCH("double",C43)))</formula>
    </cfRule>
    <cfRule type="containsText" dxfId="4972" priority="13739" operator="containsText" text="midi">
      <formula>NOT(ISERROR(SEARCH("midi",C43)))</formula>
    </cfRule>
    <cfRule type="containsText" dxfId="4971" priority="13738" operator="containsText" text="mjp">
      <formula>NOT(ISERROR(SEARCH("mjp",C43)))</formula>
    </cfRule>
    <cfRule type="containsText" dxfId="4970" priority="13737" operator="containsText" text="max">
      <formula>NOT(ISERROR(SEARCH("max",C43)))</formula>
    </cfRule>
    <cfRule type="containsText" dxfId="4969" priority="13736" operator="containsText" text="double">
      <formula>NOT(ISERROR(SEARCH("double",C43)))</formula>
    </cfRule>
    <cfRule type="containsText" dxfId="4968" priority="13735" operator="containsText" text="midi">
      <formula>NOT(ISERROR(SEARCH("midi",C43)))</formula>
    </cfRule>
    <cfRule type="containsText" dxfId="4967" priority="13734" operator="containsText" text="mjp">
      <formula>NOT(ISERROR(SEARCH("mjp",C43)))</formula>
    </cfRule>
    <cfRule type="containsText" dxfId="4966" priority="13733" operator="containsText" text="max">
      <formula>NOT(ISERROR(SEARCH("max",C43)))</formula>
    </cfRule>
    <cfRule type="containsText" dxfId="4965" priority="13732" operator="containsText" text="double">
      <formula>NOT(ISERROR(SEARCH("double",C43)))</formula>
    </cfRule>
    <cfRule type="containsText" dxfId="4964" priority="13731" operator="containsText" text="midi">
      <formula>NOT(ISERROR(SEARCH("midi",C43)))</formula>
    </cfRule>
    <cfRule type="containsText" dxfId="4963" priority="13730" operator="containsText" text="mjp">
      <formula>NOT(ISERROR(SEARCH("mjp",C43)))</formula>
    </cfRule>
    <cfRule type="containsText" dxfId="4962" priority="13669" operator="containsText" text="max">
      <formula>NOT(ISERROR(SEARCH("max",C43)))</formula>
    </cfRule>
  </conditionalFormatting>
  <conditionalFormatting sqref="C43:D44">
    <cfRule type="containsText" dxfId="4961" priority="13659" operator="containsText" text="midi">
      <formula>NOT(ISERROR(SEARCH("midi",C43)))</formula>
    </cfRule>
    <cfRule type="containsText" dxfId="4960" priority="13660" operator="containsText" text="double">
      <formula>NOT(ISERROR(SEARCH("double",C43)))</formula>
    </cfRule>
    <cfRule type="containsText" dxfId="4959" priority="13661" operator="containsText" text="max">
      <formula>NOT(ISERROR(SEARCH("max",C43)))</formula>
    </cfRule>
    <cfRule type="containsText" dxfId="4958" priority="13658" operator="containsText" text="mjp">
      <formula>NOT(ISERROR(SEARCH("mjp",C43)))</formula>
    </cfRule>
  </conditionalFormatting>
  <conditionalFormatting sqref="C43:D45">
    <cfRule type="containsText" dxfId="4957" priority="5877" operator="containsText" text="mjp">
      <formula>NOT(ISERROR(SEARCH("mjp",C43)))</formula>
    </cfRule>
    <cfRule type="containsText" dxfId="4956" priority="5878" operator="containsText" text="midi">
      <formula>NOT(ISERROR(SEARCH("midi",C43)))</formula>
    </cfRule>
  </conditionalFormatting>
  <conditionalFormatting sqref="C43:D46">
    <cfRule type="containsText" dxfId="4955" priority="5879" operator="containsText" text="double">
      <formula>NOT(ISERROR(SEARCH("double",C43)))</formula>
    </cfRule>
    <cfRule type="containsText" dxfId="4954" priority="5880" operator="containsText" text="max">
      <formula>NOT(ISERROR(SEARCH("max",C43)))</formula>
    </cfRule>
  </conditionalFormatting>
  <conditionalFormatting sqref="C44:D44">
    <cfRule type="containsText" dxfId="4953" priority="7545" operator="containsText" text="mjp">
      <formula>NOT(ISERROR(SEARCH("mjp",C44)))</formula>
    </cfRule>
    <cfRule type="containsText" dxfId="4952" priority="7544" operator="containsText" text="max">
      <formula>NOT(ISERROR(SEARCH("max",C44)))</formula>
    </cfRule>
    <cfRule type="containsText" dxfId="4951" priority="7543" operator="containsText" text="double">
      <formula>NOT(ISERROR(SEARCH("double",C44)))</formula>
    </cfRule>
    <cfRule type="containsText" dxfId="4950" priority="7542" operator="containsText" text="midi">
      <formula>NOT(ISERROR(SEARCH("midi",C44)))</formula>
    </cfRule>
    <cfRule type="containsText" dxfId="4949" priority="7541" operator="containsText" text="mjp">
      <formula>NOT(ISERROR(SEARCH("mjp",C44)))</formula>
    </cfRule>
    <cfRule type="containsText" dxfId="4948" priority="7540" operator="containsText" text="max">
      <formula>NOT(ISERROR(SEARCH("max",C44)))</formula>
    </cfRule>
    <cfRule type="containsText" dxfId="4947" priority="7539" operator="containsText" text="double">
      <formula>NOT(ISERROR(SEARCH("double",C44)))</formula>
    </cfRule>
    <cfRule type="containsText" dxfId="4946" priority="7538" operator="containsText" text="midi">
      <formula>NOT(ISERROR(SEARCH("midi",C44)))</formula>
    </cfRule>
    <cfRule type="containsText" dxfId="4945" priority="7537" operator="containsText" text="mjp">
      <formula>NOT(ISERROR(SEARCH("mjp",C44)))</formula>
    </cfRule>
    <cfRule type="containsText" dxfId="4944" priority="7536" operator="containsText" text="max">
      <formula>NOT(ISERROR(SEARCH("max",C44)))</formula>
    </cfRule>
    <cfRule type="containsText" dxfId="4943" priority="7535" operator="containsText" text="double">
      <formula>NOT(ISERROR(SEARCH("double",C44)))</formula>
    </cfRule>
    <cfRule type="containsText" dxfId="4942" priority="7534" operator="containsText" text="midi">
      <formula>NOT(ISERROR(SEARCH("midi",C44)))</formula>
    </cfRule>
    <cfRule type="containsText" dxfId="4941" priority="7533" operator="containsText" text="mjp">
      <formula>NOT(ISERROR(SEARCH("mjp",C44)))</formula>
    </cfRule>
    <cfRule type="containsText" dxfId="4940" priority="7532" operator="containsText" text="max">
      <formula>NOT(ISERROR(SEARCH("max",C44)))</formula>
    </cfRule>
    <cfRule type="containsText" dxfId="4939" priority="7531" operator="containsText" text="double">
      <formula>NOT(ISERROR(SEARCH("double",C44)))</formula>
    </cfRule>
    <cfRule type="containsText" dxfId="4938" priority="7530" operator="containsText" text="midi">
      <formula>NOT(ISERROR(SEARCH("midi",C44)))</formula>
    </cfRule>
    <cfRule type="containsText" dxfId="4937" priority="7529" operator="containsText" text="mjp">
      <formula>NOT(ISERROR(SEARCH("mjp",C44)))</formula>
    </cfRule>
    <cfRule type="containsText" dxfId="4936" priority="7528" operator="containsText" text="max">
      <formula>NOT(ISERROR(SEARCH("max",C44)))</formula>
    </cfRule>
    <cfRule type="containsText" dxfId="4935" priority="7527" operator="containsText" text="double">
      <formula>NOT(ISERROR(SEARCH("double",C44)))</formula>
    </cfRule>
    <cfRule type="containsText" dxfId="4934" priority="7526" operator="containsText" text="midi">
      <formula>NOT(ISERROR(SEARCH("midi",C44)))</formula>
    </cfRule>
    <cfRule type="containsText" dxfId="4933" priority="7525" operator="containsText" text="mjp">
      <formula>NOT(ISERROR(SEARCH("mjp",C44)))</formula>
    </cfRule>
    <cfRule type="containsText" dxfId="4932" priority="7524" operator="containsText" text="max">
      <formula>NOT(ISERROR(SEARCH("max",C44)))</formula>
    </cfRule>
    <cfRule type="containsText" dxfId="4931" priority="7523" operator="containsText" text="double">
      <formula>NOT(ISERROR(SEARCH("double",C44)))</formula>
    </cfRule>
    <cfRule type="containsText" dxfId="4930" priority="7522" operator="containsText" text="midi">
      <formula>NOT(ISERROR(SEARCH("midi",C44)))</formula>
    </cfRule>
    <cfRule type="containsText" dxfId="4929" priority="7521" operator="containsText" text="mjp">
      <formula>NOT(ISERROR(SEARCH("mjp",C44)))</formula>
    </cfRule>
    <cfRule type="containsText" dxfId="4928" priority="7520" operator="containsText" text="max">
      <formula>NOT(ISERROR(SEARCH("max",C44)))</formula>
    </cfRule>
    <cfRule type="containsText" dxfId="4927" priority="7519" operator="containsText" text="double">
      <formula>NOT(ISERROR(SEARCH("double",C44)))</formula>
    </cfRule>
    <cfRule type="containsText" dxfId="4926" priority="7518" operator="containsText" text="midi">
      <formula>NOT(ISERROR(SEARCH("midi",C44)))</formula>
    </cfRule>
    <cfRule type="containsText" dxfId="4925" priority="7517" operator="containsText" text="mjp">
      <formula>NOT(ISERROR(SEARCH("mjp",C44)))</formula>
    </cfRule>
    <cfRule type="containsText" dxfId="4924" priority="7516" operator="containsText" text="max">
      <formula>NOT(ISERROR(SEARCH("max",C44)))</formula>
    </cfRule>
    <cfRule type="containsText" dxfId="4923" priority="7515" operator="containsText" text="double">
      <formula>NOT(ISERROR(SEARCH("double",C44)))</formula>
    </cfRule>
    <cfRule type="containsText" dxfId="4922" priority="7514" operator="containsText" text="midi">
      <formula>NOT(ISERROR(SEARCH("midi",C44)))</formula>
    </cfRule>
    <cfRule type="containsText" dxfId="4921" priority="7513" operator="containsText" text="mjp">
      <formula>NOT(ISERROR(SEARCH("mjp",C44)))</formula>
    </cfRule>
    <cfRule type="containsText" dxfId="4920" priority="7512" operator="containsText" text="max">
      <formula>NOT(ISERROR(SEARCH("max",C44)))</formula>
    </cfRule>
    <cfRule type="containsText" dxfId="4919" priority="7511" operator="containsText" text="double">
      <formula>NOT(ISERROR(SEARCH("double",C44)))</formula>
    </cfRule>
    <cfRule type="containsText" dxfId="4918" priority="7510" operator="containsText" text="midi">
      <formula>NOT(ISERROR(SEARCH("midi",C44)))</formula>
    </cfRule>
    <cfRule type="containsText" dxfId="4917" priority="7509" operator="containsText" text="mjp">
      <formula>NOT(ISERROR(SEARCH("mjp",C44)))</formula>
    </cfRule>
    <cfRule type="containsText" dxfId="4916" priority="7508" operator="containsText" text="max">
      <formula>NOT(ISERROR(SEARCH("max",C44)))</formula>
    </cfRule>
    <cfRule type="containsText" dxfId="4915" priority="7507" operator="containsText" text="double">
      <formula>NOT(ISERROR(SEARCH("double",C44)))</formula>
    </cfRule>
    <cfRule type="containsText" dxfId="4914" priority="7506" operator="containsText" text="midi">
      <formula>NOT(ISERROR(SEARCH("midi",C44)))</formula>
    </cfRule>
    <cfRule type="containsText" dxfId="4913" priority="7505" operator="containsText" text="mjp">
      <formula>NOT(ISERROR(SEARCH("mjp",C44)))</formula>
    </cfRule>
    <cfRule type="containsText" dxfId="4912" priority="7504" operator="containsText" text="max">
      <formula>NOT(ISERROR(SEARCH("max",C44)))</formula>
    </cfRule>
    <cfRule type="containsText" dxfId="4911" priority="7503" operator="containsText" text="double">
      <formula>NOT(ISERROR(SEARCH("double",C44)))</formula>
    </cfRule>
    <cfRule type="containsText" dxfId="4910" priority="7502" operator="containsText" text="midi">
      <formula>NOT(ISERROR(SEARCH("midi",C44)))</formula>
    </cfRule>
    <cfRule type="containsText" dxfId="4909" priority="7501" operator="containsText" text="mjp">
      <formula>NOT(ISERROR(SEARCH("mjp",C44)))</formula>
    </cfRule>
    <cfRule type="containsText" dxfId="4908" priority="7500" operator="containsText" text="max">
      <formula>NOT(ISERROR(SEARCH("max",C44)))</formula>
    </cfRule>
    <cfRule type="containsText" dxfId="4907" priority="7499" operator="containsText" text="double">
      <formula>NOT(ISERROR(SEARCH("double",C44)))</formula>
    </cfRule>
    <cfRule type="containsText" dxfId="4906" priority="7498" operator="containsText" text="midi">
      <formula>NOT(ISERROR(SEARCH("midi",C44)))</formula>
    </cfRule>
    <cfRule type="containsText" dxfId="4905" priority="7497" operator="containsText" text="mjp">
      <formula>NOT(ISERROR(SEARCH("mjp",C44)))</formula>
    </cfRule>
    <cfRule type="containsText" dxfId="4904" priority="7496" operator="containsText" text="max">
      <formula>NOT(ISERROR(SEARCH("max",C44)))</formula>
    </cfRule>
    <cfRule type="containsText" dxfId="4903" priority="7495" operator="containsText" text="double">
      <formula>NOT(ISERROR(SEARCH("double",C44)))</formula>
    </cfRule>
    <cfRule type="containsText" dxfId="4902" priority="7494" operator="containsText" text="midi">
      <formula>NOT(ISERROR(SEARCH("midi",C44)))</formula>
    </cfRule>
    <cfRule type="containsText" dxfId="4901" priority="7493" operator="containsText" text="mjp">
      <formula>NOT(ISERROR(SEARCH("mjp",C44)))</formula>
    </cfRule>
    <cfRule type="containsText" dxfId="4900" priority="7492" operator="containsText" text="max">
      <formula>NOT(ISERROR(SEARCH("max",C44)))</formula>
    </cfRule>
    <cfRule type="containsText" dxfId="4899" priority="7491" operator="containsText" text="double">
      <formula>NOT(ISERROR(SEARCH("double",C44)))</formula>
    </cfRule>
    <cfRule type="containsText" dxfId="4898" priority="7490" operator="containsText" text="midi">
      <formula>NOT(ISERROR(SEARCH("midi",C44)))</formula>
    </cfRule>
    <cfRule type="containsText" dxfId="4897" priority="7489" operator="containsText" text="mjp">
      <formula>NOT(ISERROR(SEARCH("mjp",C44)))</formula>
    </cfRule>
    <cfRule type="containsText" dxfId="4896" priority="7488" operator="containsText" text="max">
      <formula>NOT(ISERROR(SEARCH("max",C44)))</formula>
    </cfRule>
    <cfRule type="containsText" dxfId="4895" priority="7487" operator="containsText" text="double">
      <formula>NOT(ISERROR(SEARCH("double",C44)))</formula>
    </cfRule>
    <cfRule type="containsText" dxfId="4894" priority="7486" operator="containsText" text="midi">
      <formula>NOT(ISERROR(SEARCH("midi",C44)))</formula>
    </cfRule>
    <cfRule type="containsText" dxfId="4893" priority="7485" operator="containsText" text="mjp">
      <formula>NOT(ISERROR(SEARCH("mjp",C44)))</formula>
    </cfRule>
    <cfRule type="containsText" dxfId="4892" priority="7484" operator="containsText" text="max">
      <formula>NOT(ISERROR(SEARCH("max",C44)))</formula>
    </cfRule>
    <cfRule type="containsText" dxfId="4891" priority="7483" operator="containsText" text="double">
      <formula>NOT(ISERROR(SEARCH("double",C44)))</formula>
    </cfRule>
    <cfRule type="containsText" dxfId="4890" priority="7482" operator="containsText" text="midi">
      <formula>NOT(ISERROR(SEARCH("midi",C44)))</formula>
    </cfRule>
    <cfRule type="containsText" dxfId="4889" priority="7568" operator="containsText" text="max">
      <formula>NOT(ISERROR(SEARCH("max",C44)))</formula>
    </cfRule>
    <cfRule type="containsText" dxfId="4888" priority="7567" operator="containsText" text="double">
      <formula>NOT(ISERROR(SEARCH("double",C44)))</formula>
    </cfRule>
    <cfRule type="containsText" dxfId="4887" priority="7566" operator="containsText" text="midi">
      <formula>NOT(ISERROR(SEARCH("midi",C44)))</formula>
    </cfRule>
    <cfRule type="containsText" dxfId="4886" priority="7565" operator="containsText" text="mjp">
      <formula>NOT(ISERROR(SEARCH("mjp",C44)))</formula>
    </cfRule>
    <cfRule type="containsText" dxfId="4885" priority="7564" operator="containsText" text="max">
      <formula>NOT(ISERROR(SEARCH("max",C44)))</formula>
    </cfRule>
    <cfRule type="containsText" dxfId="4884" priority="7563" operator="containsText" text="double">
      <formula>NOT(ISERROR(SEARCH("double",C44)))</formula>
    </cfRule>
    <cfRule type="containsText" dxfId="4883" priority="7562" operator="containsText" text="midi">
      <formula>NOT(ISERROR(SEARCH("midi",C44)))</formula>
    </cfRule>
    <cfRule type="containsText" dxfId="4882" priority="7561" operator="containsText" text="mjp">
      <formula>NOT(ISERROR(SEARCH("mjp",C44)))</formula>
    </cfRule>
    <cfRule type="containsText" dxfId="4881" priority="7560" operator="containsText" text="max">
      <formula>NOT(ISERROR(SEARCH("max",C44)))</formula>
    </cfRule>
    <cfRule type="containsText" dxfId="4880" priority="7559" operator="containsText" text="double">
      <formula>NOT(ISERROR(SEARCH("double",C44)))</formula>
    </cfRule>
    <cfRule type="containsText" dxfId="4879" priority="7558" operator="containsText" text="midi">
      <formula>NOT(ISERROR(SEARCH("midi",C44)))</formula>
    </cfRule>
    <cfRule type="containsText" dxfId="4878" priority="7557" operator="containsText" text="mjp">
      <formula>NOT(ISERROR(SEARCH("mjp",C44)))</formula>
    </cfRule>
    <cfRule type="containsText" dxfId="4877" priority="7556" operator="containsText" text="max">
      <formula>NOT(ISERROR(SEARCH("max",C44)))</formula>
    </cfRule>
    <cfRule type="containsText" dxfId="4876" priority="7555" operator="containsText" text="double">
      <formula>NOT(ISERROR(SEARCH("double",C44)))</formula>
    </cfRule>
    <cfRule type="containsText" dxfId="4875" priority="7554" operator="containsText" text="midi">
      <formula>NOT(ISERROR(SEARCH("midi",C44)))</formula>
    </cfRule>
    <cfRule type="containsText" dxfId="4874" priority="7553" operator="containsText" text="mjp">
      <formula>NOT(ISERROR(SEARCH("mjp",C44)))</formula>
    </cfRule>
    <cfRule type="containsText" dxfId="4873" priority="7552" operator="containsText" text="max">
      <formula>NOT(ISERROR(SEARCH("max",C44)))</formula>
    </cfRule>
    <cfRule type="containsText" dxfId="4872" priority="7551" operator="containsText" text="double">
      <formula>NOT(ISERROR(SEARCH("double",C44)))</formula>
    </cfRule>
    <cfRule type="containsText" dxfId="4871" priority="7550" operator="containsText" text="midi">
      <formula>NOT(ISERROR(SEARCH("midi",C44)))</formula>
    </cfRule>
    <cfRule type="containsText" dxfId="4870" priority="7549" operator="containsText" text="mjp">
      <formula>NOT(ISERROR(SEARCH("mjp",C44)))</formula>
    </cfRule>
    <cfRule type="containsText" dxfId="4869" priority="7548" operator="containsText" text="max">
      <formula>NOT(ISERROR(SEARCH("max",C44)))</formula>
    </cfRule>
    <cfRule type="containsText" dxfId="4868" priority="7547" operator="containsText" text="double">
      <formula>NOT(ISERROR(SEARCH("double",C44)))</formula>
    </cfRule>
    <cfRule type="containsText" dxfId="4867" priority="7546" operator="containsText" text="midi">
      <formula>NOT(ISERROR(SEARCH("midi",C44)))</formula>
    </cfRule>
  </conditionalFormatting>
  <conditionalFormatting sqref="C48:D48">
    <cfRule type="containsText" dxfId="4866" priority="7327" operator="containsText" text="double">
      <formula>NOT(ISERROR(SEARCH("double",C48)))</formula>
    </cfRule>
    <cfRule type="containsText" dxfId="4865" priority="7383" operator="containsText" text="double">
      <formula>NOT(ISERROR(SEARCH("double",C48)))</formula>
    </cfRule>
    <cfRule type="containsText" dxfId="4864" priority="7382" operator="containsText" text="midi">
      <formula>NOT(ISERROR(SEARCH("midi",C48)))</formula>
    </cfRule>
    <cfRule type="containsText" dxfId="4863" priority="7356" operator="containsText" text="max">
      <formula>NOT(ISERROR(SEARCH("max",C48)))</formula>
    </cfRule>
    <cfRule type="containsText" dxfId="4862" priority="7355" operator="containsText" text="double">
      <formula>NOT(ISERROR(SEARCH("double",C48)))</formula>
    </cfRule>
    <cfRule type="containsText" dxfId="4861" priority="7354" operator="containsText" text="midi">
      <formula>NOT(ISERROR(SEARCH("midi",C48)))</formula>
    </cfRule>
    <cfRule type="containsText" dxfId="4860" priority="7353" operator="containsText" text="mjp">
      <formula>NOT(ISERROR(SEARCH("mjp",C48)))</formula>
    </cfRule>
    <cfRule type="containsText" dxfId="4859" priority="7352" operator="containsText" text="max">
      <formula>NOT(ISERROR(SEARCH("max",C48)))</formula>
    </cfRule>
    <cfRule type="containsText" dxfId="4858" priority="7351" operator="containsText" text="double">
      <formula>NOT(ISERROR(SEARCH("double",C48)))</formula>
    </cfRule>
    <cfRule type="containsText" dxfId="4857" priority="7350" operator="containsText" text="midi">
      <formula>NOT(ISERROR(SEARCH("midi",C48)))</formula>
    </cfRule>
    <cfRule type="containsText" dxfId="4856" priority="7349" operator="containsText" text="mjp">
      <formula>NOT(ISERROR(SEARCH("mjp",C48)))</formula>
    </cfRule>
    <cfRule type="containsText" dxfId="4855" priority="7348" operator="containsText" text="max">
      <formula>NOT(ISERROR(SEARCH("max",C48)))</formula>
    </cfRule>
    <cfRule type="containsText" dxfId="4854" priority="7347" operator="containsText" text="double">
      <formula>NOT(ISERROR(SEARCH("double",C48)))</formula>
    </cfRule>
    <cfRule type="containsText" dxfId="4853" priority="7346" operator="containsText" text="midi">
      <formula>NOT(ISERROR(SEARCH("midi",C48)))</formula>
    </cfRule>
    <cfRule type="containsText" dxfId="4852" priority="7345" operator="containsText" text="mjp">
      <formula>NOT(ISERROR(SEARCH("mjp",C48)))</formula>
    </cfRule>
    <cfRule type="containsText" dxfId="4851" priority="7344" operator="containsText" text="max">
      <formula>NOT(ISERROR(SEARCH("max",C48)))</formula>
    </cfRule>
    <cfRule type="containsText" dxfId="4850" priority="7343" operator="containsText" text="double">
      <formula>NOT(ISERROR(SEARCH("double",C48)))</formula>
    </cfRule>
    <cfRule type="containsText" dxfId="4849" priority="7342" operator="containsText" text="midi">
      <formula>NOT(ISERROR(SEARCH("midi",C48)))</formula>
    </cfRule>
    <cfRule type="containsText" dxfId="4848" priority="7341" operator="containsText" text="mjp">
      <formula>NOT(ISERROR(SEARCH("mjp",C48)))</formula>
    </cfRule>
    <cfRule type="containsText" dxfId="4847" priority="7340" operator="containsText" text="max">
      <formula>NOT(ISERROR(SEARCH("max",C48)))</formula>
    </cfRule>
    <cfRule type="containsText" dxfId="4846" priority="7339" operator="containsText" text="double">
      <formula>NOT(ISERROR(SEARCH("double",C48)))</formula>
    </cfRule>
    <cfRule type="containsText" dxfId="4845" priority="7338" operator="containsText" text="midi">
      <formula>NOT(ISERROR(SEARCH("midi",C48)))</formula>
    </cfRule>
    <cfRule type="containsText" dxfId="4844" priority="7337" operator="containsText" text="mjp">
      <formula>NOT(ISERROR(SEARCH("mjp",C48)))</formula>
    </cfRule>
    <cfRule type="containsText" dxfId="4843" priority="7336" operator="containsText" text="max">
      <formula>NOT(ISERROR(SEARCH("max",C48)))</formula>
    </cfRule>
    <cfRule type="containsText" dxfId="4842" priority="7335" operator="containsText" text="double">
      <formula>NOT(ISERROR(SEARCH("double",C48)))</formula>
    </cfRule>
    <cfRule type="containsText" dxfId="4841" priority="7334" operator="containsText" text="midi">
      <formula>NOT(ISERROR(SEARCH("midi",C48)))</formula>
    </cfRule>
    <cfRule type="containsText" dxfId="4840" priority="7333" operator="containsText" text="mjp">
      <formula>NOT(ISERROR(SEARCH("mjp",C48)))</formula>
    </cfRule>
    <cfRule type="containsText" dxfId="4839" priority="7332" operator="containsText" text="max">
      <formula>NOT(ISERROR(SEARCH("max",C48)))</formula>
    </cfRule>
    <cfRule type="containsText" dxfId="4838" priority="7331" operator="containsText" text="double">
      <formula>NOT(ISERROR(SEARCH("double",C48)))</formula>
    </cfRule>
    <cfRule type="containsText" dxfId="4837" priority="7330" operator="containsText" text="midi">
      <formula>NOT(ISERROR(SEARCH("midi",C48)))</formula>
    </cfRule>
    <cfRule type="containsText" dxfId="4836" priority="7329" operator="containsText" text="mjp">
      <formula>NOT(ISERROR(SEARCH("mjp",C48)))</formula>
    </cfRule>
    <cfRule type="containsText" dxfId="4835" priority="7328" operator="containsText" text="max">
      <formula>NOT(ISERROR(SEARCH("max",C48)))</formula>
    </cfRule>
    <cfRule type="containsText" dxfId="4834" priority="7380" operator="containsText" text="max">
      <formula>NOT(ISERROR(SEARCH("max",C48)))</formula>
    </cfRule>
    <cfRule type="containsText" dxfId="4833" priority="7326" operator="containsText" text="midi">
      <formula>NOT(ISERROR(SEARCH("midi",C48)))</formula>
    </cfRule>
    <cfRule type="containsText" dxfId="4832" priority="7325" operator="containsText" text="mjp">
      <formula>NOT(ISERROR(SEARCH("mjp",C48)))</formula>
    </cfRule>
    <cfRule type="containsText" dxfId="4831" priority="7324" operator="containsText" text="max">
      <formula>NOT(ISERROR(SEARCH("max",C48)))</formula>
    </cfRule>
    <cfRule type="containsText" dxfId="4830" priority="7323" operator="containsText" text="double">
      <formula>NOT(ISERROR(SEARCH("double",C48)))</formula>
    </cfRule>
    <cfRule type="containsText" dxfId="4829" priority="7322" operator="containsText" text="midi">
      <formula>NOT(ISERROR(SEARCH("midi",C48)))</formula>
    </cfRule>
    <cfRule type="containsText" dxfId="4828" priority="7321" operator="containsText" text="mjp">
      <formula>NOT(ISERROR(SEARCH("mjp",C48)))</formula>
    </cfRule>
    <cfRule type="containsText" dxfId="4827" priority="7320" operator="containsText" text="max">
      <formula>NOT(ISERROR(SEARCH("max",C48)))</formula>
    </cfRule>
    <cfRule type="containsText" dxfId="4826" priority="7319" operator="containsText" text="double">
      <formula>NOT(ISERROR(SEARCH("double",C48)))</formula>
    </cfRule>
    <cfRule type="containsText" dxfId="4825" priority="7318" operator="containsText" text="midi">
      <formula>NOT(ISERROR(SEARCH("midi",C48)))</formula>
    </cfRule>
    <cfRule type="containsText" dxfId="4824" priority="7317" operator="containsText" text="mjp">
      <formula>NOT(ISERROR(SEARCH("mjp",C48)))</formula>
    </cfRule>
    <cfRule type="containsText" dxfId="4823" priority="7316" operator="containsText" text="max">
      <formula>NOT(ISERROR(SEARCH("max",C48)))</formula>
    </cfRule>
    <cfRule type="containsText" dxfId="4822" priority="7315" operator="containsText" text="double">
      <formula>NOT(ISERROR(SEARCH("double",C48)))</formula>
    </cfRule>
    <cfRule type="containsText" dxfId="4821" priority="7314" operator="containsText" text="midi">
      <formula>NOT(ISERROR(SEARCH("midi",C48)))</formula>
    </cfRule>
    <cfRule type="containsText" dxfId="4820" priority="7313" operator="containsText" text="mjp">
      <formula>NOT(ISERROR(SEARCH("mjp",C48)))</formula>
    </cfRule>
    <cfRule type="containsText" dxfId="4819" priority="7312" operator="containsText" text="max">
      <formula>NOT(ISERROR(SEARCH("max",C48)))</formula>
    </cfRule>
    <cfRule type="containsText" dxfId="4818" priority="7311" operator="containsText" text="double">
      <formula>NOT(ISERROR(SEARCH("double",C48)))</formula>
    </cfRule>
    <cfRule type="containsText" dxfId="4817" priority="7310" operator="containsText" text="midi">
      <formula>NOT(ISERROR(SEARCH("midi",C48)))</formula>
    </cfRule>
    <cfRule type="containsText" dxfId="4816" priority="7309" operator="containsText" text="mjp">
      <formula>NOT(ISERROR(SEARCH("mjp",C48)))</formula>
    </cfRule>
    <cfRule type="containsText" dxfId="4815" priority="7308" operator="containsText" text="max">
      <formula>NOT(ISERROR(SEARCH("max",C48)))</formula>
    </cfRule>
    <cfRule type="containsText" dxfId="4814" priority="7307" operator="containsText" text="double">
      <formula>NOT(ISERROR(SEARCH("double",C48)))</formula>
    </cfRule>
    <cfRule type="containsText" dxfId="4813" priority="7306" operator="containsText" text="midi">
      <formula>NOT(ISERROR(SEARCH("midi",C48)))</formula>
    </cfRule>
    <cfRule type="containsText" dxfId="4812" priority="7305" operator="containsText" text="mjp">
      <formula>NOT(ISERROR(SEARCH("mjp",C48)))</formula>
    </cfRule>
    <cfRule type="containsText" dxfId="4811" priority="7304" operator="containsText" text="max">
      <formula>NOT(ISERROR(SEARCH("max",C48)))</formula>
    </cfRule>
    <cfRule type="containsText" dxfId="4810" priority="7303" operator="containsText" text="double">
      <formula>NOT(ISERROR(SEARCH("double",C48)))</formula>
    </cfRule>
    <cfRule type="containsText" dxfId="4809" priority="7302" operator="containsText" text="midi">
      <formula>NOT(ISERROR(SEARCH("midi",C48)))</formula>
    </cfRule>
    <cfRule type="containsText" dxfId="4808" priority="7301" operator="containsText" text="mjp">
      <formula>NOT(ISERROR(SEARCH("mjp",C48)))</formula>
    </cfRule>
    <cfRule type="containsText" dxfId="4807" priority="7300" operator="containsText" text="max">
      <formula>NOT(ISERROR(SEARCH("max",C48)))</formula>
    </cfRule>
    <cfRule type="containsText" dxfId="4806" priority="7357" operator="containsText" text="mjp">
      <formula>NOT(ISERROR(SEARCH("mjp",C48)))</formula>
    </cfRule>
    <cfRule type="containsText" dxfId="4805" priority="7358" operator="containsText" text="midi">
      <formula>NOT(ISERROR(SEARCH("midi",C48)))</formula>
    </cfRule>
    <cfRule type="containsText" dxfId="4804" priority="7381" operator="containsText" text="mjp">
      <formula>NOT(ISERROR(SEARCH("mjp",C48)))</formula>
    </cfRule>
    <cfRule type="containsText" dxfId="4803" priority="7359" operator="containsText" text="double">
      <formula>NOT(ISERROR(SEARCH("double",C48)))</formula>
    </cfRule>
    <cfRule type="containsText" dxfId="4802" priority="7360" operator="containsText" text="max">
      <formula>NOT(ISERROR(SEARCH("max",C48)))</formula>
    </cfRule>
    <cfRule type="containsText" dxfId="4801" priority="7361" operator="containsText" text="mjp">
      <formula>NOT(ISERROR(SEARCH("mjp",C48)))</formula>
    </cfRule>
    <cfRule type="containsText" dxfId="4800" priority="7362" operator="containsText" text="midi">
      <formula>NOT(ISERROR(SEARCH("midi",C48)))</formula>
    </cfRule>
    <cfRule type="containsText" dxfId="4799" priority="7363" operator="containsText" text="double">
      <formula>NOT(ISERROR(SEARCH("double",C48)))</formula>
    </cfRule>
    <cfRule type="containsText" dxfId="4798" priority="7364" operator="containsText" text="max">
      <formula>NOT(ISERROR(SEARCH("max",C48)))</formula>
    </cfRule>
    <cfRule type="containsText" dxfId="4797" priority="7365" operator="containsText" text="mjp">
      <formula>NOT(ISERROR(SEARCH("mjp",C48)))</formula>
    </cfRule>
    <cfRule type="containsText" dxfId="4796" priority="7366" operator="containsText" text="midi">
      <formula>NOT(ISERROR(SEARCH("midi",C48)))</formula>
    </cfRule>
    <cfRule type="containsText" dxfId="4795" priority="7367" operator="containsText" text="double">
      <formula>NOT(ISERROR(SEARCH("double",C48)))</formula>
    </cfRule>
    <cfRule type="containsText" dxfId="4794" priority="7368" operator="containsText" text="max">
      <formula>NOT(ISERROR(SEARCH("max",C48)))</formula>
    </cfRule>
    <cfRule type="containsText" dxfId="4793" priority="7369" operator="containsText" text="mjp">
      <formula>NOT(ISERROR(SEARCH("mjp",C48)))</formula>
    </cfRule>
    <cfRule type="containsText" dxfId="4792" priority="7370" operator="containsText" text="midi">
      <formula>NOT(ISERROR(SEARCH("midi",C48)))</formula>
    </cfRule>
    <cfRule type="containsText" dxfId="4791" priority="7371" operator="containsText" text="double">
      <formula>NOT(ISERROR(SEARCH("double",C48)))</formula>
    </cfRule>
    <cfRule type="containsText" dxfId="4790" priority="7372" operator="containsText" text="max">
      <formula>NOT(ISERROR(SEARCH("max",C48)))</formula>
    </cfRule>
    <cfRule type="containsText" dxfId="4789" priority="7373" operator="containsText" text="mjp">
      <formula>NOT(ISERROR(SEARCH("mjp",C48)))</formula>
    </cfRule>
    <cfRule type="containsText" dxfId="4788" priority="7374" operator="containsText" text="midi">
      <formula>NOT(ISERROR(SEARCH("midi",C48)))</formula>
    </cfRule>
    <cfRule type="containsText" dxfId="4787" priority="7375" operator="containsText" text="double">
      <formula>NOT(ISERROR(SEARCH("double",C48)))</formula>
    </cfRule>
    <cfRule type="containsText" dxfId="4786" priority="7376" operator="containsText" text="max">
      <formula>NOT(ISERROR(SEARCH("max",C48)))</formula>
    </cfRule>
    <cfRule type="containsText" dxfId="4785" priority="7379" operator="containsText" text="double">
      <formula>NOT(ISERROR(SEARCH("double",C48)))</formula>
    </cfRule>
    <cfRule type="containsText" dxfId="4784" priority="7378" operator="containsText" text="midi">
      <formula>NOT(ISERROR(SEARCH("midi",C48)))</formula>
    </cfRule>
    <cfRule type="containsText" dxfId="4783" priority="7377" operator="containsText" text="mjp">
      <formula>NOT(ISERROR(SEARCH("mjp",C48)))</formula>
    </cfRule>
  </conditionalFormatting>
  <conditionalFormatting sqref="C48:D49 C53:D53">
    <cfRule type="containsText" dxfId="4782" priority="7291" operator="containsText" text="double">
      <formula>NOT(ISERROR(SEARCH("double",C48)))</formula>
    </cfRule>
  </conditionalFormatting>
  <conditionalFormatting sqref="C48:D49">
    <cfRule type="containsText" dxfId="4781" priority="7384" operator="containsText" text="max">
      <formula>NOT(ISERROR(SEARCH("max",C48)))</formula>
    </cfRule>
    <cfRule type="containsText" dxfId="4780" priority="7474" operator="containsText" text="midi">
      <formula>NOT(ISERROR(SEARCH("midi",C48)))</formula>
    </cfRule>
    <cfRule type="containsText" dxfId="4779" priority="7473" operator="containsText" text="mjp">
      <formula>NOT(ISERROR(SEARCH("mjp",C48)))</formula>
    </cfRule>
  </conditionalFormatting>
  <conditionalFormatting sqref="C49:D49">
    <cfRule type="containsText" dxfId="4778" priority="7422" operator="containsText" text="midi">
      <formula>NOT(ISERROR(SEARCH("midi",C49)))</formula>
    </cfRule>
    <cfRule type="containsText" dxfId="4777" priority="7423" operator="containsText" text="double">
      <formula>NOT(ISERROR(SEARCH("double",C49)))</formula>
    </cfRule>
    <cfRule type="containsText" dxfId="4776" priority="7424" operator="containsText" text="max">
      <formula>NOT(ISERROR(SEARCH("max",C49)))</formula>
    </cfRule>
    <cfRule type="containsText" dxfId="4775" priority="7425" operator="containsText" text="mjp">
      <formula>NOT(ISERROR(SEARCH("mjp",C49)))</formula>
    </cfRule>
    <cfRule type="containsText" dxfId="4774" priority="7426" operator="containsText" text="midi">
      <formula>NOT(ISERROR(SEARCH("midi",C49)))</formula>
    </cfRule>
    <cfRule type="containsText" dxfId="4773" priority="7427" operator="containsText" text="double">
      <formula>NOT(ISERROR(SEARCH("double",C49)))</formula>
    </cfRule>
    <cfRule type="containsText" dxfId="4772" priority="7428" operator="containsText" text="max">
      <formula>NOT(ISERROR(SEARCH("max",C49)))</formula>
    </cfRule>
    <cfRule type="containsText" dxfId="4771" priority="7429" operator="containsText" text="mjp">
      <formula>NOT(ISERROR(SEARCH("mjp",C49)))</formula>
    </cfRule>
    <cfRule type="containsText" dxfId="4770" priority="7430" operator="containsText" text="midi">
      <formula>NOT(ISERROR(SEARCH("midi",C49)))</formula>
    </cfRule>
    <cfRule type="containsText" dxfId="4769" priority="7431" operator="containsText" text="double">
      <formula>NOT(ISERROR(SEARCH("double",C49)))</formula>
    </cfRule>
    <cfRule type="containsText" dxfId="4768" priority="7432" operator="containsText" text="max">
      <formula>NOT(ISERROR(SEARCH("max",C49)))</formula>
    </cfRule>
    <cfRule type="containsText" dxfId="4767" priority="7433" operator="containsText" text="mjp">
      <formula>NOT(ISERROR(SEARCH("mjp",C49)))</formula>
    </cfRule>
    <cfRule type="containsText" dxfId="4766" priority="7434" operator="containsText" text="midi">
      <formula>NOT(ISERROR(SEARCH("midi",C49)))</formula>
    </cfRule>
    <cfRule type="containsText" dxfId="4765" priority="7435" operator="containsText" text="double">
      <formula>NOT(ISERROR(SEARCH("double",C49)))</formula>
    </cfRule>
    <cfRule type="containsText" dxfId="4764" priority="7436" operator="containsText" text="max">
      <formula>NOT(ISERROR(SEARCH("max",C49)))</formula>
    </cfRule>
    <cfRule type="containsText" dxfId="4763" priority="7437" operator="containsText" text="mjp">
      <formula>NOT(ISERROR(SEARCH("mjp",C49)))</formula>
    </cfRule>
    <cfRule type="containsText" dxfId="4762" priority="7438" operator="containsText" text="midi">
      <formula>NOT(ISERROR(SEARCH("midi",C49)))</formula>
    </cfRule>
    <cfRule type="containsText" dxfId="4761" priority="7439" operator="containsText" text="double">
      <formula>NOT(ISERROR(SEARCH("double",C49)))</formula>
    </cfRule>
    <cfRule type="containsText" dxfId="4760" priority="7440" operator="containsText" text="max">
      <formula>NOT(ISERROR(SEARCH("max",C49)))</formula>
    </cfRule>
    <cfRule type="containsText" dxfId="4759" priority="7441" operator="containsText" text="mjp">
      <formula>NOT(ISERROR(SEARCH("mjp",C49)))</formula>
    </cfRule>
    <cfRule type="containsText" dxfId="4758" priority="7442" operator="containsText" text="midi">
      <formula>NOT(ISERROR(SEARCH("midi",C49)))</formula>
    </cfRule>
    <cfRule type="containsText" dxfId="4757" priority="7443" operator="containsText" text="double">
      <formula>NOT(ISERROR(SEARCH("double",C49)))</formula>
    </cfRule>
    <cfRule type="containsText" dxfId="4756" priority="7444" operator="containsText" text="max">
      <formula>NOT(ISERROR(SEARCH("max",C49)))</formula>
    </cfRule>
    <cfRule type="containsText" dxfId="4755" priority="7445" operator="containsText" text="mjp">
      <formula>NOT(ISERROR(SEARCH("mjp",C49)))</formula>
    </cfRule>
    <cfRule type="containsText" dxfId="4754" priority="7446" operator="containsText" text="midi">
      <formula>NOT(ISERROR(SEARCH("midi",C49)))</formula>
    </cfRule>
    <cfRule type="containsText" dxfId="4753" priority="7447" operator="containsText" text="double">
      <formula>NOT(ISERROR(SEARCH("double",C49)))</formula>
    </cfRule>
    <cfRule type="containsText" dxfId="4752" priority="7448" operator="containsText" text="max">
      <formula>NOT(ISERROR(SEARCH("max",C49)))</formula>
    </cfRule>
    <cfRule type="containsText" dxfId="4751" priority="7449" operator="containsText" text="mjp">
      <formula>NOT(ISERROR(SEARCH("mjp",C49)))</formula>
    </cfRule>
    <cfRule type="containsText" dxfId="4750" priority="7450" operator="containsText" text="midi">
      <formula>NOT(ISERROR(SEARCH("midi",C49)))</formula>
    </cfRule>
    <cfRule type="containsText" dxfId="4749" priority="7451" operator="containsText" text="double">
      <formula>NOT(ISERROR(SEARCH("double",C49)))</formula>
    </cfRule>
    <cfRule type="containsText" dxfId="4748" priority="7452" operator="containsText" text="max">
      <formula>NOT(ISERROR(SEARCH("max",C49)))</formula>
    </cfRule>
    <cfRule type="containsText" dxfId="4747" priority="7453" operator="containsText" text="mjp">
      <formula>NOT(ISERROR(SEARCH("mjp",C49)))</formula>
    </cfRule>
    <cfRule type="containsText" dxfId="4746" priority="7454" operator="containsText" text="midi">
      <formula>NOT(ISERROR(SEARCH("midi",C49)))</formula>
    </cfRule>
    <cfRule type="containsText" dxfId="4745" priority="7455" operator="containsText" text="double">
      <formula>NOT(ISERROR(SEARCH("double",C49)))</formula>
    </cfRule>
    <cfRule type="containsText" dxfId="4744" priority="7456" operator="containsText" text="max">
      <formula>NOT(ISERROR(SEARCH("max",C49)))</formula>
    </cfRule>
    <cfRule type="containsText" dxfId="4743" priority="7457" operator="containsText" text="mjp">
      <formula>NOT(ISERROR(SEARCH("mjp",C49)))</formula>
    </cfRule>
    <cfRule type="containsText" dxfId="4742" priority="7459" operator="containsText" text="double">
      <formula>NOT(ISERROR(SEARCH("double",C49)))</formula>
    </cfRule>
    <cfRule type="containsText" dxfId="4741" priority="7460" operator="containsText" text="max">
      <formula>NOT(ISERROR(SEARCH("max",C49)))</formula>
    </cfRule>
    <cfRule type="containsText" dxfId="4740" priority="7461" operator="containsText" text="mjp">
      <formula>NOT(ISERROR(SEARCH("mjp",C49)))</formula>
    </cfRule>
    <cfRule type="containsText" dxfId="4739" priority="7462" operator="containsText" text="midi">
      <formula>NOT(ISERROR(SEARCH("midi",C49)))</formula>
    </cfRule>
    <cfRule type="containsText" dxfId="4738" priority="7463" operator="containsText" text="double">
      <formula>NOT(ISERROR(SEARCH("double",C49)))</formula>
    </cfRule>
    <cfRule type="containsText" dxfId="4737" priority="7464" operator="containsText" text="max">
      <formula>NOT(ISERROR(SEARCH("max",C49)))</formula>
    </cfRule>
    <cfRule type="containsText" dxfId="4736" priority="7465" operator="containsText" text="mjp">
      <formula>NOT(ISERROR(SEARCH("mjp",C49)))</formula>
    </cfRule>
    <cfRule type="containsText" dxfId="4735" priority="7466" operator="containsText" text="midi">
      <formula>NOT(ISERROR(SEARCH("midi",C49)))</formula>
    </cfRule>
    <cfRule type="containsText" dxfId="4734" priority="7467" operator="containsText" text="double">
      <formula>NOT(ISERROR(SEARCH("double",C49)))</formula>
    </cfRule>
    <cfRule type="containsText" dxfId="4733" priority="7468" operator="containsText" text="max">
      <formula>NOT(ISERROR(SEARCH("max",C49)))</formula>
    </cfRule>
    <cfRule type="containsText" dxfId="4732" priority="7469" operator="containsText" text="mjp">
      <formula>NOT(ISERROR(SEARCH("mjp",C49)))</formula>
    </cfRule>
    <cfRule type="containsText" dxfId="4731" priority="7470" operator="containsText" text="midi">
      <formula>NOT(ISERROR(SEARCH("midi",C49)))</formula>
    </cfRule>
    <cfRule type="containsText" dxfId="4730" priority="7471" operator="containsText" text="double">
      <formula>NOT(ISERROR(SEARCH("double",C49)))</formula>
    </cfRule>
    <cfRule type="containsText" dxfId="4729" priority="7472" operator="containsText" text="max">
      <formula>NOT(ISERROR(SEARCH("max",C49)))</formula>
    </cfRule>
    <cfRule type="containsText" dxfId="4728" priority="7397" operator="containsText" text="mjp">
      <formula>NOT(ISERROR(SEARCH("mjp",C49)))</formula>
    </cfRule>
    <cfRule type="containsText" dxfId="4727" priority="7475" operator="containsText" text="double">
      <formula>NOT(ISERROR(SEARCH("double",C49)))</formula>
    </cfRule>
    <cfRule type="containsText" dxfId="4726" priority="7476" operator="containsText" text="max">
      <formula>NOT(ISERROR(SEARCH("max",C49)))</formula>
    </cfRule>
    <cfRule type="containsText" dxfId="4725" priority="7398" operator="containsText" text="midi">
      <formula>NOT(ISERROR(SEARCH("midi",C49)))</formula>
    </cfRule>
    <cfRule type="containsText" dxfId="4724" priority="7395" operator="containsText" text="double">
      <formula>NOT(ISERROR(SEARCH("double",C49)))</formula>
    </cfRule>
    <cfRule type="containsText" dxfId="4723" priority="7399" operator="containsText" text="double">
      <formula>NOT(ISERROR(SEARCH("double",C49)))</formula>
    </cfRule>
    <cfRule type="containsText" dxfId="4722" priority="7394" operator="containsText" text="midi">
      <formula>NOT(ISERROR(SEARCH("midi",C49)))</formula>
    </cfRule>
    <cfRule type="containsText" dxfId="4721" priority="7400" operator="containsText" text="max">
      <formula>NOT(ISERROR(SEARCH("max",C49)))</formula>
    </cfRule>
    <cfRule type="containsText" dxfId="4720" priority="7401" operator="containsText" text="mjp">
      <formula>NOT(ISERROR(SEARCH("mjp",C49)))</formula>
    </cfRule>
    <cfRule type="containsText" dxfId="4719" priority="7402" operator="containsText" text="midi">
      <formula>NOT(ISERROR(SEARCH("midi",C49)))</formula>
    </cfRule>
    <cfRule type="containsText" dxfId="4718" priority="7403" operator="containsText" text="double">
      <formula>NOT(ISERROR(SEARCH("double",C49)))</formula>
    </cfRule>
    <cfRule type="containsText" dxfId="4717" priority="7404" operator="containsText" text="max">
      <formula>NOT(ISERROR(SEARCH("max",C49)))</formula>
    </cfRule>
    <cfRule type="containsText" dxfId="4716" priority="7405" operator="containsText" text="mjp">
      <formula>NOT(ISERROR(SEARCH("mjp",C49)))</formula>
    </cfRule>
    <cfRule type="containsText" dxfId="4715" priority="7406" operator="containsText" text="midi">
      <formula>NOT(ISERROR(SEARCH("midi",C49)))</formula>
    </cfRule>
    <cfRule type="containsText" dxfId="4714" priority="7407" operator="containsText" text="double">
      <formula>NOT(ISERROR(SEARCH("double",C49)))</formula>
    </cfRule>
    <cfRule type="containsText" dxfId="4713" priority="7408" operator="containsText" text="max">
      <formula>NOT(ISERROR(SEARCH("max",C49)))</formula>
    </cfRule>
    <cfRule type="containsText" dxfId="4712" priority="7409" operator="containsText" text="mjp">
      <formula>NOT(ISERROR(SEARCH("mjp",C49)))</formula>
    </cfRule>
    <cfRule type="containsText" dxfId="4711" priority="7410" operator="containsText" text="midi">
      <formula>NOT(ISERROR(SEARCH("midi",C49)))</formula>
    </cfRule>
    <cfRule type="containsText" dxfId="4710" priority="7411" operator="containsText" text="double">
      <formula>NOT(ISERROR(SEARCH("double",C49)))</formula>
    </cfRule>
    <cfRule type="containsText" dxfId="4709" priority="7412" operator="containsText" text="max">
      <formula>NOT(ISERROR(SEARCH("max",C49)))</formula>
    </cfRule>
    <cfRule type="containsText" dxfId="4708" priority="7413" operator="containsText" text="mjp">
      <formula>NOT(ISERROR(SEARCH("mjp",C49)))</formula>
    </cfRule>
    <cfRule type="containsText" dxfId="4707" priority="7414" operator="containsText" text="midi">
      <formula>NOT(ISERROR(SEARCH("midi",C49)))</formula>
    </cfRule>
    <cfRule type="containsText" dxfId="4706" priority="7415" operator="containsText" text="double">
      <formula>NOT(ISERROR(SEARCH("double",C49)))</formula>
    </cfRule>
    <cfRule type="containsText" dxfId="4705" priority="7416" operator="containsText" text="max">
      <formula>NOT(ISERROR(SEARCH("max",C49)))</formula>
    </cfRule>
    <cfRule type="containsText" dxfId="4704" priority="7417" operator="containsText" text="mjp">
      <formula>NOT(ISERROR(SEARCH("mjp",C49)))</formula>
    </cfRule>
    <cfRule type="containsText" dxfId="4703" priority="7393" operator="containsText" text="mjp">
      <formula>NOT(ISERROR(SEARCH("mjp",C49)))</formula>
    </cfRule>
    <cfRule type="containsText" dxfId="4702" priority="7418" operator="containsText" text="midi">
      <formula>NOT(ISERROR(SEARCH("midi",C49)))</formula>
    </cfRule>
    <cfRule type="containsText" dxfId="4701" priority="7419" operator="containsText" text="double">
      <formula>NOT(ISERROR(SEARCH("double",C49)))</formula>
    </cfRule>
    <cfRule type="containsText" dxfId="4700" priority="7420" operator="containsText" text="max">
      <formula>NOT(ISERROR(SEARCH("max",C49)))</formula>
    </cfRule>
    <cfRule type="containsText" dxfId="4699" priority="7421" operator="containsText" text="mjp">
      <formula>NOT(ISERROR(SEARCH("mjp",C49)))</formula>
    </cfRule>
    <cfRule type="containsText" dxfId="4698" priority="7458" operator="containsText" text="midi">
      <formula>NOT(ISERROR(SEARCH("midi",C49)))</formula>
    </cfRule>
    <cfRule type="containsText" dxfId="4697" priority="7396" operator="containsText" text="max">
      <formula>NOT(ISERROR(SEARCH("max",C49)))</formula>
    </cfRule>
  </conditionalFormatting>
  <conditionalFormatting sqref="C51:D52">
    <cfRule type="containsText" dxfId="4696" priority="7174" operator="containsText" text="midi">
      <formula>NOT(ISERROR(SEARCH("midi",C51)))</formula>
    </cfRule>
    <cfRule type="containsText" dxfId="4695" priority="7173" operator="containsText" text="mjp">
      <formula>NOT(ISERROR(SEARCH("mjp",C51)))</formula>
    </cfRule>
    <cfRule type="containsText" dxfId="4694" priority="7172" operator="containsText" text="max">
      <formula>NOT(ISERROR(SEARCH("max",C51)))</formula>
    </cfRule>
    <cfRule type="containsText" dxfId="4693" priority="7171" operator="containsText" text="double">
      <formula>NOT(ISERROR(SEARCH("double",C51)))</formula>
    </cfRule>
    <cfRule type="containsText" dxfId="4692" priority="7170" operator="containsText" text="midi">
      <formula>NOT(ISERROR(SEARCH("midi",C51)))</formula>
    </cfRule>
    <cfRule type="containsText" dxfId="4691" priority="7169" operator="containsText" text="mjp">
      <formula>NOT(ISERROR(SEARCH("mjp",C51)))</formula>
    </cfRule>
    <cfRule type="containsText" dxfId="4690" priority="7168" operator="containsText" text="max">
      <formula>NOT(ISERROR(SEARCH("max",C51)))</formula>
    </cfRule>
    <cfRule type="containsText" dxfId="4689" priority="7167" operator="containsText" text="double">
      <formula>NOT(ISERROR(SEARCH("double",C51)))</formula>
    </cfRule>
    <cfRule type="containsText" dxfId="4688" priority="7166" operator="containsText" text="midi">
      <formula>NOT(ISERROR(SEARCH("midi",C51)))</formula>
    </cfRule>
    <cfRule type="containsText" dxfId="4687" priority="7165" operator="containsText" text="mjp">
      <formula>NOT(ISERROR(SEARCH("mjp",C51)))</formula>
    </cfRule>
    <cfRule type="containsText" dxfId="4686" priority="7164" operator="containsText" text="max">
      <formula>NOT(ISERROR(SEARCH("max",C51)))</formula>
    </cfRule>
    <cfRule type="containsText" dxfId="4685" priority="7163" operator="containsText" text="double">
      <formula>NOT(ISERROR(SEARCH("double",C51)))</formula>
    </cfRule>
    <cfRule type="containsText" dxfId="4684" priority="7162" operator="containsText" text="midi">
      <formula>NOT(ISERROR(SEARCH("midi",C51)))</formula>
    </cfRule>
    <cfRule type="containsText" dxfId="4683" priority="7161" operator="containsText" text="mjp">
      <formula>NOT(ISERROR(SEARCH("mjp",C51)))</formula>
    </cfRule>
    <cfRule type="containsText" dxfId="4682" priority="7160" operator="containsText" text="max">
      <formula>NOT(ISERROR(SEARCH("max",C51)))</formula>
    </cfRule>
    <cfRule type="containsText" dxfId="4681" priority="7159" operator="containsText" text="double">
      <formula>NOT(ISERROR(SEARCH("double",C51)))</formula>
    </cfRule>
    <cfRule type="containsText" dxfId="4680" priority="7158" operator="containsText" text="midi">
      <formula>NOT(ISERROR(SEARCH("midi",C51)))</formula>
    </cfRule>
    <cfRule type="containsText" dxfId="4679" priority="7157" operator="containsText" text="mjp">
      <formula>NOT(ISERROR(SEARCH("mjp",C51)))</formula>
    </cfRule>
    <cfRule type="containsText" dxfId="4678" priority="7156" operator="containsText" text="max">
      <formula>NOT(ISERROR(SEARCH("max",C51)))</formula>
    </cfRule>
    <cfRule type="containsText" dxfId="4677" priority="7155" operator="containsText" text="double">
      <formula>NOT(ISERROR(SEARCH("double",C51)))</formula>
    </cfRule>
    <cfRule type="containsText" dxfId="4676" priority="7154" operator="containsText" text="midi">
      <formula>NOT(ISERROR(SEARCH("midi",C51)))</formula>
    </cfRule>
    <cfRule type="containsText" dxfId="4675" priority="7153" operator="containsText" text="mjp">
      <formula>NOT(ISERROR(SEARCH("mjp",C51)))</formula>
    </cfRule>
    <cfRule type="containsText" dxfId="4674" priority="7152" operator="containsText" text="max">
      <formula>NOT(ISERROR(SEARCH("max",C51)))</formula>
    </cfRule>
    <cfRule type="containsText" dxfId="4673" priority="7120" operator="containsText" text="max">
      <formula>NOT(ISERROR(SEARCH("max",C51)))</formula>
    </cfRule>
    <cfRule type="containsText" dxfId="4672" priority="7150" operator="containsText" text="midi">
      <formula>NOT(ISERROR(SEARCH("midi",C51)))</formula>
    </cfRule>
    <cfRule type="containsText" dxfId="4671" priority="7149" operator="containsText" text="mjp">
      <formula>NOT(ISERROR(SEARCH("mjp",C51)))</formula>
    </cfRule>
    <cfRule type="containsText" dxfId="4670" priority="7148" operator="containsText" text="max">
      <formula>NOT(ISERROR(SEARCH("max",C51)))</formula>
    </cfRule>
    <cfRule type="containsText" dxfId="4669" priority="7147" operator="containsText" text="double">
      <formula>NOT(ISERROR(SEARCH("double",C51)))</formula>
    </cfRule>
    <cfRule type="containsText" dxfId="4668" priority="7146" operator="containsText" text="midi">
      <formula>NOT(ISERROR(SEARCH("midi",C51)))</formula>
    </cfRule>
    <cfRule type="containsText" dxfId="4667" priority="7145" operator="containsText" text="mjp">
      <formula>NOT(ISERROR(SEARCH("mjp",C51)))</formula>
    </cfRule>
    <cfRule type="containsText" dxfId="4666" priority="7144" operator="containsText" text="max">
      <formula>NOT(ISERROR(SEARCH("max",C51)))</formula>
    </cfRule>
    <cfRule type="containsText" dxfId="4665" priority="7143" operator="containsText" text="double">
      <formula>NOT(ISERROR(SEARCH("double",C51)))</formula>
    </cfRule>
    <cfRule type="containsText" dxfId="4664" priority="7142" operator="containsText" text="midi">
      <formula>NOT(ISERROR(SEARCH("midi",C51)))</formula>
    </cfRule>
    <cfRule type="containsText" dxfId="4663" priority="7141" operator="containsText" text="mjp">
      <formula>NOT(ISERROR(SEARCH("mjp",C51)))</formula>
    </cfRule>
    <cfRule type="containsText" dxfId="4662" priority="7140" operator="containsText" text="max">
      <formula>NOT(ISERROR(SEARCH("max",C51)))</formula>
    </cfRule>
    <cfRule type="containsText" dxfId="4661" priority="7139" operator="containsText" text="double">
      <formula>NOT(ISERROR(SEARCH("double",C51)))</formula>
    </cfRule>
    <cfRule type="containsText" dxfId="4660" priority="7138" operator="containsText" text="midi">
      <formula>NOT(ISERROR(SEARCH("midi",C51)))</formula>
    </cfRule>
    <cfRule type="containsText" dxfId="4659" priority="7137" operator="containsText" text="mjp">
      <formula>NOT(ISERROR(SEARCH("mjp",C51)))</formula>
    </cfRule>
    <cfRule type="containsText" dxfId="4658" priority="7136" operator="containsText" text="max">
      <formula>NOT(ISERROR(SEARCH("max",C51)))</formula>
    </cfRule>
    <cfRule type="containsText" dxfId="4657" priority="7135" operator="containsText" text="double">
      <formula>NOT(ISERROR(SEARCH("double",C51)))</formula>
    </cfRule>
    <cfRule type="containsText" dxfId="4656" priority="7134" operator="containsText" text="midi">
      <formula>NOT(ISERROR(SEARCH("midi",C51)))</formula>
    </cfRule>
    <cfRule type="containsText" dxfId="4655" priority="7133" operator="containsText" text="mjp">
      <formula>NOT(ISERROR(SEARCH("mjp",C51)))</formula>
    </cfRule>
    <cfRule type="containsText" dxfId="4654" priority="7132" operator="containsText" text="max">
      <formula>NOT(ISERROR(SEARCH("max",C51)))</formula>
    </cfRule>
    <cfRule type="containsText" dxfId="4653" priority="7131" operator="containsText" text="double">
      <formula>NOT(ISERROR(SEARCH("double",C51)))</formula>
    </cfRule>
    <cfRule type="containsText" dxfId="4652" priority="7130" operator="containsText" text="midi">
      <formula>NOT(ISERROR(SEARCH("midi",C51)))</formula>
    </cfRule>
    <cfRule type="containsText" dxfId="4651" priority="7129" operator="containsText" text="mjp">
      <formula>NOT(ISERROR(SEARCH("mjp",C51)))</formula>
    </cfRule>
    <cfRule type="containsText" dxfId="4650" priority="7128" operator="containsText" text="max">
      <formula>NOT(ISERROR(SEARCH("max",C51)))</formula>
    </cfRule>
    <cfRule type="containsText" dxfId="4649" priority="7127" operator="containsText" text="double">
      <formula>NOT(ISERROR(SEARCH("double",C51)))</formula>
    </cfRule>
    <cfRule type="containsText" dxfId="4648" priority="7126" operator="containsText" text="midi">
      <formula>NOT(ISERROR(SEARCH("midi",C51)))</formula>
    </cfRule>
    <cfRule type="containsText" dxfId="4647" priority="7125" operator="containsText" text="mjp">
      <formula>NOT(ISERROR(SEARCH("mjp",C51)))</formula>
    </cfRule>
    <cfRule type="containsText" dxfId="4646" priority="7124" operator="containsText" text="max">
      <formula>NOT(ISERROR(SEARCH("max",C51)))</formula>
    </cfRule>
    <cfRule type="containsText" dxfId="4645" priority="7123" operator="containsText" text="double">
      <formula>NOT(ISERROR(SEARCH("double",C51)))</formula>
    </cfRule>
    <cfRule type="containsText" dxfId="4644" priority="7122" operator="containsText" text="midi">
      <formula>NOT(ISERROR(SEARCH("midi",C51)))</formula>
    </cfRule>
    <cfRule type="containsText" dxfId="4643" priority="7121" operator="containsText" text="mjp">
      <formula>NOT(ISERROR(SEARCH("mjp",C51)))</formula>
    </cfRule>
    <cfRule type="containsText" dxfId="4642" priority="7151" operator="containsText" text="double">
      <formula>NOT(ISERROR(SEARCH("double",C51)))</formula>
    </cfRule>
    <cfRule type="containsText" dxfId="4641" priority="7118" operator="containsText" text="midi">
      <formula>NOT(ISERROR(SEARCH("midi",C51)))</formula>
    </cfRule>
    <cfRule type="containsText" dxfId="4640" priority="7117" operator="containsText" text="mjp">
      <formula>NOT(ISERROR(SEARCH("mjp",C51)))</formula>
    </cfRule>
    <cfRule type="containsText" dxfId="4639" priority="7116" operator="containsText" text="max">
      <formula>NOT(ISERROR(SEARCH("max",C51)))</formula>
    </cfRule>
    <cfRule type="containsText" dxfId="4638" priority="7115" operator="containsText" text="double">
      <formula>NOT(ISERROR(SEARCH("double",C51)))</formula>
    </cfRule>
    <cfRule type="containsText" dxfId="4637" priority="7114" operator="containsText" text="midi">
      <formula>NOT(ISERROR(SEARCH("midi",C51)))</formula>
    </cfRule>
    <cfRule type="containsText" dxfId="4636" priority="7113" operator="containsText" text="mjp">
      <formula>NOT(ISERROR(SEARCH("mjp",C51)))</formula>
    </cfRule>
    <cfRule type="containsText" dxfId="4635" priority="7196" operator="containsText" text="max">
      <formula>NOT(ISERROR(SEARCH("max",C51)))</formula>
    </cfRule>
    <cfRule type="containsText" dxfId="4634" priority="7195" operator="containsText" text="double">
      <formula>NOT(ISERROR(SEARCH("double",C51)))</formula>
    </cfRule>
    <cfRule type="containsText" dxfId="4633" priority="7194" operator="containsText" text="midi">
      <formula>NOT(ISERROR(SEARCH("midi",C51)))</formula>
    </cfRule>
    <cfRule type="containsText" dxfId="4632" priority="7193" operator="containsText" text="mjp">
      <formula>NOT(ISERROR(SEARCH("mjp",C51)))</formula>
    </cfRule>
    <cfRule type="containsText" dxfId="4631" priority="7192" operator="containsText" text="max">
      <formula>NOT(ISERROR(SEARCH("max",C51)))</formula>
    </cfRule>
    <cfRule type="containsText" dxfId="4630" priority="7191" operator="containsText" text="double">
      <formula>NOT(ISERROR(SEARCH("double",C51)))</formula>
    </cfRule>
    <cfRule type="containsText" dxfId="4629" priority="7190" operator="containsText" text="midi">
      <formula>NOT(ISERROR(SEARCH("midi",C51)))</formula>
    </cfRule>
    <cfRule type="containsText" dxfId="4628" priority="7189" operator="containsText" text="mjp">
      <formula>NOT(ISERROR(SEARCH("mjp",C51)))</formula>
    </cfRule>
    <cfRule type="containsText" dxfId="4627" priority="7188" operator="containsText" text="max">
      <formula>NOT(ISERROR(SEARCH("max",C51)))</formula>
    </cfRule>
    <cfRule type="containsText" dxfId="4626" priority="7187" operator="containsText" text="double">
      <formula>NOT(ISERROR(SEARCH("double",C51)))</formula>
    </cfRule>
    <cfRule type="containsText" dxfId="4625" priority="7186" operator="containsText" text="midi">
      <formula>NOT(ISERROR(SEARCH("midi",C51)))</formula>
    </cfRule>
    <cfRule type="containsText" dxfId="4624" priority="7185" operator="containsText" text="mjp">
      <formula>NOT(ISERROR(SEARCH("mjp",C51)))</formula>
    </cfRule>
    <cfRule type="containsText" dxfId="4623" priority="7184" operator="containsText" text="max">
      <formula>NOT(ISERROR(SEARCH("max",C51)))</formula>
    </cfRule>
    <cfRule type="containsText" dxfId="4622" priority="7183" operator="containsText" text="double">
      <formula>NOT(ISERROR(SEARCH("double",C51)))</formula>
    </cfRule>
    <cfRule type="containsText" dxfId="4621" priority="7182" operator="containsText" text="midi">
      <formula>NOT(ISERROR(SEARCH("midi",C51)))</formula>
    </cfRule>
    <cfRule type="containsText" dxfId="4620" priority="7181" operator="containsText" text="mjp">
      <formula>NOT(ISERROR(SEARCH("mjp",C51)))</formula>
    </cfRule>
    <cfRule type="containsText" dxfId="4619" priority="7180" operator="containsText" text="max">
      <formula>NOT(ISERROR(SEARCH("max",C51)))</formula>
    </cfRule>
    <cfRule type="containsText" dxfId="4618" priority="7179" operator="containsText" text="double">
      <formula>NOT(ISERROR(SEARCH("double",C51)))</formula>
    </cfRule>
    <cfRule type="containsText" dxfId="4617" priority="7178" operator="containsText" text="midi">
      <formula>NOT(ISERROR(SEARCH("midi",C51)))</formula>
    </cfRule>
    <cfRule type="containsText" dxfId="4616" priority="7177" operator="containsText" text="mjp">
      <formula>NOT(ISERROR(SEARCH("mjp",C51)))</formula>
    </cfRule>
    <cfRule type="containsText" dxfId="4615" priority="7176" operator="containsText" text="max">
      <formula>NOT(ISERROR(SEARCH("max",C51)))</formula>
    </cfRule>
    <cfRule type="containsText" dxfId="4614" priority="7175" operator="containsText" text="double">
      <formula>NOT(ISERROR(SEARCH("double",C51)))</formula>
    </cfRule>
    <cfRule type="containsText" dxfId="4613" priority="7119" operator="containsText" text="double">
      <formula>NOT(ISERROR(SEARCH("double",C51)))</formula>
    </cfRule>
  </conditionalFormatting>
  <conditionalFormatting sqref="C51:D53">
    <cfRule type="containsText" dxfId="4612" priority="7197" operator="containsText" text="mjp">
      <formula>NOT(ISERROR(SEARCH("mjp",C51)))</formula>
    </cfRule>
    <cfRule type="containsText" dxfId="4611" priority="7200" operator="containsText" text="max">
      <formula>NOT(ISERROR(SEARCH("max",C51)))</formula>
    </cfRule>
    <cfRule type="containsText" dxfId="4610" priority="7199" operator="containsText" text="double">
      <formula>NOT(ISERROR(SEARCH("double",C51)))</formula>
    </cfRule>
    <cfRule type="containsText" dxfId="4609" priority="7198" operator="containsText" text="midi">
      <formula>NOT(ISERROR(SEARCH("midi",C51)))</formula>
    </cfRule>
  </conditionalFormatting>
  <conditionalFormatting sqref="C52:D52">
    <cfRule type="containsText" dxfId="4608" priority="6914" operator="containsText" text="midi">
      <formula>NOT(ISERROR(SEARCH("midi",C52)))</formula>
    </cfRule>
    <cfRule type="containsText" dxfId="4607" priority="6913" operator="containsText" text="mjp">
      <formula>NOT(ISERROR(SEARCH("mjp",C52)))</formula>
    </cfRule>
    <cfRule type="containsText" dxfId="4606" priority="6912" operator="containsText" text="max">
      <formula>NOT(ISERROR(SEARCH("max",C52)))</formula>
    </cfRule>
    <cfRule type="containsText" dxfId="4605" priority="6911" operator="containsText" text="double">
      <formula>NOT(ISERROR(SEARCH("double",C52)))</formula>
    </cfRule>
    <cfRule type="containsText" dxfId="4604" priority="6910" operator="containsText" text="midi">
      <formula>NOT(ISERROR(SEARCH("midi",C52)))</formula>
    </cfRule>
    <cfRule type="containsText" dxfId="4603" priority="6909" operator="containsText" text="mjp">
      <formula>NOT(ISERROR(SEARCH("mjp",C52)))</formula>
    </cfRule>
    <cfRule type="containsText" dxfId="4602" priority="6908" operator="containsText" text="max">
      <formula>NOT(ISERROR(SEARCH("max",C52)))</formula>
    </cfRule>
    <cfRule type="containsText" dxfId="4601" priority="6907" operator="containsText" text="double">
      <formula>NOT(ISERROR(SEARCH("double",C52)))</formula>
    </cfRule>
    <cfRule type="containsText" dxfId="4600" priority="6906" operator="containsText" text="midi">
      <formula>NOT(ISERROR(SEARCH("midi",C52)))</formula>
    </cfRule>
    <cfRule type="containsText" dxfId="4599" priority="6905" operator="containsText" text="mjp">
      <formula>NOT(ISERROR(SEARCH("mjp",C52)))</formula>
    </cfRule>
    <cfRule type="containsText" dxfId="4598" priority="6904" operator="containsText" text="max">
      <formula>NOT(ISERROR(SEARCH("max",C52)))</formula>
    </cfRule>
    <cfRule type="containsText" dxfId="4597" priority="6903" operator="containsText" text="double">
      <formula>NOT(ISERROR(SEARCH("double",C52)))</formula>
    </cfRule>
    <cfRule type="containsText" dxfId="4596" priority="6902" operator="containsText" text="midi">
      <formula>NOT(ISERROR(SEARCH("midi",C52)))</formula>
    </cfRule>
    <cfRule type="containsText" dxfId="4595" priority="6901" operator="containsText" text="mjp">
      <formula>NOT(ISERROR(SEARCH("mjp",C52)))</formula>
    </cfRule>
    <cfRule type="containsText" dxfId="4594" priority="6900" operator="containsText" text="max">
      <formula>NOT(ISERROR(SEARCH("max",C52)))</formula>
    </cfRule>
    <cfRule type="containsText" dxfId="4593" priority="6899" operator="containsText" text="double">
      <formula>NOT(ISERROR(SEARCH("double",C52)))</formula>
    </cfRule>
    <cfRule type="containsText" dxfId="4592" priority="6898" operator="containsText" text="midi">
      <formula>NOT(ISERROR(SEARCH("midi",C52)))</formula>
    </cfRule>
    <cfRule type="containsText" dxfId="4591" priority="6897" operator="containsText" text="mjp">
      <formula>NOT(ISERROR(SEARCH("mjp",C52)))</formula>
    </cfRule>
    <cfRule type="containsText" dxfId="4590" priority="6896" operator="containsText" text="max">
      <formula>NOT(ISERROR(SEARCH("max",C52)))</formula>
    </cfRule>
    <cfRule type="containsText" dxfId="4589" priority="6895" operator="containsText" text="double">
      <formula>NOT(ISERROR(SEARCH("double",C52)))</formula>
    </cfRule>
    <cfRule type="containsText" dxfId="4588" priority="6894" operator="containsText" text="midi">
      <formula>NOT(ISERROR(SEARCH("midi",C52)))</formula>
    </cfRule>
    <cfRule type="containsText" dxfId="4587" priority="6893" operator="containsText" text="mjp">
      <formula>NOT(ISERROR(SEARCH("mjp",C52)))</formula>
    </cfRule>
    <cfRule type="containsText" dxfId="4586" priority="6892" operator="containsText" text="max">
      <formula>NOT(ISERROR(SEARCH("max",C52)))</formula>
    </cfRule>
    <cfRule type="containsText" dxfId="4585" priority="6891" operator="containsText" text="double">
      <formula>NOT(ISERROR(SEARCH("double",C52)))</formula>
    </cfRule>
    <cfRule type="containsText" dxfId="4584" priority="6890" operator="containsText" text="midi">
      <formula>NOT(ISERROR(SEARCH("midi",C52)))</formula>
    </cfRule>
    <cfRule type="containsText" dxfId="4583" priority="6889" operator="containsText" text="mjp">
      <formula>NOT(ISERROR(SEARCH("mjp",C52)))</formula>
    </cfRule>
    <cfRule type="containsText" dxfId="4582" priority="6888" operator="containsText" text="max">
      <formula>NOT(ISERROR(SEARCH("max",C52)))</formula>
    </cfRule>
    <cfRule type="containsText" dxfId="4581" priority="6887" operator="containsText" text="double">
      <formula>NOT(ISERROR(SEARCH("double",C52)))</formula>
    </cfRule>
    <cfRule type="containsText" dxfId="4580" priority="6886" operator="containsText" text="midi">
      <formula>NOT(ISERROR(SEARCH("midi",C52)))</formula>
    </cfRule>
    <cfRule type="containsText" dxfId="4579" priority="6885" operator="containsText" text="mjp">
      <formula>NOT(ISERROR(SEARCH("mjp",C52)))</formula>
    </cfRule>
    <cfRule type="containsText" dxfId="4578" priority="6884" operator="containsText" text="max">
      <formula>NOT(ISERROR(SEARCH("max",C52)))</formula>
    </cfRule>
    <cfRule type="containsText" dxfId="4577" priority="6883" operator="containsText" text="double">
      <formula>NOT(ISERROR(SEARCH("double",C52)))</formula>
    </cfRule>
    <cfRule type="containsText" dxfId="4576" priority="6882" operator="containsText" text="midi">
      <formula>NOT(ISERROR(SEARCH("midi",C52)))</formula>
    </cfRule>
    <cfRule type="containsText" dxfId="4575" priority="6881" operator="containsText" text="mjp">
      <formula>NOT(ISERROR(SEARCH("mjp",C52)))</formula>
    </cfRule>
    <cfRule type="containsText" dxfId="4574" priority="6880" operator="containsText" text="max">
      <formula>NOT(ISERROR(SEARCH("max",C52)))</formula>
    </cfRule>
    <cfRule type="containsText" dxfId="4573" priority="6879" operator="containsText" text="double">
      <formula>NOT(ISERROR(SEARCH("double",C52)))</formula>
    </cfRule>
    <cfRule type="containsText" dxfId="4572" priority="6878" operator="containsText" text="midi">
      <formula>NOT(ISERROR(SEARCH("midi",C52)))</formula>
    </cfRule>
    <cfRule type="containsText" dxfId="4571" priority="6877" operator="containsText" text="mjp">
      <formula>NOT(ISERROR(SEARCH("mjp",C52)))</formula>
    </cfRule>
    <cfRule type="containsText" dxfId="4570" priority="6876" operator="containsText" text="max">
      <formula>NOT(ISERROR(SEARCH("max",C52)))</formula>
    </cfRule>
    <cfRule type="containsText" dxfId="4569" priority="6875" operator="containsText" text="double">
      <formula>NOT(ISERROR(SEARCH("double",C52)))</formula>
    </cfRule>
    <cfRule type="containsText" dxfId="4568" priority="6874" operator="containsText" text="midi">
      <formula>NOT(ISERROR(SEARCH("midi",C52)))</formula>
    </cfRule>
    <cfRule type="containsText" dxfId="4567" priority="6873" operator="containsText" text="mjp">
      <formula>NOT(ISERROR(SEARCH("mjp",C52)))</formula>
    </cfRule>
    <cfRule type="containsText" dxfId="4566" priority="6872" operator="containsText" text="max">
      <formula>NOT(ISERROR(SEARCH("max",C52)))</formula>
    </cfRule>
    <cfRule type="containsText" dxfId="4565" priority="6871" operator="containsText" text="double">
      <formula>NOT(ISERROR(SEARCH("double",C52)))</formula>
    </cfRule>
    <cfRule type="containsText" dxfId="4564" priority="6870" operator="containsText" text="midi">
      <formula>NOT(ISERROR(SEARCH("midi",C52)))</formula>
    </cfRule>
    <cfRule type="containsText" dxfId="4563" priority="6869" operator="containsText" text="mjp">
      <formula>NOT(ISERROR(SEARCH("mjp",C52)))</formula>
    </cfRule>
    <cfRule type="containsText" dxfId="4562" priority="6868" operator="containsText" text="max">
      <formula>NOT(ISERROR(SEARCH("max",C52)))</formula>
    </cfRule>
    <cfRule type="containsText" dxfId="4561" priority="6867" operator="containsText" text="double">
      <formula>NOT(ISERROR(SEARCH("double",C52)))</formula>
    </cfRule>
    <cfRule type="containsText" dxfId="4560" priority="6866" operator="containsText" text="midi">
      <formula>NOT(ISERROR(SEARCH("midi",C52)))</formula>
    </cfRule>
    <cfRule type="containsText" dxfId="4559" priority="6865" operator="containsText" text="mjp">
      <formula>NOT(ISERROR(SEARCH("mjp",C52)))</formula>
    </cfRule>
    <cfRule type="containsText" dxfId="4558" priority="6864" operator="containsText" text="max">
      <formula>NOT(ISERROR(SEARCH("max",C52)))</formula>
    </cfRule>
    <cfRule type="containsText" dxfId="4557" priority="6863" operator="containsText" text="double">
      <formula>NOT(ISERROR(SEARCH("double",C52)))</formula>
    </cfRule>
    <cfRule type="containsText" dxfId="4556" priority="6862" operator="containsText" text="midi">
      <formula>NOT(ISERROR(SEARCH("midi",C52)))</formula>
    </cfRule>
    <cfRule type="containsText" dxfId="4555" priority="6861" operator="containsText" text="mjp">
      <formula>NOT(ISERROR(SEARCH("mjp",C52)))</formula>
    </cfRule>
    <cfRule type="containsText" dxfId="4554" priority="6860" operator="containsText" text="max">
      <formula>NOT(ISERROR(SEARCH("max",C52)))</formula>
    </cfRule>
    <cfRule type="containsText" dxfId="4553" priority="6859" operator="containsText" text="double">
      <formula>NOT(ISERROR(SEARCH("double",C52)))</formula>
    </cfRule>
    <cfRule type="containsText" dxfId="4552" priority="6858" operator="containsText" text="midi">
      <formula>NOT(ISERROR(SEARCH("midi",C52)))</formula>
    </cfRule>
    <cfRule type="containsText" dxfId="4551" priority="6857" operator="containsText" text="mjp">
      <formula>NOT(ISERROR(SEARCH("mjp",C52)))</formula>
    </cfRule>
    <cfRule type="containsText" dxfId="4550" priority="6856" operator="containsText" text="max">
      <formula>NOT(ISERROR(SEARCH("max",C52)))</formula>
    </cfRule>
    <cfRule type="containsText" dxfId="4549" priority="6855" operator="containsText" text="double">
      <formula>NOT(ISERROR(SEARCH("double",C52)))</formula>
    </cfRule>
    <cfRule type="containsText" dxfId="4548" priority="6854" operator="containsText" text="midi">
      <formula>NOT(ISERROR(SEARCH("midi",C52)))</formula>
    </cfRule>
    <cfRule type="containsText" dxfId="4547" priority="6852" operator="containsText" text="max">
      <formula>NOT(ISERROR(SEARCH("max",C52)))</formula>
    </cfRule>
    <cfRule type="containsText" dxfId="4546" priority="6851" operator="containsText" text="double">
      <formula>NOT(ISERROR(SEARCH("double",C52)))</formula>
    </cfRule>
    <cfRule type="containsText" dxfId="4545" priority="6850" operator="containsText" text="midi">
      <formula>NOT(ISERROR(SEARCH("midi",C52)))</formula>
    </cfRule>
    <cfRule type="containsText" dxfId="4544" priority="6849" operator="containsText" text="mjp">
      <formula>NOT(ISERROR(SEARCH("mjp",C52)))</formula>
    </cfRule>
    <cfRule type="containsText" dxfId="4543" priority="6848" operator="containsText" text="max">
      <formula>NOT(ISERROR(SEARCH("max",C52)))</formula>
    </cfRule>
    <cfRule type="containsText" dxfId="4542" priority="6847" operator="containsText" text="double">
      <formula>NOT(ISERROR(SEARCH("double",C52)))</formula>
    </cfRule>
    <cfRule type="containsText" dxfId="4541" priority="6846" operator="containsText" text="midi">
      <formula>NOT(ISERROR(SEARCH("midi",C52)))</formula>
    </cfRule>
    <cfRule type="containsText" dxfId="4540" priority="6845" operator="containsText" text="mjp">
      <formula>NOT(ISERROR(SEARCH("mjp",C52)))</formula>
    </cfRule>
    <cfRule type="containsText" dxfId="4539" priority="6844" operator="containsText" text="max">
      <formula>NOT(ISERROR(SEARCH("max",C52)))</formula>
    </cfRule>
    <cfRule type="containsText" dxfId="4538" priority="6843" operator="containsText" text="double">
      <formula>NOT(ISERROR(SEARCH("double",C52)))</formula>
    </cfRule>
    <cfRule type="containsText" dxfId="4537" priority="6842" operator="containsText" text="midi">
      <formula>NOT(ISERROR(SEARCH("midi",C52)))</formula>
    </cfRule>
    <cfRule type="containsText" dxfId="4536" priority="6841" operator="containsText" text="mjp">
      <formula>NOT(ISERROR(SEARCH("mjp",C52)))</formula>
    </cfRule>
    <cfRule type="containsText" dxfId="4535" priority="6840" operator="containsText" text="max">
      <formula>NOT(ISERROR(SEARCH("max",C52)))</formula>
    </cfRule>
    <cfRule type="containsText" dxfId="4534" priority="6839" operator="containsText" text="double">
      <formula>NOT(ISERROR(SEARCH("double",C52)))</formula>
    </cfRule>
    <cfRule type="containsText" dxfId="4533" priority="6838" operator="containsText" text="midi">
      <formula>NOT(ISERROR(SEARCH("midi",C52)))</formula>
    </cfRule>
    <cfRule type="containsText" dxfId="4532" priority="6837" operator="containsText" text="mjp">
      <formula>NOT(ISERROR(SEARCH("mjp",C52)))</formula>
    </cfRule>
    <cfRule type="containsText" dxfId="4531" priority="6836" operator="containsText" text="max">
      <formula>NOT(ISERROR(SEARCH("max",C52)))</formula>
    </cfRule>
    <cfRule type="containsText" dxfId="4530" priority="6835" operator="containsText" text="double">
      <formula>NOT(ISERROR(SEARCH("double",C52)))</formula>
    </cfRule>
    <cfRule type="containsText" dxfId="4529" priority="6834" operator="containsText" text="midi">
      <formula>NOT(ISERROR(SEARCH("midi",C52)))</formula>
    </cfRule>
    <cfRule type="containsText" dxfId="4528" priority="6916" operator="containsText" text="max">
      <formula>NOT(ISERROR(SEARCH("max",C52)))</formula>
    </cfRule>
    <cfRule type="containsText" dxfId="4527" priority="6915" operator="containsText" text="double">
      <formula>NOT(ISERROR(SEARCH("double",C52)))</formula>
    </cfRule>
    <cfRule type="containsText" dxfId="4526" priority="6853" operator="containsText" text="mjp">
      <formula>NOT(ISERROR(SEARCH("mjp",C52)))</formula>
    </cfRule>
  </conditionalFormatting>
  <conditionalFormatting sqref="C53:D53 C48:D49">
    <cfRule type="containsText" dxfId="4525" priority="7290" operator="containsText" text="midi">
      <formula>NOT(ISERROR(SEARCH("midi",C48)))</formula>
    </cfRule>
  </conditionalFormatting>
  <conditionalFormatting sqref="C53:D53">
    <cfRule type="containsText" dxfId="4524" priority="7289" operator="containsText" text="mjp">
      <formula>NOT(ISERROR(SEARCH("mjp",C53)))</formula>
    </cfRule>
    <cfRule type="containsText" dxfId="4523" priority="7292" operator="containsText" text="max">
      <formula>NOT(ISERROR(SEARCH("max",C53)))</formula>
    </cfRule>
    <cfRule type="containsText" dxfId="4522" priority="7272" operator="containsText" text="max">
      <formula>NOT(ISERROR(SEARCH("max",C53)))</formula>
    </cfRule>
    <cfRule type="containsText" dxfId="4521" priority="7209" operator="containsText" text="mjp">
      <formula>NOT(ISERROR(SEARCH("mjp",C53)))</formula>
    </cfRule>
    <cfRule type="containsText" dxfId="4520" priority="7210" operator="containsText" text="midi">
      <formula>NOT(ISERROR(SEARCH("midi",C53)))</formula>
    </cfRule>
    <cfRule type="containsText" dxfId="4519" priority="7211" operator="containsText" text="double">
      <formula>NOT(ISERROR(SEARCH("double",C53)))</formula>
    </cfRule>
    <cfRule type="containsText" dxfId="4518" priority="7212" operator="containsText" text="max">
      <formula>NOT(ISERROR(SEARCH("max",C53)))</formula>
    </cfRule>
    <cfRule type="containsText" dxfId="4517" priority="7213" operator="containsText" text="mjp">
      <formula>NOT(ISERROR(SEARCH("mjp",C53)))</formula>
    </cfRule>
    <cfRule type="containsText" dxfId="4516" priority="7214" operator="containsText" text="midi">
      <formula>NOT(ISERROR(SEARCH("midi",C53)))</formula>
    </cfRule>
    <cfRule type="containsText" dxfId="4515" priority="7215" operator="containsText" text="double">
      <formula>NOT(ISERROR(SEARCH("double",C53)))</formula>
    </cfRule>
    <cfRule type="containsText" dxfId="4514" priority="7216" operator="containsText" text="max">
      <formula>NOT(ISERROR(SEARCH("max",C53)))</formula>
    </cfRule>
    <cfRule type="containsText" dxfId="4513" priority="7217" operator="containsText" text="mjp">
      <formula>NOT(ISERROR(SEARCH("mjp",C53)))</formula>
    </cfRule>
    <cfRule type="containsText" dxfId="4512" priority="7218" operator="containsText" text="midi">
      <formula>NOT(ISERROR(SEARCH("midi",C53)))</formula>
    </cfRule>
    <cfRule type="containsText" dxfId="4511" priority="7219" operator="containsText" text="double">
      <formula>NOT(ISERROR(SEARCH("double",C53)))</formula>
    </cfRule>
    <cfRule type="containsText" dxfId="4510" priority="7220" operator="containsText" text="max">
      <formula>NOT(ISERROR(SEARCH("max",C53)))</formula>
    </cfRule>
    <cfRule type="containsText" dxfId="4509" priority="7221" operator="containsText" text="mjp">
      <formula>NOT(ISERROR(SEARCH("mjp",C53)))</formula>
    </cfRule>
    <cfRule type="containsText" dxfId="4508" priority="7222" operator="containsText" text="midi">
      <formula>NOT(ISERROR(SEARCH("midi",C53)))</formula>
    </cfRule>
    <cfRule type="containsText" dxfId="4507" priority="7223" operator="containsText" text="double">
      <formula>NOT(ISERROR(SEARCH("double",C53)))</formula>
    </cfRule>
    <cfRule type="containsText" dxfId="4506" priority="7224" operator="containsText" text="max">
      <formula>NOT(ISERROR(SEARCH("max",C53)))</formula>
    </cfRule>
    <cfRule type="containsText" dxfId="4505" priority="7225" operator="containsText" text="mjp">
      <formula>NOT(ISERROR(SEARCH("mjp",C53)))</formula>
    </cfRule>
    <cfRule type="containsText" dxfId="4504" priority="7226" operator="containsText" text="midi">
      <formula>NOT(ISERROR(SEARCH("midi",C53)))</formula>
    </cfRule>
    <cfRule type="containsText" dxfId="4503" priority="7288" operator="containsText" text="max">
      <formula>NOT(ISERROR(SEARCH("max",C53)))</formula>
    </cfRule>
    <cfRule type="containsText" dxfId="4502" priority="7227" operator="containsText" text="double">
      <formula>NOT(ISERROR(SEARCH("double",C53)))</formula>
    </cfRule>
    <cfRule type="containsText" dxfId="4501" priority="7228" operator="containsText" text="max">
      <formula>NOT(ISERROR(SEARCH("max",C53)))</formula>
    </cfRule>
    <cfRule type="containsText" dxfId="4500" priority="7229" operator="containsText" text="mjp">
      <formula>NOT(ISERROR(SEARCH("mjp",C53)))</formula>
    </cfRule>
    <cfRule type="containsText" dxfId="4499" priority="7230" operator="containsText" text="midi">
      <formula>NOT(ISERROR(SEARCH("midi",C53)))</formula>
    </cfRule>
    <cfRule type="containsText" dxfId="4498" priority="7231" operator="containsText" text="double">
      <formula>NOT(ISERROR(SEARCH("double",C53)))</formula>
    </cfRule>
    <cfRule type="containsText" dxfId="4497" priority="7232" operator="containsText" text="max">
      <formula>NOT(ISERROR(SEARCH("max",C53)))</formula>
    </cfRule>
    <cfRule type="containsText" dxfId="4496" priority="7233" operator="containsText" text="mjp">
      <formula>NOT(ISERROR(SEARCH("mjp",C53)))</formula>
    </cfRule>
    <cfRule type="containsText" dxfId="4495" priority="7234" operator="containsText" text="midi">
      <formula>NOT(ISERROR(SEARCH("midi",C53)))</formula>
    </cfRule>
    <cfRule type="containsText" dxfId="4494" priority="7235" operator="containsText" text="double">
      <formula>NOT(ISERROR(SEARCH("double",C53)))</formula>
    </cfRule>
    <cfRule type="containsText" dxfId="4493" priority="7236" operator="containsText" text="max">
      <formula>NOT(ISERROR(SEARCH("max",C53)))</formula>
    </cfRule>
    <cfRule type="containsText" dxfId="4492" priority="7237" operator="containsText" text="mjp">
      <formula>NOT(ISERROR(SEARCH("mjp",C53)))</formula>
    </cfRule>
    <cfRule type="containsText" dxfId="4491" priority="7238" operator="containsText" text="midi">
      <formula>NOT(ISERROR(SEARCH("midi",C53)))</formula>
    </cfRule>
    <cfRule type="containsText" dxfId="4490" priority="7239" operator="containsText" text="double">
      <formula>NOT(ISERROR(SEARCH("double",C53)))</formula>
    </cfRule>
    <cfRule type="containsText" dxfId="4489" priority="7240" operator="containsText" text="max">
      <formula>NOT(ISERROR(SEARCH("max",C53)))</formula>
    </cfRule>
    <cfRule type="containsText" dxfId="4488" priority="7241" operator="containsText" text="mjp">
      <formula>NOT(ISERROR(SEARCH("mjp",C53)))</formula>
    </cfRule>
    <cfRule type="containsText" dxfId="4487" priority="7242" operator="containsText" text="midi">
      <formula>NOT(ISERROR(SEARCH("midi",C53)))</formula>
    </cfRule>
    <cfRule type="containsText" dxfId="4486" priority="7243" operator="containsText" text="double">
      <formula>NOT(ISERROR(SEARCH("double",C53)))</formula>
    </cfRule>
    <cfRule type="containsText" dxfId="4485" priority="7244" operator="containsText" text="max">
      <formula>NOT(ISERROR(SEARCH("max",C53)))</formula>
    </cfRule>
    <cfRule type="containsText" dxfId="4484" priority="7246" operator="containsText" text="midi">
      <formula>NOT(ISERROR(SEARCH("midi",C53)))</formula>
    </cfRule>
    <cfRule type="containsText" dxfId="4483" priority="7247" operator="containsText" text="double">
      <formula>NOT(ISERROR(SEARCH("double",C53)))</formula>
    </cfRule>
    <cfRule type="containsText" dxfId="4482" priority="7248" operator="containsText" text="max">
      <formula>NOT(ISERROR(SEARCH("max",C53)))</formula>
    </cfRule>
    <cfRule type="containsText" dxfId="4481" priority="7249" operator="containsText" text="mjp">
      <formula>NOT(ISERROR(SEARCH("mjp",C53)))</formula>
    </cfRule>
    <cfRule type="containsText" dxfId="4480" priority="7250" operator="containsText" text="midi">
      <formula>NOT(ISERROR(SEARCH("midi",C53)))</formula>
    </cfRule>
    <cfRule type="containsText" dxfId="4479" priority="7251" operator="containsText" text="double">
      <formula>NOT(ISERROR(SEARCH("double",C53)))</formula>
    </cfRule>
    <cfRule type="containsText" dxfId="4478" priority="7252" operator="containsText" text="max">
      <formula>NOT(ISERROR(SEARCH("max",C53)))</formula>
    </cfRule>
    <cfRule type="containsText" dxfId="4477" priority="7253" operator="containsText" text="mjp">
      <formula>NOT(ISERROR(SEARCH("mjp",C53)))</formula>
    </cfRule>
    <cfRule type="containsText" dxfId="4476" priority="7254" operator="containsText" text="midi">
      <formula>NOT(ISERROR(SEARCH("midi",C53)))</formula>
    </cfRule>
    <cfRule type="containsText" dxfId="4475" priority="7255" operator="containsText" text="double">
      <formula>NOT(ISERROR(SEARCH("double",C53)))</formula>
    </cfRule>
    <cfRule type="containsText" dxfId="4474" priority="7256" operator="containsText" text="max">
      <formula>NOT(ISERROR(SEARCH("max",C53)))</formula>
    </cfRule>
    <cfRule type="containsText" dxfId="4473" priority="7257" operator="containsText" text="mjp">
      <formula>NOT(ISERROR(SEARCH("mjp",C53)))</formula>
    </cfRule>
    <cfRule type="containsText" dxfId="4472" priority="7258" operator="containsText" text="midi">
      <formula>NOT(ISERROR(SEARCH("midi",C53)))</formula>
    </cfRule>
    <cfRule type="containsText" dxfId="4471" priority="7259" operator="containsText" text="double">
      <formula>NOT(ISERROR(SEARCH("double",C53)))</formula>
    </cfRule>
    <cfRule type="containsText" dxfId="4470" priority="7260" operator="containsText" text="max">
      <formula>NOT(ISERROR(SEARCH("max",C53)))</formula>
    </cfRule>
    <cfRule type="containsText" dxfId="4469" priority="7261" operator="containsText" text="mjp">
      <formula>NOT(ISERROR(SEARCH("mjp",C53)))</formula>
    </cfRule>
    <cfRule type="containsText" dxfId="4468" priority="7262" operator="containsText" text="midi">
      <formula>NOT(ISERROR(SEARCH("midi",C53)))</formula>
    </cfRule>
    <cfRule type="containsText" dxfId="4467" priority="7263" operator="containsText" text="double">
      <formula>NOT(ISERROR(SEARCH("double",C53)))</formula>
    </cfRule>
    <cfRule type="containsText" dxfId="4466" priority="7264" operator="containsText" text="max">
      <formula>NOT(ISERROR(SEARCH("max",C53)))</formula>
    </cfRule>
    <cfRule type="containsText" dxfId="4465" priority="7265" operator="containsText" text="mjp">
      <formula>NOT(ISERROR(SEARCH("mjp",C53)))</formula>
    </cfRule>
    <cfRule type="containsText" dxfId="4464" priority="7266" operator="containsText" text="midi">
      <formula>NOT(ISERROR(SEARCH("midi",C53)))</formula>
    </cfRule>
    <cfRule type="containsText" dxfId="4463" priority="7267" operator="containsText" text="double">
      <formula>NOT(ISERROR(SEARCH("double",C53)))</formula>
    </cfRule>
    <cfRule type="containsText" dxfId="4462" priority="7268" operator="containsText" text="max">
      <formula>NOT(ISERROR(SEARCH("max",C53)))</formula>
    </cfRule>
    <cfRule type="containsText" dxfId="4461" priority="7269" operator="containsText" text="mjp">
      <formula>NOT(ISERROR(SEARCH("mjp",C53)))</formula>
    </cfRule>
    <cfRule type="containsText" dxfId="4460" priority="7245" operator="containsText" text="mjp">
      <formula>NOT(ISERROR(SEARCH("mjp",C53)))</formula>
    </cfRule>
    <cfRule type="containsText" dxfId="4459" priority="7270" operator="containsText" text="midi">
      <formula>NOT(ISERROR(SEARCH("midi",C53)))</formula>
    </cfRule>
    <cfRule type="containsText" dxfId="4458" priority="7271" operator="containsText" text="double">
      <formula>NOT(ISERROR(SEARCH("double",C53)))</formula>
    </cfRule>
    <cfRule type="containsText" dxfId="4457" priority="7273" operator="containsText" text="mjp">
      <formula>NOT(ISERROR(SEARCH("mjp",C53)))</formula>
    </cfRule>
    <cfRule type="containsText" dxfId="4456" priority="7274" operator="containsText" text="midi">
      <formula>NOT(ISERROR(SEARCH("midi",C53)))</formula>
    </cfRule>
    <cfRule type="containsText" dxfId="4455" priority="7275" operator="containsText" text="double">
      <formula>NOT(ISERROR(SEARCH("double",C53)))</formula>
    </cfRule>
    <cfRule type="containsText" dxfId="4454" priority="7276" operator="containsText" text="max">
      <formula>NOT(ISERROR(SEARCH("max",C53)))</formula>
    </cfRule>
    <cfRule type="containsText" dxfId="4453" priority="7277" operator="containsText" text="mjp">
      <formula>NOT(ISERROR(SEARCH("mjp",C53)))</formula>
    </cfRule>
    <cfRule type="containsText" dxfId="4452" priority="7278" operator="containsText" text="midi">
      <formula>NOT(ISERROR(SEARCH("midi",C53)))</formula>
    </cfRule>
    <cfRule type="containsText" dxfId="4451" priority="7279" operator="containsText" text="double">
      <formula>NOT(ISERROR(SEARCH("double",C53)))</formula>
    </cfRule>
    <cfRule type="containsText" dxfId="4450" priority="7280" operator="containsText" text="max">
      <formula>NOT(ISERROR(SEARCH("max",C53)))</formula>
    </cfRule>
    <cfRule type="containsText" dxfId="4449" priority="7281" operator="containsText" text="mjp">
      <formula>NOT(ISERROR(SEARCH("mjp",C53)))</formula>
    </cfRule>
    <cfRule type="containsText" dxfId="4448" priority="7282" operator="containsText" text="midi">
      <formula>NOT(ISERROR(SEARCH("midi",C53)))</formula>
    </cfRule>
    <cfRule type="containsText" dxfId="4447" priority="7283" operator="containsText" text="double">
      <formula>NOT(ISERROR(SEARCH("double",C53)))</formula>
    </cfRule>
    <cfRule type="containsText" dxfId="4446" priority="7284" operator="containsText" text="max">
      <formula>NOT(ISERROR(SEARCH("max",C53)))</formula>
    </cfRule>
    <cfRule type="containsText" dxfId="4445" priority="7285" operator="containsText" text="mjp">
      <formula>NOT(ISERROR(SEARCH("mjp",C53)))</formula>
    </cfRule>
    <cfRule type="containsText" dxfId="4444" priority="7286" operator="containsText" text="midi">
      <formula>NOT(ISERROR(SEARCH("midi",C53)))</formula>
    </cfRule>
    <cfRule type="containsText" dxfId="4443" priority="7287" operator="containsText" text="double">
      <formula>NOT(ISERROR(SEARCH("double",C53)))</formula>
    </cfRule>
  </conditionalFormatting>
  <conditionalFormatting sqref="C54:D54">
    <cfRule type="containsText" dxfId="4442" priority="7063" operator="containsText" text="double">
      <formula>NOT(ISERROR(SEARCH("double",C54)))</formula>
    </cfRule>
    <cfRule type="containsText" dxfId="4441" priority="7062" operator="containsText" text="midi">
      <formula>NOT(ISERROR(SEARCH("midi",C54)))</formula>
    </cfRule>
    <cfRule type="containsText" dxfId="4440" priority="7061" operator="containsText" text="mjp">
      <formula>NOT(ISERROR(SEARCH("mjp",C54)))</formula>
    </cfRule>
    <cfRule type="containsText" dxfId="4439" priority="7060" operator="containsText" text="max">
      <formula>NOT(ISERROR(SEARCH("max",C54)))</formula>
    </cfRule>
    <cfRule type="containsText" dxfId="4438" priority="7059" operator="containsText" text="double">
      <formula>NOT(ISERROR(SEARCH("double",C54)))</formula>
    </cfRule>
    <cfRule type="containsText" dxfId="4437" priority="7058" operator="containsText" text="midi">
      <formula>NOT(ISERROR(SEARCH("midi",C54)))</formula>
    </cfRule>
    <cfRule type="containsText" dxfId="4436" priority="7057" operator="containsText" text="mjp">
      <formula>NOT(ISERROR(SEARCH("mjp",C54)))</formula>
    </cfRule>
    <cfRule type="containsText" dxfId="4435" priority="7056" operator="containsText" text="max">
      <formula>NOT(ISERROR(SEARCH("max",C54)))</formula>
    </cfRule>
    <cfRule type="containsText" dxfId="4434" priority="7055" operator="containsText" text="double">
      <formula>NOT(ISERROR(SEARCH("double",C54)))</formula>
    </cfRule>
    <cfRule type="containsText" dxfId="4433" priority="7054" operator="containsText" text="midi">
      <formula>NOT(ISERROR(SEARCH("midi",C54)))</formula>
    </cfRule>
    <cfRule type="containsText" dxfId="4432" priority="7053" operator="containsText" text="mjp">
      <formula>NOT(ISERROR(SEARCH("mjp",C54)))</formula>
    </cfRule>
    <cfRule type="containsText" dxfId="4431" priority="7052" operator="containsText" text="max">
      <formula>NOT(ISERROR(SEARCH("max",C54)))</formula>
    </cfRule>
    <cfRule type="containsText" dxfId="4430" priority="7051" operator="containsText" text="double">
      <formula>NOT(ISERROR(SEARCH("double",C54)))</formula>
    </cfRule>
    <cfRule type="containsText" dxfId="4429" priority="7050" operator="containsText" text="midi">
      <formula>NOT(ISERROR(SEARCH("midi",C54)))</formula>
    </cfRule>
    <cfRule type="containsText" dxfId="4428" priority="7049" operator="containsText" text="mjp">
      <formula>NOT(ISERROR(SEARCH("mjp",C54)))</formula>
    </cfRule>
    <cfRule type="containsText" dxfId="4427" priority="7048" operator="containsText" text="max">
      <formula>NOT(ISERROR(SEARCH("max",C54)))</formula>
    </cfRule>
    <cfRule type="containsText" dxfId="4426" priority="7047" operator="containsText" text="double">
      <formula>NOT(ISERROR(SEARCH("double",C54)))</formula>
    </cfRule>
    <cfRule type="containsText" dxfId="4425" priority="7046" operator="containsText" text="midi">
      <formula>NOT(ISERROR(SEARCH("midi",C54)))</formula>
    </cfRule>
    <cfRule type="containsText" dxfId="4424" priority="7045" operator="containsText" text="mjp">
      <formula>NOT(ISERROR(SEARCH("mjp",C54)))</formula>
    </cfRule>
    <cfRule type="containsText" dxfId="4423" priority="7044" operator="containsText" text="max">
      <formula>NOT(ISERROR(SEARCH("max",C54)))</formula>
    </cfRule>
    <cfRule type="containsText" dxfId="4422" priority="7043" operator="containsText" text="double">
      <formula>NOT(ISERROR(SEARCH("double",C54)))</formula>
    </cfRule>
    <cfRule type="containsText" dxfId="4421" priority="7041" operator="containsText" text="mjp">
      <formula>NOT(ISERROR(SEARCH("mjp",C54)))</formula>
    </cfRule>
    <cfRule type="containsText" dxfId="4420" priority="7040" operator="containsText" text="max">
      <formula>NOT(ISERROR(SEARCH("max",C54)))</formula>
    </cfRule>
    <cfRule type="containsText" dxfId="4419" priority="7039" operator="containsText" text="double">
      <formula>NOT(ISERROR(SEARCH("double",C54)))</formula>
    </cfRule>
    <cfRule type="containsText" dxfId="4418" priority="7038" operator="containsText" text="midi">
      <formula>NOT(ISERROR(SEARCH("midi",C54)))</formula>
    </cfRule>
    <cfRule type="containsText" dxfId="4417" priority="7037" operator="containsText" text="mjp">
      <formula>NOT(ISERROR(SEARCH("mjp",C54)))</formula>
    </cfRule>
    <cfRule type="containsText" dxfId="4416" priority="7036" operator="containsText" text="max">
      <formula>NOT(ISERROR(SEARCH("max",C54)))</formula>
    </cfRule>
    <cfRule type="containsText" dxfId="4415" priority="7035" operator="containsText" text="double">
      <formula>NOT(ISERROR(SEARCH("double",C54)))</formula>
    </cfRule>
    <cfRule type="containsText" dxfId="4414" priority="7034" operator="containsText" text="midi">
      <formula>NOT(ISERROR(SEARCH("midi",C54)))</formula>
    </cfRule>
    <cfRule type="containsText" dxfId="4413" priority="7033" operator="containsText" text="mjp">
      <formula>NOT(ISERROR(SEARCH("mjp",C54)))</formula>
    </cfRule>
    <cfRule type="containsText" dxfId="4412" priority="7032" operator="containsText" text="max">
      <formula>NOT(ISERROR(SEARCH("max",C54)))</formula>
    </cfRule>
    <cfRule type="containsText" dxfId="4411" priority="7031" operator="containsText" text="double">
      <formula>NOT(ISERROR(SEARCH("double",C54)))</formula>
    </cfRule>
    <cfRule type="containsText" dxfId="4410" priority="7030" operator="containsText" text="midi">
      <formula>NOT(ISERROR(SEARCH("midi",C54)))</formula>
    </cfRule>
    <cfRule type="containsText" dxfId="4409" priority="7029" operator="containsText" text="mjp">
      <formula>NOT(ISERROR(SEARCH("mjp",C54)))</formula>
    </cfRule>
    <cfRule type="containsText" dxfId="4408" priority="7028" operator="containsText" text="max">
      <formula>NOT(ISERROR(SEARCH("max",C54)))</formula>
    </cfRule>
    <cfRule type="containsText" dxfId="4407" priority="7027" operator="containsText" text="double">
      <formula>NOT(ISERROR(SEARCH("double",C54)))</formula>
    </cfRule>
    <cfRule type="containsText" dxfId="4406" priority="7026" operator="containsText" text="midi">
      <formula>NOT(ISERROR(SEARCH("midi",C54)))</formula>
    </cfRule>
    <cfRule type="containsText" dxfId="4405" priority="7025" operator="containsText" text="mjp">
      <formula>NOT(ISERROR(SEARCH("mjp",C54)))</formula>
    </cfRule>
    <cfRule type="containsText" dxfId="4404" priority="7024" operator="containsText" text="max">
      <formula>NOT(ISERROR(SEARCH("max",C54)))</formula>
    </cfRule>
    <cfRule type="containsText" dxfId="4403" priority="7023" operator="containsText" text="double">
      <formula>NOT(ISERROR(SEARCH("double",C54)))</formula>
    </cfRule>
    <cfRule type="containsText" dxfId="4402" priority="7022" operator="containsText" text="midi">
      <formula>NOT(ISERROR(SEARCH("midi",C54)))</formula>
    </cfRule>
    <cfRule type="containsText" dxfId="4401" priority="7085" operator="containsText" text="mjp">
      <formula>NOT(ISERROR(SEARCH("mjp",C54)))</formula>
    </cfRule>
    <cfRule type="containsText" dxfId="4400" priority="7021" operator="containsText" text="mjp">
      <formula>NOT(ISERROR(SEARCH("mjp",C54)))</formula>
    </cfRule>
    <cfRule type="containsText" dxfId="4399" priority="7084" operator="containsText" text="max">
      <formula>NOT(ISERROR(SEARCH("max",C54)))</formula>
    </cfRule>
    <cfRule type="containsText" dxfId="4398" priority="7083" operator="containsText" text="double">
      <formula>NOT(ISERROR(SEARCH("double",C54)))</formula>
    </cfRule>
    <cfRule type="containsText" dxfId="4397" priority="7082" operator="containsText" text="midi">
      <formula>NOT(ISERROR(SEARCH("midi",C54)))</formula>
    </cfRule>
    <cfRule type="containsText" dxfId="4396" priority="7081" operator="containsText" text="mjp">
      <formula>NOT(ISERROR(SEARCH("mjp",C54)))</formula>
    </cfRule>
    <cfRule type="containsText" dxfId="4395" priority="7080" operator="containsText" text="max">
      <formula>NOT(ISERROR(SEARCH("max",C54)))</formula>
    </cfRule>
    <cfRule type="containsText" dxfId="4394" priority="7079" operator="containsText" text="double">
      <formula>NOT(ISERROR(SEARCH("double",C54)))</formula>
    </cfRule>
    <cfRule type="containsText" dxfId="4393" priority="7078" operator="containsText" text="midi">
      <formula>NOT(ISERROR(SEARCH("midi",C54)))</formula>
    </cfRule>
    <cfRule type="containsText" dxfId="4392" priority="7077" operator="containsText" text="mjp">
      <formula>NOT(ISERROR(SEARCH("mjp",C54)))</formula>
    </cfRule>
    <cfRule type="containsText" dxfId="4391" priority="7076" operator="containsText" text="max">
      <formula>NOT(ISERROR(SEARCH("max",C54)))</formula>
    </cfRule>
    <cfRule type="containsText" dxfId="4390" priority="7075" operator="containsText" text="double">
      <formula>NOT(ISERROR(SEARCH("double",C54)))</formula>
    </cfRule>
    <cfRule type="containsText" dxfId="4389" priority="7074" operator="containsText" text="midi">
      <formula>NOT(ISERROR(SEARCH("midi",C54)))</formula>
    </cfRule>
    <cfRule type="containsText" dxfId="4388" priority="7073" operator="containsText" text="mjp">
      <formula>NOT(ISERROR(SEARCH("mjp",C54)))</formula>
    </cfRule>
    <cfRule type="containsText" dxfId="4387" priority="7072" operator="containsText" text="max">
      <formula>NOT(ISERROR(SEARCH("max",C54)))</formula>
    </cfRule>
    <cfRule type="containsText" dxfId="4386" priority="7071" operator="containsText" text="double">
      <formula>NOT(ISERROR(SEARCH("double",C54)))</formula>
    </cfRule>
    <cfRule type="containsText" dxfId="4385" priority="7070" operator="containsText" text="midi">
      <formula>NOT(ISERROR(SEARCH("midi",C54)))</formula>
    </cfRule>
    <cfRule type="containsText" dxfId="4384" priority="7069" operator="containsText" text="mjp">
      <formula>NOT(ISERROR(SEARCH("mjp",C54)))</formula>
    </cfRule>
    <cfRule type="containsText" dxfId="4383" priority="7068" operator="containsText" text="max">
      <formula>NOT(ISERROR(SEARCH("max",C54)))</formula>
    </cfRule>
    <cfRule type="containsText" dxfId="4382" priority="7067" operator="containsText" text="double">
      <formula>NOT(ISERROR(SEARCH("double",C54)))</formula>
    </cfRule>
    <cfRule type="containsText" dxfId="4381" priority="7086" operator="containsText" text="midi">
      <formula>NOT(ISERROR(SEARCH("midi",C54)))</formula>
    </cfRule>
    <cfRule type="containsText" dxfId="4380" priority="7087" operator="containsText" text="double">
      <formula>NOT(ISERROR(SEARCH("double",C54)))</formula>
    </cfRule>
    <cfRule type="containsText" dxfId="4379" priority="7089" operator="containsText" text="mjp">
      <formula>NOT(ISERROR(SEARCH("mjp",C54)))</formula>
    </cfRule>
    <cfRule type="containsText" dxfId="4378" priority="7090" operator="containsText" text="midi">
      <formula>NOT(ISERROR(SEARCH("midi",C54)))</formula>
    </cfRule>
    <cfRule type="containsText" dxfId="4377" priority="7091" operator="containsText" text="double">
      <formula>NOT(ISERROR(SEARCH("double",C54)))</formula>
    </cfRule>
    <cfRule type="containsText" dxfId="4376" priority="7092" operator="containsText" text="max">
      <formula>NOT(ISERROR(SEARCH("max",C54)))</formula>
    </cfRule>
    <cfRule type="containsText" dxfId="4375" priority="7093" operator="containsText" text="mjp">
      <formula>NOT(ISERROR(SEARCH("mjp",C54)))</formula>
    </cfRule>
    <cfRule type="containsText" dxfId="4374" priority="7094" operator="containsText" text="midi">
      <formula>NOT(ISERROR(SEARCH("midi",C54)))</formula>
    </cfRule>
    <cfRule type="containsText" dxfId="4373" priority="7095" operator="containsText" text="double">
      <formula>NOT(ISERROR(SEARCH("double",C54)))</formula>
    </cfRule>
    <cfRule type="containsText" dxfId="4372" priority="7096" operator="containsText" text="max">
      <formula>NOT(ISERROR(SEARCH("max",C54)))</formula>
    </cfRule>
    <cfRule type="containsText" dxfId="4371" priority="7097" operator="containsText" text="mjp">
      <formula>NOT(ISERROR(SEARCH("mjp",C54)))</formula>
    </cfRule>
    <cfRule type="containsText" dxfId="4370" priority="7098" operator="containsText" text="midi">
      <formula>NOT(ISERROR(SEARCH("midi",C54)))</formula>
    </cfRule>
    <cfRule type="containsText" dxfId="4369" priority="7099" operator="containsText" text="double">
      <formula>NOT(ISERROR(SEARCH("double",C54)))</formula>
    </cfRule>
    <cfRule type="containsText" dxfId="4368" priority="7100" operator="containsText" text="max">
      <formula>NOT(ISERROR(SEARCH("max",C54)))</formula>
    </cfRule>
    <cfRule type="containsText" dxfId="4367" priority="7101" operator="containsText" text="mjp">
      <formula>NOT(ISERROR(SEARCH("mjp",C54)))</formula>
    </cfRule>
    <cfRule type="containsText" dxfId="4366" priority="7102" operator="containsText" text="midi">
      <formula>NOT(ISERROR(SEARCH("midi",C54)))</formula>
    </cfRule>
    <cfRule type="containsText" dxfId="4365" priority="7103" operator="containsText" text="double">
      <formula>NOT(ISERROR(SEARCH("double",C54)))</formula>
    </cfRule>
    <cfRule type="containsText" dxfId="4364" priority="7104" operator="containsText" text="max">
      <formula>NOT(ISERROR(SEARCH("max",C54)))</formula>
    </cfRule>
    <cfRule type="containsText" dxfId="4363" priority="7105" operator="containsText" text="mjp">
      <formula>NOT(ISERROR(SEARCH("mjp",C54)))</formula>
    </cfRule>
    <cfRule type="containsText" dxfId="4362" priority="7106" operator="containsText" text="midi">
      <formula>NOT(ISERROR(SEARCH("midi",C54)))</formula>
    </cfRule>
    <cfRule type="containsText" dxfId="4361" priority="7107" operator="containsText" text="double">
      <formula>NOT(ISERROR(SEARCH("double",C54)))</formula>
    </cfRule>
    <cfRule type="containsText" dxfId="4360" priority="7042" operator="containsText" text="midi">
      <formula>NOT(ISERROR(SEARCH("midi",C54)))</formula>
    </cfRule>
    <cfRule type="containsText" dxfId="4359" priority="7108" operator="containsText" text="max">
      <formula>NOT(ISERROR(SEARCH("max",C54)))</formula>
    </cfRule>
    <cfRule type="containsText" dxfId="4358" priority="7088" operator="containsText" text="max">
      <formula>NOT(ISERROR(SEARCH("max",C54)))</formula>
    </cfRule>
    <cfRule type="containsText" dxfId="4357" priority="7066" operator="containsText" text="midi">
      <formula>NOT(ISERROR(SEARCH("midi",C54)))</formula>
    </cfRule>
    <cfRule type="containsText" dxfId="4356" priority="7065" operator="containsText" text="mjp">
      <formula>NOT(ISERROR(SEARCH("mjp",C54)))</formula>
    </cfRule>
    <cfRule type="containsText" dxfId="4355" priority="7064" operator="containsText" text="max">
      <formula>NOT(ISERROR(SEARCH("max",C54)))</formula>
    </cfRule>
  </conditionalFormatting>
  <conditionalFormatting sqref="C56:D58">
    <cfRule type="containsText" dxfId="4354" priority="6323" operator="containsText" text="double">
      <formula>NOT(ISERROR(SEARCH("double",C56)))</formula>
    </cfRule>
    <cfRule type="containsText" dxfId="4353" priority="6324" operator="containsText" text="max">
      <formula>NOT(ISERROR(SEARCH("max",C56)))</formula>
    </cfRule>
    <cfRule type="containsText" dxfId="4352" priority="6325" operator="containsText" text="mjp">
      <formula>NOT(ISERROR(SEARCH("mjp",C56)))</formula>
    </cfRule>
    <cfRule type="containsText" dxfId="4351" priority="6326" operator="containsText" text="midi">
      <formula>NOT(ISERROR(SEARCH("midi",C56)))</formula>
    </cfRule>
    <cfRule type="containsText" dxfId="4350" priority="6327" operator="containsText" text="double">
      <formula>NOT(ISERROR(SEARCH("double",C56)))</formula>
    </cfRule>
    <cfRule type="containsText" dxfId="4349" priority="6328" operator="containsText" text="max">
      <formula>NOT(ISERROR(SEARCH("max",C56)))</formula>
    </cfRule>
    <cfRule type="containsText" dxfId="4348" priority="6329" operator="containsText" text="mjp">
      <formula>NOT(ISERROR(SEARCH("mjp",C56)))</formula>
    </cfRule>
    <cfRule type="containsText" dxfId="4347" priority="6330" operator="containsText" text="midi">
      <formula>NOT(ISERROR(SEARCH("midi",C56)))</formula>
    </cfRule>
    <cfRule type="containsText" dxfId="4346" priority="6331" operator="containsText" text="double">
      <formula>NOT(ISERROR(SEARCH("double",C56)))</formula>
    </cfRule>
    <cfRule type="containsText" dxfId="4345" priority="6332" operator="containsText" text="max">
      <formula>NOT(ISERROR(SEARCH("max",C56)))</formula>
    </cfRule>
    <cfRule type="containsText" dxfId="4344" priority="6333" operator="containsText" text="mjp">
      <formula>NOT(ISERROR(SEARCH("mjp",C56)))</formula>
    </cfRule>
    <cfRule type="containsText" dxfId="4343" priority="6334" operator="containsText" text="midi">
      <formula>NOT(ISERROR(SEARCH("midi",C56)))</formula>
    </cfRule>
    <cfRule type="containsText" dxfId="4342" priority="6335" operator="containsText" text="double">
      <formula>NOT(ISERROR(SEARCH("double",C56)))</formula>
    </cfRule>
    <cfRule type="containsText" dxfId="4341" priority="6336" operator="containsText" text="max">
      <formula>NOT(ISERROR(SEARCH("max",C56)))</formula>
    </cfRule>
    <cfRule type="containsText" dxfId="4340" priority="6337" operator="containsText" text="mjp">
      <formula>NOT(ISERROR(SEARCH("mjp",C56)))</formula>
    </cfRule>
    <cfRule type="containsText" dxfId="4339" priority="6338" operator="containsText" text="midi">
      <formula>NOT(ISERROR(SEARCH("midi",C56)))</formula>
    </cfRule>
    <cfRule type="containsText" dxfId="4338" priority="6339" operator="containsText" text="double">
      <formula>NOT(ISERROR(SEARCH("double",C56)))</formula>
    </cfRule>
    <cfRule type="containsText" dxfId="4337" priority="6340" operator="containsText" text="max">
      <formula>NOT(ISERROR(SEARCH("max",C56)))</formula>
    </cfRule>
    <cfRule type="containsText" dxfId="4336" priority="6341" operator="containsText" text="mjp">
      <formula>NOT(ISERROR(SEARCH("mjp",C56)))</formula>
    </cfRule>
    <cfRule type="containsText" dxfId="4335" priority="6342" operator="containsText" text="midi">
      <formula>NOT(ISERROR(SEARCH("midi",C56)))</formula>
    </cfRule>
    <cfRule type="containsText" dxfId="4334" priority="6343" operator="containsText" text="double">
      <formula>NOT(ISERROR(SEARCH("double",C56)))</formula>
    </cfRule>
    <cfRule type="containsText" dxfId="4333" priority="6344" operator="containsText" text="max">
      <formula>NOT(ISERROR(SEARCH("max",C56)))</formula>
    </cfRule>
    <cfRule type="containsText" dxfId="4332" priority="6345" operator="containsText" text="mjp">
      <formula>NOT(ISERROR(SEARCH("mjp",C56)))</formula>
    </cfRule>
    <cfRule type="containsText" dxfId="4331" priority="6346" operator="containsText" text="midi">
      <formula>NOT(ISERROR(SEARCH("midi",C56)))</formula>
    </cfRule>
    <cfRule type="containsText" dxfId="4330" priority="6347" operator="containsText" text="double">
      <formula>NOT(ISERROR(SEARCH("double",C56)))</formula>
    </cfRule>
    <cfRule type="containsText" dxfId="4329" priority="6348" operator="containsText" text="max">
      <formula>NOT(ISERROR(SEARCH("max",C56)))</formula>
    </cfRule>
    <cfRule type="containsText" dxfId="4328" priority="6349" operator="containsText" text="mjp">
      <formula>NOT(ISERROR(SEARCH("mjp",C56)))</formula>
    </cfRule>
    <cfRule type="containsText" dxfId="4327" priority="6350" operator="containsText" text="midi">
      <formula>NOT(ISERROR(SEARCH("midi",C56)))</formula>
    </cfRule>
    <cfRule type="containsText" dxfId="4326" priority="6351" operator="containsText" text="double">
      <formula>NOT(ISERROR(SEARCH("double",C56)))</formula>
    </cfRule>
    <cfRule type="containsText" dxfId="4325" priority="6352" operator="containsText" text="max">
      <formula>NOT(ISERROR(SEARCH("max",C56)))</formula>
    </cfRule>
    <cfRule type="containsText" dxfId="4324" priority="6353" operator="containsText" text="mjp">
      <formula>NOT(ISERROR(SEARCH("mjp",C56)))</formula>
    </cfRule>
    <cfRule type="containsText" dxfId="4323" priority="6354" operator="containsText" text="midi">
      <formula>NOT(ISERROR(SEARCH("midi",C56)))</formula>
    </cfRule>
    <cfRule type="containsText" dxfId="4322" priority="6355" operator="containsText" text="double">
      <formula>NOT(ISERROR(SEARCH("double",C56)))</formula>
    </cfRule>
    <cfRule type="containsText" dxfId="4321" priority="6356" operator="containsText" text="max">
      <formula>NOT(ISERROR(SEARCH("max",C56)))</formula>
    </cfRule>
    <cfRule type="containsText" dxfId="4320" priority="6357" operator="containsText" text="mjp">
      <formula>NOT(ISERROR(SEARCH("mjp",C56)))</formula>
    </cfRule>
    <cfRule type="containsText" dxfId="4319" priority="6358" operator="containsText" text="midi">
      <formula>NOT(ISERROR(SEARCH("midi",C56)))</formula>
    </cfRule>
    <cfRule type="containsText" dxfId="4318" priority="6359" operator="containsText" text="double">
      <formula>NOT(ISERROR(SEARCH("double",C56)))</formula>
    </cfRule>
    <cfRule type="containsText" dxfId="4317" priority="6360" operator="containsText" text="max">
      <formula>NOT(ISERROR(SEARCH("max",C56)))</formula>
    </cfRule>
    <cfRule type="containsText" dxfId="4316" priority="6361" operator="containsText" text="mjp">
      <formula>NOT(ISERROR(SEARCH("mjp",C56)))</formula>
    </cfRule>
    <cfRule type="containsText" dxfId="4315" priority="6362" operator="containsText" text="midi">
      <formula>NOT(ISERROR(SEARCH("midi",C56)))</formula>
    </cfRule>
    <cfRule type="containsText" dxfId="4314" priority="6363" operator="containsText" text="double">
      <formula>NOT(ISERROR(SEARCH("double",C56)))</formula>
    </cfRule>
    <cfRule type="containsText" dxfId="4313" priority="6364" operator="containsText" text="max">
      <formula>NOT(ISERROR(SEARCH("max",C56)))</formula>
    </cfRule>
    <cfRule type="containsText" dxfId="4312" priority="6365" operator="containsText" text="mjp">
      <formula>NOT(ISERROR(SEARCH("mjp",C56)))</formula>
    </cfRule>
    <cfRule type="containsText" dxfId="4311" priority="6366" operator="containsText" text="midi">
      <formula>NOT(ISERROR(SEARCH("midi",C56)))</formula>
    </cfRule>
    <cfRule type="containsText" dxfId="4310" priority="6367" operator="containsText" text="double">
      <formula>NOT(ISERROR(SEARCH("double",C56)))</formula>
    </cfRule>
    <cfRule type="containsText" dxfId="4309" priority="6368" operator="containsText" text="max">
      <formula>NOT(ISERROR(SEARCH("max",C56)))</formula>
    </cfRule>
    <cfRule type="containsText" dxfId="4308" priority="6302" operator="containsText" text="midi">
      <formula>NOT(ISERROR(SEARCH("midi",C56)))</formula>
    </cfRule>
    <cfRule type="containsText" dxfId="4307" priority="6303" operator="containsText" text="double">
      <formula>NOT(ISERROR(SEARCH("double",C56)))</formula>
    </cfRule>
    <cfRule type="containsText" dxfId="4306" priority="6304" operator="containsText" text="max">
      <formula>NOT(ISERROR(SEARCH("max",C56)))</formula>
    </cfRule>
    <cfRule type="containsText" dxfId="4305" priority="6305" operator="containsText" text="mjp">
      <formula>NOT(ISERROR(SEARCH("mjp",C56)))</formula>
    </cfRule>
    <cfRule type="containsText" dxfId="4304" priority="6306" operator="containsText" text="midi">
      <formula>NOT(ISERROR(SEARCH("midi",C56)))</formula>
    </cfRule>
    <cfRule type="containsText" dxfId="4303" priority="6301" operator="containsText" text="mjp">
      <formula>NOT(ISERROR(SEARCH("mjp",C56)))</formula>
    </cfRule>
    <cfRule type="containsText" dxfId="4302" priority="6300" operator="containsText" text="max">
      <formula>NOT(ISERROR(SEARCH("max",C56)))</formula>
    </cfRule>
    <cfRule type="containsText" dxfId="4301" priority="6299" operator="containsText" text="double">
      <formula>NOT(ISERROR(SEARCH("double",C56)))</formula>
    </cfRule>
    <cfRule type="containsText" dxfId="4300" priority="6298" operator="containsText" text="midi">
      <formula>NOT(ISERROR(SEARCH("midi",C56)))</formula>
    </cfRule>
    <cfRule type="containsText" dxfId="4299" priority="6297" operator="containsText" text="mjp">
      <formula>NOT(ISERROR(SEARCH("mjp",C56)))</formula>
    </cfRule>
    <cfRule type="containsText" dxfId="4298" priority="6296" operator="containsText" text="max">
      <formula>NOT(ISERROR(SEARCH("max",C56)))</formula>
    </cfRule>
    <cfRule type="containsText" dxfId="4297" priority="6295" operator="containsText" text="double">
      <formula>NOT(ISERROR(SEARCH("double",C56)))</formula>
    </cfRule>
    <cfRule type="containsText" dxfId="4296" priority="6294" operator="containsText" text="midi">
      <formula>NOT(ISERROR(SEARCH("midi",C56)))</formula>
    </cfRule>
    <cfRule type="containsText" dxfId="4295" priority="6293" operator="containsText" text="mjp">
      <formula>NOT(ISERROR(SEARCH("mjp",C56)))</formula>
    </cfRule>
    <cfRule type="containsText" dxfId="4294" priority="6292" operator="containsText" text="max">
      <formula>NOT(ISERROR(SEARCH("max",C56)))</formula>
    </cfRule>
    <cfRule type="containsText" dxfId="4293" priority="6291" operator="containsText" text="double">
      <formula>NOT(ISERROR(SEARCH("double",C56)))</formula>
    </cfRule>
    <cfRule type="containsText" dxfId="4292" priority="6290" operator="containsText" text="midi">
      <formula>NOT(ISERROR(SEARCH("midi",C56)))</formula>
    </cfRule>
    <cfRule type="containsText" dxfId="4291" priority="6289" operator="containsText" text="mjp">
      <formula>NOT(ISERROR(SEARCH("mjp",C56)))</formula>
    </cfRule>
    <cfRule type="containsText" dxfId="4290" priority="6288" operator="containsText" text="max">
      <formula>NOT(ISERROR(SEARCH("max",C56)))</formula>
    </cfRule>
    <cfRule type="containsText" dxfId="4289" priority="6287" operator="containsText" text="double">
      <formula>NOT(ISERROR(SEARCH("double",C56)))</formula>
    </cfRule>
    <cfRule type="containsText" dxfId="4288" priority="6286" operator="containsText" text="midi">
      <formula>NOT(ISERROR(SEARCH("midi",C56)))</formula>
    </cfRule>
    <cfRule type="containsText" dxfId="4287" priority="6285" operator="containsText" text="mjp">
      <formula>NOT(ISERROR(SEARCH("mjp",C56)))</formula>
    </cfRule>
    <cfRule type="containsText" dxfId="4286" priority="6284" operator="containsText" text="max">
      <formula>NOT(ISERROR(SEARCH("max",C56)))</formula>
    </cfRule>
    <cfRule type="containsText" dxfId="4285" priority="6283" operator="containsText" text="double">
      <formula>NOT(ISERROR(SEARCH("double",C56)))</formula>
    </cfRule>
    <cfRule type="containsText" dxfId="4284" priority="6282" operator="containsText" text="midi">
      <formula>NOT(ISERROR(SEARCH("midi",C56)))</formula>
    </cfRule>
    <cfRule type="containsText" dxfId="4283" priority="6281" operator="containsText" text="mjp">
      <formula>NOT(ISERROR(SEARCH("mjp",C56)))</formula>
    </cfRule>
    <cfRule type="containsText" dxfId="4282" priority="6307" operator="containsText" text="double">
      <formula>NOT(ISERROR(SEARCH("double",C56)))</formula>
    </cfRule>
    <cfRule type="containsText" dxfId="4281" priority="6308" operator="containsText" text="max">
      <formula>NOT(ISERROR(SEARCH("max",C56)))</formula>
    </cfRule>
    <cfRule type="containsText" dxfId="4280" priority="6309" operator="containsText" text="mjp">
      <formula>NOT(ISERROR(SEARCH("mjp",C56)))</formula>
    </cfRule>
    <cfRule type="containsText" dxfId="4279" priority="6310" operator="containsText" text="midi">
      <formula>NOT(ISERROR(SEARCH("midi",C56)))</formula>
    </cfRule>
    <cfRule type="containsText" dxfId="4278" priority="6311" operator="containsText" text="double">
      <formula>NOT(ISERROR(SEARCH("double",C56)))</formula>
    </cfRule>
    <cfRule type="containsText" dxfId="4277" priority="6312" operator="containsText" text="max">
      <formula>NOT(ISERROR(SEARCH("max",C56)))</formula>
    </cfRule>
    <cfRule type="containsText" dxfId="4276" priority="6313" operator="containsText" text="mjp">
      <formula>NOT(ISERROR(SEARCH("mjp",C56)))</formula>
    </cfRule>
    <cfRule type="containsText" dxfId="4275" priority="6314" operator="containsText" text="midi">
      <formula>NOT(ISERROR(SEARCH("midi",C56)))</formula>
    </cfRule>
    <cfRule type="containsText" dxfId="4274" priority="6315" operator="containsText" text="double">
      <formula>NOT(ISERROR(SEARCH("double",C56)))</formula>
    </cfRule>
    <cfRule type="containsText" dxfId="4273" priority="6316" operator="containsText" text="max">
      <formula>NOT(ISERROR(SEARCH("max",C56)))</formula>
    </cfRule>
    <cfRule type="containsText" dxfId="4272" priority="6317" operator="containsText" text="mjp">
      <formula>NOT(ISERROR(SEARCH("mjp",C56)))</formula>
    </cfRule>
    <cfRule type="containsText" dxfId="4271" priority="6318" operator="containsText" text="midi">
      <formula>NOT(ISERROR(SEARCH("midi",C56)))</formula>
    </cfRule>
    <cfRule type="containsText" dxfId="4270" priority="6319" operator="containsText" text="double">
      <formula>NOT(ISERROR(SEARCH("double",C56)))</formula>
    </cfRule>
    <cfRule type="containsText" dxfId="4269" priority="6320" operator="containsText" text="max">
      <formula>NOT(ISERROR(SEARCH("max",C56)))</formula>
    </cfRule>
    <cfRule type="containsText" dxfId="4268" priority="6321" operator="containsText" text="mjp">
      <formula>NOT(ISERROR(SEARCH("mjp",C56)))</formula>
    </cfRule>
    <cfRule type="containsText" dxfId="4267" priority="6322" operator="containsText" text="midi">
      <formula>NOT(ISERROR(SEARCH("midi",C56)))</formula>
    </cfRule>
  </conditionalFormatting>
  <conditionalFormatting sqref="C57:D58">
    <cfRule type="containsText" dxfId="4266" priority="6396" operator="containsText" text="max">
      <formula>NOT(ISERROR(SEARCH("max",C57)))</formula>
    </cfRule>
    <cfRule type="containsText" dxfId="4265" priority="6438" operator="containsText" text="midi">
      <formula>NOT(ISERROR(SEARCH("midi",C57)))</formula>
    </cfRule>
    <cfRule type="containsText" dxfId="4264" priority="6437" operator="containsText" text="mjp">
      <formula>NOT(ISERROR(SEARCH("mjp",C57)))</formula>
    </cfRule>
    <cfRule type="containsText" dxfId="4263" priority="6436" operator="containsText" text="max">
      <formula>NOT(ISERROR(SEARCH("max",C57)))</formula>
    </cfRule>
    <cfRule type="containsText" dxfId="4262" priority="6435" operator="containsText" text="double">
      <formula>NOT(ISERROR(SEARCH("double",C57)))</formula>
    </cfRule>
    <cfRule type="containsText" dxfId="4261" priority="6434" operator="containsText" text="midi">
      <formula>NOT(ISERROR(SEARCH("midi",C57)))</formula>
    </cfRule>
    <cfRule type="containsText" dxfId="4260" priority="6433" operator="containsText" text="mjp">
      <formula>NOT(ISERROR(SEARCH("mjp",C57)))</formula>
    </cfRule>
    <cfRule type="containsText" dxfId="4259" priority="6432" operator="containsText" text="max">
      <formula>NOT(ISERROR(SEARCH("max",C57)))</formula>
    </cfRule>
    <cfRule type="containsText" dxfId="4258" priority="6431" operator="containsText" text="double">
      <formula>NOT(ISERROR(SEARCH("double",C57)))</formula>
    </cfRule>
    <cfRule type="containsText" dxfId="4257" priority="6430" operator="containsText" text="midi">
      <formula>NOT(ISERROR(SEARCH("midi",C57)))</formula>
    </cfRule>
    <cfRule type="containsText" dxfId="4256" priority="6429" operator="containsText" text="mjp">
      <formula>NOT(ISERROR(SEARCH("mjp",C57)))</formula>
    </cfRule>
    <cfRule type="containsText" dxfId="4255" priority="6406" operator="containsText" text="midi">
      <formula>NOT(ISERROR(SEARCH("midi",C57)))</formula>
    </cfRule>
    <cfRule type="containsText" dxfId="4254" priority="6428" operator="containsText" text="max">
      <formula>NOT(ISERROR(SEARCH("max",C57)))</formula>
    </cfRule>
    <cfRule type="containsText" dxfId="4253" priority="6373" operator="containsText" text="mjp">
      <formula>NOT(ISERROR(SEARCH("mjp",C57)))</formula>
    </cfRule>
    <cfRule type="containsText" dxfId="4252" priority="6427" operator="containsText" text="double">
      <formula>NOT(ISERROR(SEARCH("double",C57)))</formula>
    </cfRule>
    <cfRule type="containsText" dxfId="4251" priority="6426" operator="containsText" text="midi">
      <formula>NOT(ISERROR(SEARCH("midi",C57)))</formula>
    </cfRule>
    <cfRule type="containsText" dxfId="4250" priority="6425" operator="containsText" text="mjp">
      <formula>NOT(ISERROR(SEARCH("mjp",C57)))</formula>
    </cfRule>
    <cfRule type="containsText" dxfId="4249" priority="6424" operator="containsText" text="max">
      <formula>NOT(ISERROR(SEARCH("max",C57)))</formula>
    </cfRule>
    <cfRule type="containsText" dxfId="4248" priority="6423" operator="containsText" text="double">
      <formula>NOT(ISERROR(SEARCH("double",C57)))</formula>
    </cfRule>
    <cfRule type="containsText" dxfId="4247" priority="6422" operator="containsText" text="midi">
      <formula>NOT(ISERROR(SEARCH("midi",C57)))</formula>
    </cfRule>
    <cfRule type="containsText" dxfId="4246" priority="6421" operator="containsText" text="mjp">
      <formula>NOT(ISERROR(SEARCH("mjp",C57)))</formula>
    </cfRule>
    <cfRule type="containsText" dxfId="4245" priority="6420" operator="containsText" text="max">
      <formula>NOT(ISERROR(SEARCH("max",C57)))</formula>
    </cfRule>
    <cfRule type="containsText" dxfId="4244" priority="6419" operator="containsText" text="double">
      <formula>NOT(ISERROR(SEARCH("double",C57)))</formula>
    </cfRule>
    <cfRule type="containsText" dxfId="4243" priority="6418" operator="containsText" text="midi">
      <formula>NOT(ISERROR(SEARCH("midi",C57)))</formula>
    </cfRule>
    <cfRule type="containsText" dxfId="4242" priority="6417" operator="containsText" text="mjp">
      <formula>NOT(ISERROR(SEARCH("mjp",C57)))</formula>
    </cfRule>
    <cfRule type="containsText" dxfId="4241" priority="6416" operator="containsText" text="max">
      <formula>NOT(ISERROR(SEARCH("max",C57)))</formula>
    </cfRule>
    <cfRule type="containsText" dxfId="4240" priority="6415" operator="containsText" text="double">
      <formula>NOT(ISERROR(SEARCH("double",C57)))</formula>
    </cfRule>
    <cfRule type="containsText" dxfId="4239" priority="6414" operator="containsText" text="midi">
      <formula>NOT(ISERROR(SEARCH("midi",C57)))</formula>
    </cfRule>
    <cfRule type="containsText" dxfId="4238" priority="6413" operator="containsText" text="mjp">
      <formula>NOT(ISERROR(SEARCH("mjp",C57)))</formula>
    </cfRule>
    <cfRule type="containsText" dxfId="4237" priority="6412" operator="containsText" text="max">
      <formula>NOT(ISERROR(SEARCH("max",C57)))</formula>
    </cfRule>
    <cfRule type="containsText" dxfId="4236" priority="6411" operator="containsText" text="double">
      <formula>NOT(ISERROR(SEARCH("double",C57)))</formula>
    </cfRule>
    <cfRule type="containsText" dxfId="4235" priority="6410" operator="containsText" text="midi">
      <formula>NOT(ISERROR(SEARCH("midi",C57)))</formula>
    </cfRule>
    <cfRule type="containsText" dxfId="4234" priority="6409" operator="containsText" text="mjp">
      <formula>NOT(ISERROR(SEARCH("mjp",C57)))</formula>
    </cfRule>
    <cfRule type="containsText" dxfId="4233" priority="6408" operator="containsText" text="max">
      <formula>NOT(ISERROR(SEARCH("max",C57)))</formula>
    </cfRule>
    <cfRule type="containsText" dxfId="4232" priority="6407" operator="containsText" text="double">
      <formula>NOT(ISERROR(SEARCH("double",C57)))</formula>
    </cfRule>
    <cfRule type="containsText" dxfId="4231" priority="6405" operator="containsText" text="mjp">
      <formula>NOT(ISERROR(SEARCH("mjp",C57)))</formula>
    </cfRule>
    <cfRule type="containsText" dxfId="4230" priority="6404" operator="containsText" text="max">
      <formula>NOT(ISERROR(SEARCH("max",C57)))</formula>
    </cfRule>
    <cfRule type="containsText" dxfId="4229" priority="6403" operator="containsText" text="double">
      <formula>NOT(ISERROR(SEARCH("double",C57)))</formula>
    </cfRule>
    <cfRule type="containsText" dxfId="4228" priority="6402" operator="containsText" text="midi">
      <formula>NOT(ISERROR(SEARCH("midi",C57)))</formula>
    </cfRule>
    <cfRule type="containsText" dxfId="4227" priority="6401" operator="containsText" text="mjp">
      <formula>NOT(ISERROR(SEARCH("mjp",C57)))</formula>
    </cfRule>
    <cfRule type="containsText" dxfId="4226" priority="6400" operator="containsText" text="max">
      <formula>NOT(ISERROR(SEARCH("max",C57)))</formula>
    </cfRule>
    <cfRule type="containsText" dxfId="4225" priority="6399" operator="containsText" text="double">
      <formula>NOT(ISERROR(SEARCH("double",C57)))</formula>
    </cfRule>
    <cfRule type="containsText" dxfId="4224" priority="6439" operator="containsText" text="double">
      <formula>NOT(ISERROR(SEARCH("double",C57)))</formula>
    </cfRule>
    <cfRule type="containsText" dxfId="4223" priority="6374" operator="containsText" text="midi">
      <formula>NOT(ISERROR(SEARCH("midi",C57)))</formula>
    </cfRule>
    <cfRule type="containsText" dxfId="4222" priority="6375" operator="containsText" text="double">
      <formula>NOT(ISERROR(SEARCH("double",C57)))</formula>
    </cfRule>
    <cfRule type="containsText" dxfId="4221" priority="6377" operator="containsText" text="mjp">
      <formula>NOT(ISERROR(SEARCH("mjp",C57)))</formula>
    </cfRule>
    <cfRule type="containsText" dxfId="4220" priority="6378" operator="containsText" text="midi">
      <formula>NOT(ISERROR(SEARCH("midi",C57)))</formula>
    </cfRule>
    <cfRule type="containsText" dxfId="4219" priority="6379" operator="containsText" text="double">
      <formula>NOT(ISERROR(SEARCH("double",C57)))</formula>
    </cfRule>
    <cfRule type="containsText" dxfId="4218" priority="6380" operator="containsText" text="max">
      <formula>NOT(ISERROR(SEARCH("max",C57)))</formula>
    </cfRule>
    <cfRule type="containsText" dxfId="4217" priority="6381" operator="containsText" text="mjp">
      <formula>NOT(ISERROR(SEARCH("mjp",C57)))</formula>
    </cfRule>
    <cfRule type="containsText" dxfId="4216" priority="6382" operator="containsText" text="midi">
      <formula>NOT(ISERROR(SEARCH("midi",C57)))</formula>
    </cfRule>
    <cfRule type="containsText" dxfId="4215" priority="6383" operator="containsText" text="double">
      <formula>NOT(ISERROR(SEARCH("double",C57)))</formula>
    </cfRule>
    <cfRule type="containsText" dxfId="4214" priority="6384" operator="containsText" text="max">
      <formula>NOT(ISERROR(SEARCH("max",C57)))</formula>
    </cfRule>
    <cfRule type="containsText" dxfId="4213" priority="6385" operator="containsText" text="mjp">
      <formula>NOT(ISERROR(SEARCH("mjp",C57)))</formula>
    </cfRule>
    <cfRule type="containsText" dxfId="4212" priority="6386" operator="containsText" text="midi">
      <formula>NOT(ISERROR(SEARCH("midi",C57)))</formula>
    </cfRule>
    <cfRule type="containsText" dxfId="4211" priority="6387" operator="containsText" text="double">
      <formula>NOT(ISERROR(SEARCH("double",C57)))</formula>
    </cfRule>
    <cfRule type="containsText" dxfId="4210" priority="6388" operator="containsText" text="max">
      <formula>NOT(ISERROR(SEARCH("max",C57)))</formula>
    </cfRule>
    <cfRule type="containsText" dxfId="4209" priority="6389" operator="containsText" text="mjp">
      <formula>NOT(ISERROR(SEARCH("mjp",C57)))</formula>
    </cfRule>
    <cfRule type="containsText" dxfId="4208" priority="6390" operator="containsText" text="midi">
      <formula>NOT(ISERROR(SEARCH("midi",C57)))</formula>
    </cfRule>
    <cfRule type="containsText" dxfId="4207" priority="6391" operator="containsText" text="double">
      <formula>NOT(ISERROR(SEARCH("double",C57)))</formula>
    </cfRule>
    <cfRule type="containsText" dxfId="4206" priority="6392" operator="containsText" text="max">
      <formula>NOT(ISERROR(SEARCH("max",C57)))</formula>
    </cfRule>
    <cfRule type="containsText" dxfId="4205" priority="6393" operator="containsText" text="mjp">
      <formula>NOT(ISERROR(SEARCH("mjp",C57)))</formula>
    </cfRule>
    <cfRule type="containsText" dxfId="4204" priority="6394" operator="containsText" text="midi">
      <formula>NOT(ISERROR(SEARCH("midi",C57)))</formula>
    </cfRule>
    <cfRule type="containsText" dxfId="4203" priority="6395" operator="containsText" text="double">
      <formula>NOT(ISERROR(SEARCH("double",C57)))</formula>
    </cfRule>
    <cfRule type="containsText" dxfId="4202" priority="6397" operator="containsText" text="mjp">
      <formula>NOT(ISERROR(SEARCH("mjp",C57)))</formula>
    </cfRule>
    <cfRule type="containsText" dxfId="4201" priority="6398" operator="containsText" text="midi">
      <formula>NOT(ISERROR(SEARCH("midi",C57)))</formula>
    </cfRule>
    <cfRule type="containsText" dxfId="4200" priority="6446" operator="containsText" text="midi">
      <formula>NOT(ISERROR(SEARCH("midi",C57)))</formula>
    </cfRule>
    <cfRule type="containsText" dxfId="4199" priority="6456" operator="containsText" text="max">
      <formula>NOT(ISERROR(SEARCH("max",C57)))</formula>
    </cfRule>
    <cfRule type="containsText" dxfId="4198" priority="6455" operator="containsText" text="double">
      <formula>NOT(ISERROR(SEARCH("double",C57)))</formula>
    </cfRule>
    <cfRule type="containsText" dxfId="4197" priority="6454" operator="containsText" text="midi">
      <formula>NOT(ISERROR(SEARCH("midi",C57)))</formula>
    </cfRule>
    <cfRule type="containsText" dxfId="4196" priority="6453" operator="containsText" text="mjp">
      <formula>NOT(ISERROR(SEARCH("mjp",C57)))</formula>
    </cfRule>
    <cfRule type="containsText" dxfId="4195" priority="6452" operator="containsText" text="max">
      <formula>NOT(ISERROR(SEARCH("max",C57)))</formula>
    </cfRule>
    <cfRule type="containsText" dxfId="4194" priority="6451" operator="containsText" text="double">
      <formula>NOT(ISERROR(SEARCH("double",C57)))</formula>
    </cfRule>
    <cfRule type="containsText" dxfId="4193" priority="6450" operator="containsText" text="midi">
      <formula>NOT(ISERROR(SEARCH("midi",C57)))</formula>
    </cfRule>
    <cfRule type="containsText" dxfId="4192" priority="6449" operator="containsText" text="mjp">
      <formula>NOT(ISERROR(SEARCH("mjp",C57)))</formula>
    </cfRule>
    <cfRule type="containsText" dxfId="4191" priority="6448" operator="containsText" text="max">
      <formula>NOT(ISERROR(SEARCH("max",C57)))</formula>
    </cfRule>
    <cfRule type="containsText" dxfId="4190" priority="6447" operator="containsText" text="double">
      <formula>NOT(ISERROR(SEARCH("double",C57)))</formula>
    </cfRule>
    <cfRule type="containsText" dxfId="4189" priority="6376" operator="containsText" text="max">
      <formula>NOT(ISERROR(SEARCH("max",C57)))</formula>
    </cfRule>
    <cfRule type="containsText" dxfId="4188" priority="6445" operator="containsText" text="mjp">
      <formula>NOT(ISERROR(SEARCH("mjp",C57)))</formula>
    </cfRule>
    <cfRule type="containsText" dxfId="4187" priority="6444" operator="containsText" text="max">
      <formula>NOT(ISERROR(SEARCH("max",C57)))</formula>
    </cfRule>
    <cfRule type="containsText" dxfId="4186" priority="6443" operator="containsText" text="double">
      <formula>NOT(ISERROR(SEARCH("double",C57)))</formula>
    </cfRule>
    <cfRule type="containsText" dxfId="4185" priority="6442" operator="containsText" text="midi">
      <formula>NOT(ISERROR(SEARCH("midi",C57)))</formula>
    </cfRule>
    <cfRule type="containsText" dxfId="4184" priority="6441" operator="containsText" text="mjp">
      <formula>NOT(ISERROR(SEARCH("mjp",C57)))</formula>
    </cfRule>
    <cfRule type="containsText" dxfId="4183" priority="6440" operator="containsText" text="max">
      <formula>NOT(ISERROR(SEARCH("max",C57)))</formula>
    </cfRule>
  </conditionalFormatting>
  <conditionalFormatting sqref="C57:D59">
    <cfRule type="containsText" dxfId="4182" priority="6460" operator="containsText" text="max">
      <formula>NOT(ISERROR(SEARCH("max",C57)))</formula>
    </cfRule>
    <cfRule type="containsText" dxfId="4181" priority="6459" operator="containsText" text="double">
      <formula>NOT(ISERROR(SEARCH("double",C57)))</formula>
    </cfRule>
    <cfRule type="containsText" dxfId="4180" priority="6458" operator="containsText" text="midi">
      <formula>NOT(ISERROR(SEARCH("midi",C57)))</formula>
    </cfRule>
    <cfRule type="containsText" dxfId="4179" priority="6457" operator="containsText" text="mjp">
      <formula>NOT(ISERROR(SEARCH("mjp",C57)))</formula>
    </cfRule>
  </conditionalFormatting>
  <conditionalFormatting sqref="C58:D59">
    <cfRule type="containsText" dxfId="4178" priority="6549" operator="containsText" text="mjp">
      <formula>NOT(ISERROR(SEARCH("mjp",C58)))</formula>
    </cfRule>
    <cfRule type="containsText" dxfId="4177" priority="6550" operator="containsText" text="midi">
      <formula>NOT(ISERROR(SEARCH("midi",C58)))</formula>
    </cfRule>
    <cfRule type="containsText" dxfId="4176" priority="6551" operator="containsText" text="double">
      <formula>NOT(ISERROR(SEARCH("double",C58)))</formula>
    </cfRule>
    <cfRule type="containsText" dxfId="4175" priority="6552" operator="containsText" text="max">
      <formula>NOT(ISERROR(SEARCH("max",C58)))</formula>
    </cfRule>
  </conditionalFormatting>
  <conditionalFormatting sqref="C59:D59">
    <cfRule type="containsText" dxfId="4174" priority="6512" operator="containsText" text="max">
      <formula>NOT(ISERROR(SEARCH("max",C59)))</formula>
    </cfRule>
    <cfRule type="containsText" dxfId="4173" priority="6513" operator="containsText" text="mjp">
      <formula>NOT(ISERROR(SEARCH("mjp",C59)))</formula>
    </cfRule>
    <cfRule type="containsText" dxfId="4172" priority="6514" operator="containsText" text="midi">
      <formula>NOT(ISERROR(SEARCH("midi",C59)))</formula>
    </cfRule>
    <cfRule type="containsText" dxfId="4171" priority="6515" operator="containsText" text="double">
      <formula>NOT(ISERROR(SEARCH("double",C59)))</formula>
    </cfRule>
    <cfRule type="containsText" dxfId="4170" priority="6516" operator="containsText" text="max">
      <formula>NOT(ISERROR(SEARCH("max",C59)))</formula>
    </cfRule>
    <cfRule type="containsText" dxfId="4169" priority="6517" operator="containsText" text="mjp">
      <formula>NOT(ISERROR(SEARCH("mjp",C59)))</formula>
    </cfRule>
    <cfRule type="containsText" dxfId="4168" priority="6518" operator="containsText" text="midi">
      <formula>NOT(ISERROR(SEARCH("midi",C59)))</formula>
    </cfRule>
    <cfRule type="containsText" dxfId="4167" priority="6519" operator="containsText" text="double">
      <formula>NOT(ISERROR(SEARCH("double",C59)))</formula>
    </cfRule>
    <cfRule type="containsText" dxfId="4166" priority="6520" operator="containsText" text="max">
      <formula>NOT(ISERROR(SEARCH("max",C59)))</formula>
    </cfRule>
    <cfRule type="containsText" dxfId="4165" priority="6521" operator="containsText" text="mjp">
      <formula>NOT(ISERROR(SEARCH("mjp",C59)))</formula>
    </cfRule>
    <cfRule type="containsText" dxfId="4164" priority="6522" operator="containsText" text="midi">
      <formula>NOT(ISERROR(SEARCH("midi",C59)))</formula>
    </cfRule>
    <cfRule type="containsText" dxfId="4163" priority="6523" operator="containsText" text="double">
      <formula>NOT(ISERROR(SEARCH("double",C59)))</formula>
    </cfRule>
    <cfRule type="containsText" dxfId="4162" priority="6524" operator="containsText" text="max">
      <formula>NOT(ISERROR(SEARCH("max",C59)))</formula>
    </cfRule>
    <cfRule type="containsText" dxfId="4161" priority="6525" operator="containsText" text="mjp">
      <formula>NOT(ISERROR(SEARCH("mjp",C59)))</formula>
    </cfRule>
    <cfRule type="containsText" dxfId="4160" priority="6526" operator="containsText" text="midi">
      <formula>NOT(ISERROR(SEARCH("midi",C59)))</formula>
    </cfRule>
    <cfRule type="containsText" dxfId="4159" priority="6527" operator="containsText" text="double">
      <formula>NOT(ISERROR(SEARCH("double",C59)))</formula>
    </cfRule>
    <cfRule type="containsText" dxfId="4158" priority="6528" operator="containsText" text="max">
      <formula>NOT(ISERROR(SEARCH("max",C59)))</formula>
    </cfRule>
    <cfRule type="containsText" dxfId="4157" priority="6529" operator="containsText" text="mjp">
      <formula>NOT(ISERROR(SEARCH("mjp",C59)))</formula>
    </cfRule>
    <cfRule type="containsText" dxfId="4156" priority="6530" operator="containsText" text="midi">
      <formula>NOT(ISERROR(SEARCH("midi",C59)))</formula>
    </cfRule>
    <cfRule type="containsText" dxfId="4155" priority="6531" operator="containsText" text="double">
      <formula>NOT(ISERROR(SEARCH("double",C59)))</formula>
    </cfRule>
    <cfRule type="containsText" dxfId="4154" priority="6532" operator="containsText" text="max">
      <formula>NOT(ISERROR(SEARCH("max",C59)))</formula>
    </cfRule>
    <cfRule type="containsText" dxfId="4153" priority="6533" operator="containsText" text="mjp">
      <formula>NOT(ISERROR(SEARCH("mjp",C59)))</formula>
    </cfRule>
    <cfRule type="containsText" dxfId="4152" priority="6534" operator="containsText" text="midi">
      <formula>NOT(ISERROR(SEARCH("midi",C59)))</formula>
    </cfRule>
    <cfRule type="containsText" dxfId="4151" priority="6535" operator="containsText" text="double">
      <formula>NOT(ISERROR(SEARCH("double",C59)))</formula>
    </cfRule>
    <cfRule type="containsText" dxfId="4150" priority="6536" operator="containsText" text="max">
      <formula>NOT(ISERROR(SEARCH("max",C59)))</formula>
    </cfRule>
    <cfRule type="containsText" dxfId="4149" priority="6537" operator="containsText" text="mjp">
      <formula>NOT(ISERROR(SEARCH("mjp",C59)))</formula>
    </cfRule>
    <cfRule type="containsText" dxfId="4148" priority="6538" operator="containsText" text="midi">
      <formula>NOT(ISERROR(SEARCH("midi",C59)))</formula>
    </cfRule>
    <cfRule type="containsText" dxfId="4147" priority="6507" operator="containsText" text="double">
      <formula>NOT(ISERROR(SEARCH("double",C59)))</formula>
    </cfRule>
    <cfRule type="containsText" dxfId="4146" priority="6540" operator="containsText" text="max">
      <formula>NOT(ISERROR(SEARCH("max",C59)))</formula>
    </cfRule>
    <cfRule type="containsText" dxfId="4145" priority="6541" operator="containsText" text="mjp">
      <formula>NOT(ISERROR(SEARCH("mjp",C59)))</formula>
    </cfRule>
    <cfRule type="containsText" dxfId="4144" priority="6542" operator="containsText" text="midi">
      <formula>NOT(ISERROR(SEARCH("midi",C59)))</formula>
    </cfRule>
    <cfRule type="containsText" dxfId="4143" priority="6543" operator="containsText" text="double">
      <formula>NOT(ISERROR(SEARCH("double",C59)))</formula>
    </cfRule>
    <cfRule type="containsText" dxfId="4142" priority="6544" operator="containsText" text="max">
      <formula>NOT(ISERROR(SEARCH("max",C59)))</formula>
    </cfRule>
    <cfRule type="containsText" dxfId="4141" priority="6545" operator="containsText" text="mjp">
      <formula>NOT(ISERROR(SEARCH("mjp",C59)))</formula>
    </cfRule>
    <cfRule type="containsText" dxfId="4140" priority="6546" operator="containsText" text="midi">
      <formula>NOT(ISERROR(SEARCH("midi",C59)))</formula>
    </cfRule>
    <cfRule type="containsText" dxfId="4139" priority="6547" operator="containsText" text="double">
      <formula>NOT(ISERROR(SEARCH("double",C59)))</formula>
    </cfRule>
    <cfRule type="containsText" dxfId="4138" priority="6548" operator="containsText" text="max">
      <formula>NOT(ISERROR(SEARCH("max",C59)))</formula>
    </cfRule>
    <cfRule type="containsText" dxfId="4137" priority="6539" operator="containsText" text="double">
      <formula>NOT(ISERROR(SEARCH("double",C59)))</formula>
    </cfRule>
    <cfRule type="containsText" dxfId="4136" priority="6478" operator="containsText" text="midi">
      <formula>NOT(ISERROR(SEARCH("midi",C59)))</formula>
    </cfRule>
    <cfRule type="containsText" dxfId="4135" priority="6508" operator="containsText" text="max">
      <formula>NOT(ISERROR(SEARCH("max",C59)))</formula>
    </cfRule>
    <cfRule type="containsText" dxfId="4134" priority="6469" operator="containsText" text="mjp">
      <formula>NOT(ISERROR(SEARCH("mjp",C59)))</formula>
    </cfRule>
    <cfRule type="containsText" dxfId="4133" priority="6470" operator="containsText" text="midi">
      <formula>NOT(ISERROR(SEARCH("midi",C59)))</formula>
    </cfRule>
    <cfRule type="containsText" dxfId="4132" priority="6471" operator="containsText" text="double">
      <formula>NOT(ISERROR(SEARCH("double",C59)))</formula>
    </cfRule>
    <cfRule type="containsText" dxfId="4131" priority="6472" operator="containsText" text="max">
      <formula>NOT(ISERROR(SEARCH("max",C59)))</formula>
    </cfRule>
    <cfRule type="containsText" dxfId="4130" priority="6473" operator="containsText" text="mjp">
      <formula>NOT(ISERROR(SEARCH("mjp",C59)))</formula>
    </cfRule>
    <cfRule type="containsText" dxfId="4129" priority="6474" operator="containsText" text="midi">
      <formula>NOT(ISERROR(SEARCH("midi",C59)))</formula>
    </cfRule>
    <cfRule type="containsText" dxfId="4128" priority="6475" operator="containsText" text="double">
      <formula>NOT(ISERROR(SEARCH("double",C59)))</formula>
    </cfRule>
    <cfRule type="containsText" dxfId="4127" priority="6476" operator="containsText" text="max">
      <formula>NOT(ISERROR(SEARCH("max",C59)))</formula>
    </cfRule>
    <cfRule type="containsText" dxfId="4126" priority="6477" operator="containsText" text="mjp">
      <formula>NOT(ISERROR(SEARCH("mjp",C59)))</formula>
    </cfRule>
    <cfRule type="containsText" dxfId="4125" priority="6479" operator="containsText" text="double">
      <formula>NOT(ISERROR(SEARCH("double",C59)))</formula>
    </cfRule>
    <cfRule type="containsText" dxfId="4124" priority="6480" operator="containsText" text="max">
      <formula>NOT(ISERROR(SEARCH("max",C59)))</formula>
    </cfRule>
    <cfRule type="containsText" dxfId="4123" priority="6481" operator="containsText" text="mjp">
      <formula>NOT(ISERROR(SEARCH("mjp",C59)))</formula>
    </cfRule>
    <cfRule type="containsText" dxfId="4122" priority="6482" operator="containsText" text="midi">
      <formula>NOT(ISERROR(SEARCH("midi",C59)))</formula>
    </cfRule>
    <cfRule type="containsText" dxfId="4121" priority="6483" operator="containsText" text="double">
      <formula>NOT(ISERROR(SEARCH("double",C59)))</formula>
    </cfRule>
    <cfRule type="containsText" dxfId="4120" priority="6484" operator="containsText" text="max">
      <formula>NOT(ISERROR(SEARCH("max",C59)))</formula>
    </cfRule>
    <cfRule type="containsText" dxfId="4119" priority="6485" operator="containsText" text="mjp">
      <formula>NOT(ISERROR(SEARCH("mjp",C59)))</formula>
    </cfRule>
    <cfRule type="containsText" dxfId="4118" priority="6486" operator="containsText" text="midi">
      <formula>NOT(ISERROR(SEARCH("midi",C59)))</formula>
    </cfRule>
    <cfRule type="containsText" dxfId="4117" priority="6487" operator="containsText" text="double">
      <formula>NOT(ISERROR(SEARCH("double",C59)))</formula>
    </cfRule>
    <cfRule type="containsText" dxfId="4116" priority="6488" operator="containsText" text="max">
      <formula>NOT(ISERROR(SEARCH("max",C59)))</formula>
    </cfRule>
    <cfRule type="containsText" dxfId="4115" priority="6489" operator="containsText" text="mjp">
      <formula>NOT(ISERROR(SEARCH("mjp",C59)))</formula>
    </cfRule>
    <cfRule type="containsText" dxfId="4114" priority="6490" operator="containsText" text="midi">
      <formula>NOT(ISERROR(SEARCH("midi",C59)))</formula>
    </cfRule>
    <cfRule type="containsText" dxfId="4113" priority="6491" operator="containsText" text="double">
      <formula>NOT(ISERROR(SEARCH("double",C59)))</formula>
    </cfRule>
    <cfRule type="containsText" dxfId="4112" priority="6492" operator="containsText" text="max">
      <formula>NOT(ISERROR(SEARCH("max",C59)))</formula>
    </cfRule>
    <cfRule type="containsText" dxfId="4111" priority="6493" operator="containsText" text="mjp">
      <formula>NOT(ISERROR(SEARCH("mjp",C59)))</formula>
    </cfRule>
    <cfRule type="containsText" dxfId="4110" priority="6494" operator="containsText" text="midi">
      <formula>NOT(ISERROR(SEARCH("midi",C59)))</formula>
    </cfRule>
    <cfRule type="containsText" dxfId="4109" priority="6495" operator="containsText" text="double">
      <formula>NOT(ISERROR(SEARCH("double",C59)))</formula>
    </cfRule>
    <cfRule type="containsText" dxfId="4108" priority="6509" operator="containsText" text="mjp">
      <formula>NOT(ISERROR(SEARCH("mjp",C59)))</formula>
    </cfRule>
    <cfRule type="containsText" dxfId="4107" priority="6510" operator="containsText" text="midi">
      <formula>NOT(ISERROR(SEARCH("midi",C59)))</formula>
    </cfRule>
    <cfRule type="containsText" dxfId="4106" priority="6511" operator="containsText" text="double">
      <formula>NOT(ISERROR(SEARCH("double",C59)))</formula>
    </cfRule>
    <cfRule type="containsText" dxfId="4105" priority="6496" operator="containsText" text="max">
      <formula>NOT(ISERROR(SEARCH("max",C59)))</formula>
    </cfRule>
    <cfRule type="containsText" dxfId="4104" priority="6497" operator="containsText" text="mjp">
      <formula>NOT(ISERROR(SEARCH("mjp",C59)))</formula>
    </cfRule>
    <cfRule type="containsText" dxfId="4103" priority="6498" operator="containsText" text="midi">
      <formula>NOT(ISERROR(SEARCH("midi",C59)))</formula>
    </cfRule>
    <cfRule type="containsText" dxfId="4102" priority="6499" operator="containsText" text="double">
      <formula>NOT(ISERROR(SEARCH("double",C59)))</formula>
    </cfRule>
    <cfRule type="containsText" dxfId="4101" priority="6500" operator="containsText" text="max">
      <formula>NOT(ISERROR(SEARCH("max",C59)))</formula>
    </cfRule>
    <cfRule type="containsText" dxfId="4100" priority="6501" operator="containsText" text="mjp">
      <formula>NOT(ISERROR(SEARCH("mjp",C59)))</formula>
    </cfRule>
    <cfRule type="containsText" dxfId="4099" priority="6502" operator="containsText" text="midi">
      <formula>NOT(ISERROR(SEARCH("midi",C59)))</formula>
    </cfRule>
    <cfRule type="containsText" dxfId="4098" priority="6503" operator="containsText" text="double">
      <formula>NOT(ISERROR(SEARCH("double",C59)))</formula>
    </cfRule>
    <cfRule type="containsText" dxfId="4097" priority="6504" operator="containsText" text="max">
      <formula>NOT(ISERROR(SEARCH("max",C59)))</formula>
    </cfRule>
    <cfRule type="containsText" dxfId="4096" priority="6505" operator="containsText" text="mjp">
      <formula>NOT(ISERROR(SEARCH("mjp",C59)))</formula>
    </cfRule>
    <cfRule type="containsText" dxfId="4095" priority="6506" operator="containsText" text="midi">
      <formula>NOT(ISERROR(SEARCH("midi",C59)))</formula>
    </cfRule>
  </conditionalFormatting>
  <conditionalFormatting sqref="C61:D62">
    <cfRule type="containsText" dxfId="4094" priority="6270" operator="containsText" text="midi">
      <formula>NOT(ISERROR(SEARCH("midi",C61)))</formula>
    </cfRule>
    <cfRule type="containsText" dxfId="4093" priority="6272" operator="containsText" text="max">
      <formula>NOT(ISERROR(SEARCH("max",C61)))</formula>
    </cfRule>
    <cfRule type="containsText" dxfId="4092" priority="6271" operator="containsText" text="double">
      <formula>NOT(ISERROR(SEARCH("double",C61)))</formula>
    </cfRule>
    <cfRule type="containsText" dxfId="4091" priority="6269" operator="containsText" text="mjp">
      <formula>NOT(ISERROR(SEARCH("mjp",C61)))</formula>
    </cfRule>
  </conditionalFormatting>
  <conditionalFormatting sqref="C62:D62">
    <cfRule type="containsText" dxfId="4090" priority="6227" operator="containsText" text="double">
      <formula>NOT(ISERROR(SEARCH("double",C62)))</formula>
    </cfRule>
    <cfRule type="containsText" dxfId="4089" priority="6228" operator="containsText" text="max">
      <formula>NOT(ISERROR(SEARCH("max",C62)))</formula>
    </cfRule>
    <cfRule type="containsText" dxfId="4088" priority="6229" operator="containsText" text="mjp">
      <formula>NOT(ISERROR(SEARCH("mjp",C62)))</formula>
    </cfRule>
    <cfRule type="containsText" dxfId="4087" priority="6230" operator="containsText" text="midi">
      <formula>NOT(ISERROR(SEARCH("midi",C62)))</formula>
    </cfRule>
    <cfRule type="containsText" dxfId="4086" priority="6231" operator="containsText" text="double">
      <formula>NOT(ISERROR(SEARCH("double",C62)))</formula>
    </cfRule>
    <cfRule type="containsText" dxfId="4085" priority="6232" operator="containsText" text="max">
      <formula>NOT(ISERROR(SEARCH("max",C62)))</formula>
    </cfRule>
    <cfRule type="containsText" dxfId="4084" priority="6233" operator="containsText" text="mjp">
      <formula>NOT(ISERROR(SEARCH("mjp",C62)))</formula>
    </cfRule>
    <cfRule type="containsText" dxfId="4083" priority="6234" operator="containsText" text="midi">
      <formula>NOT(ISERROR(SEARCH("midi",C62)))</formula>
    </cfRule>
    <cfRule type="containsText" dxfId="4082" priority="6235" operator="containsText" text="double">
      <formula>NOT(ISERROR(SEARCH("double",C62)))</formula>
    </cfRule>
    <cfRule type="containsText" dxfId="4081" priority="6236" operator="containsText" text="max">
      <formula>NOT(ISERROR(SEARCH("max",C62)))</formula>
    </cfRule>
    <cfRule type="containsText" dxfId="4080" priority="6237" operator="containsText" text="mjp">
      <formula>NOT(ISERROR(SEARCH("mjp",C62)))</formula>
    </cfRule>
    <cfRule type="containsText" dxfId="4079" priority="6238" operator="containsText" text="midi">
      <formula>NOT(ISERROR(SEARCH("midi",C62)))</formula>
    </cfRule>
    <cfRule type="containsText" dxfId="4078" priority="6239" operator="containsText" text="double">
      <formula>NOT(ISERROR(SEARCH("double",C62)))</formula>
    </cfRule>
    <cfRule type="containsText" dxfId="4077" priority="6240" operator="containsText" text="max">
      <formula>NOT(ISERROR(SEARCH("max",C62)))</formula>
    </cfRule>
    <cfRule type="containsText" dxfId="4076" priority="6242" operator="containsText" text="midi">
      <formula>NOT(ISERROR(SEARCH("midi",C62)))</formula>
    </cfRule>
    <cfRule type="containsText" dxfId="4075" priority="6243" operator="containsText" text="double">
      <formula>NOT(ISERROR(SEARCH("double",C62)))</formula>
    </cfRule>
    <cfRule type="containsText" dxfId="4074" priority="6244" operator="containsText" text="max">
      <formula>NOT(ISERROR(SEARCH("max",C62)))</formula>
    </cfRule>
    <cfRule type="containsText" dxfId="4073" priority="6245" operator="containsText" text="mjp">
      <formula>NOT(ISERROR(SEARCH("mjp",C62)))</formula>
    </cfRule>
    <cfRule type="containsText" dxfId="4072" priority="6246" operator="containsText" text="midi">
      <formula>NOT(ISERROR(SEARCH("midi",C62)))</formula>
    </cfRule>
    <cfRule type="containsText" dxfId="4071" priority="6247" operator="containsText" text="double">
      <formula>NOT(ISERROR(SEARCH("double",C62)))</formula>
    </cfRule>
    <cfRule type="containsText" dxfId="4070" priority="6248" operator="containsText" text="max">
      <formula>NOT(ISERROR(SEARCH("max",C62)))</formula>
    </cfRule>
    <cfRule type="containsText" dxfId="4069" priority="6249" operator="containsText" text="mjp">
      <formula>NOT(ISERROR(SEARCH("mjp",C62)))</formula>
    </cfRule>
    <cfRule type="containsText" dxfId="4068" priority="6250" operator="containsText" text="midi">
      <formula>NOT(ISERROR(SEARCH("midi",C62)))</formula>
    </cfRule>
    <cfRule type="containsText" dxfId="4067" priority="6251" operator="containsText" text="double">
      <formula>NOT(ISERROR(SEARCH("double",C62)))</formula>
    </cfRule>
    <cfRule type="containsText" dxfId="4066" priority="6252" operator="containsText" text="max">
      <formula>NOT(ISERROR(SEARCH("max",C62)))</formula>
    </cfRule>
    <cfRule type="containsText" dxfId="4065" priority="6253" operator="containsText" text="mjp">
      <formula>NOT(ISERROR(SEARCH("mjp",C62)))</formula>
    </cfRule>
    <cfRule type="containsText" dxfId="4064" priority="6254" operator="containsText" text="midi">
      <formula>NOT(ISERROR(SEARCH("midi",C62)))</formula>
    </cfRule>
    <cfRule type="containsText" dxfId="4063" priority="6255" operator="containsText" text="double">
      <formula>NOT(ISERROR(SEARCH("double",C62)))</formula>
    </cfRule>
    <cfRule type="containsText" dxfId="4062" priority="6256" operator="containsText" text="max">
      <formula>NOT(ISERROR(SEARCH("max",C62)))</formula>
    </cfRule>
    <cfRule type="containsText" dxfId="4061" priority="6257" operator="containsText" text="mjp">
      <formula>NOT(ISERROR(SEARCH("mjp",C62)))</formula>
    </cfRule>
    <cfRule type="containsText" dxfId="4060" priority="6258" operator="containsText" text="midi">
      <formula>NOT(ISERROR(SEARCH("midi",C62)))</formula>
    </cfRule>
    <cfRule type="containsText" dxfId="4059" priority="6259" operator="containsText" text="double">
      <formula>NOT(ISERROR(SEARCH("double",C62)))</formula>
    </cfRule>
    <cfRule type="containsText" dxfId="4058" priority="6260" operator="containsText" text="max">
      <formula>NOT(ISERROR(SEARCH("max",C62)))</formula>
    </cfRule>
    <cfRule type="containsText" dxfId="4057" priority="6262" operator="containsText" text="midi">
      <formula>NOT(ISERROR(SEARCH("midi",C62)))</formula>
    </cfRule>
    <cfRule type="containsText" dxfId="4056" priority="6263" operator="containsText" text="double">
      <formula>NOT(ISERROR(SEARCH("double",C62)))</formula>
    </cfRule>
    <cfRule type="containsText" dxfId="4055" priority="6264" operator="containsText" text="max">
      <formula>NOT(ISERROR(SEARCH("max",C62)))</formula>
    </cfRule>
    <cfRule type="containsText" dxfId="4054" priority="6265" operator="containsText" text="mjp">
      <formula>NOT(ISERROR(SEARCH("mjp",C62)))</formula>
    </cfRule>
    <cfRule type="containsText" dxfId="4053" priority="6266" operator="containsText" text="midi">
      <formula>NOT(ISERROR(SEARCH("midi",C62)))</formula>
    </cfRule>
    <cfRule type="containsText" dxfId="4052" priority="6267" operator="containsText" text="double">
      <formula>NOT(ISERROR(SEARCH("double",C62)))</formula>
    </cfRule>
    <cfRule type="containsText" dxfId="4051" priority="6268" operator="containsText" text="max">
      <formula>NOT(ISERROR(SEARCH("max",C62)))</formula>
    </cfRule>
    <cfRule type="containsText" dxfId="4050" priority="6261" operator="containsText" text="mjp">
      <formula>NOT(ISERROR(SEARCH("mjp",C62)))</formula>
    </cfRule>
    <cfRule type="containsText" dxfId="4049" priority="6208" operator="containsText" text="max">
      <formula>NOT(ISERROR(SEARCH("max",C62)))</formula>
    </cfRule>
    <cfRule type="containsText" dxfId="4048" priority="6207" operator="containsText" text="double">
      <formula>NOT(ISERROR(SEARCH("double",C62)))</formula>
    </cfRule>
    <cfRule type="containsText" dxfId="4047" priority="6206" operator="containsText" text="midi">
      <formula>NOT(ISERROR(SEARCH("midi",C62)))</formula>
    </cfRule>
    <cfRule type="containsText" dxfId="4046" priority="6205" operator="containsText" text="mjp">
      <formula>NOT(ISERROR(SEARCH("mjp",C62)))</formula>
    </cfRule>
    <cfRule type="containsText" dxfId="4045" priority="6204" operator="containsText" text="max">
      <formula>NOT(ISERROR(SEARCH("max",C62)))</formula>
    </cfRule>
    <cfRule type="containsText" dxfId="4044" priority="6203" operator="containsText" text="double">
      <formula>NOT(ISERROR(SEARCH("double",C62)))</formula>
    </cfRule>
    <cfRule type="containsText" dxfId="4043" priority="6202" operator="containsText" text="midi">
      <formula>NOT(ISERROR(SEARCH("midi",C62)))</formula>
    </cfRule>
    <cfRule type="containsText" dxfId="4042" priority="6201" operator="containsText" text="mjp">
      <formula>NOT(ISERROR(SEARCH("mjp",C62)))</formula>
    </cfRule>
    <cfRule type="containsText" dxfId="4041" priority="6200" operator="containsText" text="max">
      <formula>NOT(ISERROR(SEARCH("max",C62)))</formula>
    </cfRule>
    <cfRule type="containsText" dxfId="4040" priority="6199" operator="containsText" text="double">
      <formula>NOT(ISERROR(SEARCH("double",C62)))</formula>
    </cfRule>
    <cfRule type="containsText" dxfId="4039" priority="6241" operator="containsText" text="mjp">
      <formula>NOT(ISERROR(SEARCH("mjp",C62)))</formula>
    </cfRule>
    <cfRule type="containsText" dxfId="4038" priority="6198" operator="containsText" text="midi">
      <formula>NOT(ISERROR(SEARCH("midi",C62)))</formula>
    </cfRule>
    <cfRule type="containsText" dxfId="4037" priority="6197" operator="containsText" text="mjp">
      <formula>NOT(ISERROR(SEARCH("mjp",C62)))</formula>
    </cfRule>
    <cfRule type="containsText" dxfId="4036" priority="6196" operator="containsText" text="max">
      <formula>NOT(ISERROR(SEARCH("max",C62)))</formula>
    </cfRule>
    <cfRule type="containsText" dxfId="4035" priority="6195" operator="containsText" text="double">
      <formula>NOT(ISERROR(SEARCH("double",C62)))</formula>
    </cfRule>
    <cfRule type="containsText" dxfId="4034" priority="6194" operator="containsText" text="midi">
      <formula>NOT(ISERROR(SEARCH("midi",C62)))</formula>
    </cfRule>
    <cfRule type="containsText" dxfId="4033" priority="6193" operator="containsText" text="mjp">
      <formula>NOT(ISERROR(SEARCH("mjp",C62)))</formula>
    </cfRule>
    <cfRule type="containsText" dxfId="4032" priority="6192" operator="containsText" text="max">
      <formula>NOT(ISERROR(SEARCH("max",C62)))</formula>
    </cfRule>
    <cfRule type="containsText" dxfId="4031" priority="6191" operator="containsText" text="double">
      <formula>NOT(ISERROR(SEARCH("double",C62)))</formula>
    </cfRule>
    <cfRule type="containsText" dxfId="4030" priority="6190" operator="containsText" text="midi">
      <formula>NOT(ISERROR(SEARCH("midi",C62)))</formula>
    </cfRule>
    <cfRule type="containsText" dxfId="4029" priority="6189" operator="containsText" text="mjp">
      <formula>NOT(ISERROR(SEARCH("mjp",C62)))</formula>
    </cfRule>
    <cfRule type="containsText" dxfId="4028" priority="6210" operator="containsText" text="midi">
      <formula>NOT(ISERROR(SEARCH("midi",C62)))</formula>
    </cfRule>
    <cfRule type="containsText" dxfId="4027" priority="6211" operator="containsText" text="double">
      <formula>NOT(ISERROR(SEARCH("double",C62)))</formula>
    </cfRule>
    <cfRule type="containsText" dxfId="4026" priority="6212" operator="containsText" text="max">
      <formula>NOT(ISERROR(SEARCH("max",C62)))</formula>
    </cfRule>
    <cfRule type="containsText" dxfId="4025" priority="6213" operator="containsText" text="mjp">
      <formula>NOT(ISERROR(SEARCH("mjp",C62)))</formula>
    </cfRule>
    <cfRule type="containsText" dxfId="4024" priority="6214" operator="containsText" text="midi">
      <formula>NOT(ISERROR(SEARCH("midi",C62)))</formula>
    </cfRule>
    <cfRule type="containsText" dxfId="4023" priority="6215" operator="containsText" text="double">
      <formula>NOT(ISERROR(SEARCH("double",C62)))</formula>
    </cfRule>
    <cfRule type="containsText" dxfId="4022" priority="6216" operator="containsText" text="max">
      <formula>NOT(ISERROR(SEARCH("max",C62)))</formula>
    </cfRule>
    <cfRule type="containsText" dxfId="4021" priority="6217" operator="containsText" text="mjp">
      <formula>NOT(ISERROR(SEARCH("mjp",C62)))</formula>
    </cfRule>
    <cfRule type="containsText" dxfId="4020" priority="6209" operator="containsText" text="mjp">
      <formula>NOT(ISERROR(SEARCH("mjp",C62)))</formula>
    </cfRule>
    <cfRule type="containsText" dxfId="4019" priority="6218" operator="containsText" text="midi">
      <formula>NOT(ISERROR(SEARCH("midi",C62)))</formula>
    </cfRule>
    <cfRule type="containsText" dxfId="4018" priority="6219" operator="containsText" text="double">
      <formula>NOT(ISERROR(SEARCH("double",C62)))</formula>
    </cfRule>
    <cfRule type="containsText" dxfId="4017" priority="6220" operator="containsText" text="max">
      <formula>NOT(ISERROR(SEARCH("max",C62)))</formula>
    </cfRule>
    <cfRule type="containsText" dxfId="4016" priority="6221" operator="containsText" text="mjp">
      <formula>NOT(ISERROR(SEARCH("mjp",C62)))</formula>
    </cfRule>
    <cfRule type="containsText" dxfId="4015" priority="6222" operator="containsText" text="midi">
      <formula>NOT(ISERROR(SEARCH("midi",C62)))</formula>
    </cfRule>
    <cfRule type="containsText" dxfId="4014" priority="6223" operator="containsText" text="double">
      <formula>NOT(ISERROR(SEARCH("double",C62)))</formula>
    </cfRule>
    <cfRule type="containsText" dxfId="4013" priority="6224" operator="containsText" text="max">
      <formula>NOT(ISERROR(SEARCH("max",C62)))</formula>
    </cfRule>
    <cfRule type="containsText" dxfId="4012" priority="6225" operator="containsText" text="mjp">
      <formula>NOT(ISERROR(SEARCH("mjp",C62)))</formula>
    </cfRule>
    <cfRule type="containsText" dxfId="4011" priority="6226" operator="containsText" text="midi">
      <formula>NOT(ISERROR(SEARCH("midi",C62)))</formula>
    </cfRule>
  </conditionalFormatting>
  <conditionalFormatting sqref="C62:D63">
    <cfRule type="containsText" dxfId="4010" priority="6185" operator="containsText" text="mjp">
      <formula>NOT(ISERROR(SEARCH("mjp",C62)))</formula>
    </cfRule>
    <cfRule type="containsText" dxfId="4009" priority="6188" operator="containsText" text="max">
      <formula>NOT(ISERROR(SEARCH("max",C62)))</formula>
    </cfRule>
    <cfRule type="containsText" dxfId="4008" priority="6186" operator="containsText" text="midi">
      <formula>NOT(ISERROR(SEARCH("midi",C62)))</formula>
    </cfRule>
    <cfRule type="containsText" dxfId="4007" priority="6187" operator="containsText" text="double">
      <formula>NOT(ISERROR(SEARCH("double",C62)))</formula>
    </cfRule>
  </conditionalFormatting>
  <conditionalFormatting sqref="C63:D63">
    <cfRule type="containsText" dxfId="4006" priority="6169" operator="containsText" text="mjp">
      <formula>NOT(ISERROR(SEARCH("mjp",C63)))</formula>
    </cfRule>
    <cfRule type="containsText" dxfId="4005" priority="6168" operator="containsText" text="max">
      <formula>NOT(ISERROR(SEARCH("max",C63)))</formula>
    </cfRule>
    <cfRule type="containsText" dxfId="4004" priority="6167" operator="containsText" text="double">
      <formula>NOT(ISERROR(SEARCH("double",C63)))</formula>
    </cfRule>
    <cfRule type="containsText" dxfId="4003" priority="6166" operator="containsText" text="midi">
      <formula>NOT(ISERROR(SEARCH("midi",C63)))</formula>
    </cfRule>
    <cfRule type="containsText" dxfId="4002" priority="6165" operator="containsText" text="mjp">
      <formula>NOT(ISERROR(SEARCH("mjp",C63)))</formula>
    </cfRule>
    <cfRule type="containsText" dxfId="4001" priority="6164" operator="containsText" text="max">
      <formula>NOT(ISERROR(SEARCH("max",C63)))</formula>
    </cfRule>
    <cfRule type="containsText" dxfId="4000" priority="6163" operator="containsText" text="double">
      <formula>NOT(ISERROR(SEARCH("double",C63)))</formula>
    </cfRule>
    <cfRule type="containsText" dxfId="3999" priority="6162" operator="containsText" text="midi">
      <formula>NOT(ISERROR(SEARCH("midi",C63)))</formula>
    </cfRule>
    <cfRule type="containsText" dxfId="3998" priority="6161" operator="containsText" text="mjp">
      <formula>NOT(ISERROR(SEARCH("mjp",C63)))</formula>
    </cfRule>
    <cfRule type="containsText" dxfId="3997" priority="6160" operator="containsText" text="max">
      <formula>NOT(ISERROR(SEARCH("max",C63)))</formula>
    </cfRule>
    <cfRule type="containsText" dxfId="3996" priority="6159" operator="containsText" text="double">
      <formula>NOT(ISERROR(SEARCH("double",C63)))</formula>
    </cfRule>
    <cfRule type="containsText" dxfId="3995" priority="6158" operator="containsText" text="midi">
      <formula>NOT(ISERROR(SEARCH("midi",C63)))</formula>
    </cfRule>
    <cfRule type="containsText" dxfId="3994" priority="6157" operator="containsText" text="mjp">
      <formula>NOT(ISERROR(SEARCH("mjp",C63)))</formula>
    </cfRule>
    <cfRule type="containsText" dxfId="3993" priority="6156" operator="containsText" text="max">
      <formula>NOT(ISERROR(SEARCH("max",C63)))</formula>
    </cfRule>
    <cfRule type="containsText" dxfId="3992" priority="6155" operator="containsText" text="double">
      <formula>NOT(ISERROR(SEARCH("double",C63)))</formula>
    </cfRule>
    <cfRule type="containsText" dxfId="3991" priority="6154" operator="containsText" text="midi">
      <formula>NOT(ISERROR(SEARCH("midi",C63)))</formula>
    </cfRule>
    <cfRule type="containsText" dxfId="3990" priority="6152" operator="containsText" text="max">
      <formula>NOT(ISERROR(SEARCH("max",C63)))</formula>
    </cfRule>
    <cfRule type="containsText" dxfId="3989" priority="6151" operator="containsText" text="double">
      <formula>NOT(ISERROR(SEARCH("double",C63)))</formula>
    </cfRule>
    <cfRule type="containsText" dxfId="3988" priority="6150" operator="containsText" text="midi">
      <formula>NOT(ISERROR(SEARCH("midi",C63)))</formula>
    </cfRule>
    <cfRule type="containsText" dxfId="3987" priority="6149" operator="containsText" text="mjp">
      <formula>NOT(ISERROR(SEARCH("mjp",C63)))</formula>
    </cfRule>
    <cfRule type="containsText" dxfId="3986" priority="6148" operator="containsText" text="max">
      <formula>NOT(ISERROR(SEARCH("max",C63)))</formula>
    </cfRule>
    <cfRule type="containsText" dxfId="3985" priority="6147" operator="containsText" text="double">
      <formula>NOT(ISERROR(SEARCH("double",C63)))</formula>
    </cfRule>
    <cfRule type="containsText" dxfId="3984" priority="6146" operator="containsText" text="midi">
      <formula>NOT(ISERROR(SEARCH("midi",C63)))</formula>
    </cfRule>
    <cfRule type="containsText" dxfId="3983" priority="6145" operator="containsText" text="mjp">
      <formula>NOT(ISERROR(SEARCH("mjp",C63)))</formula>
    </cfRule>
    <cfRule type="containsText" dxfId="3982" priority="6144" operator="containsText" text="max">
      <formula>NOT(ISERROR(SEARCH("max",C63)))</formula>
    </cfRule>
    <cfRule type="containsText" dxfId="3981" priority="6143" operator="containsText" text="double">
      <formula>NOT(ISERROR(SEARCH("double",C63)))</formula>
    </cfRule>
    <cfRule type="containsText" dxfId="3980" priority="6142" operator="containsText" text="midi">
      <formula>NOT(ISERROR(SEARCH("midi",C63)))</formula>
    </cfRule>
    <cfRule type="containsText" dxfId="3979" priority="6141" operator="containsText" text="mjp">
      <formula>NOT(ISERROR(SEARCH("mjp",C63)))</formula>
    </cfRule>
    <cfRule type="containsText" dxfId="3978" priority="6140" operator="containsText" text="max">
      <formula>NOT(ISERROR(SEARCH("max",C63)))</formula>
    </cfRule>
    <cfRule type="containsText" dxfId="3977" priority="6139" operator="containsText" text="double">
      <formula>NOT(ISERROR(SEARCH("double",C63)))</formula>
    </cfRule>
    <cfRule type="containsText" dxfId="3976" priority="6138" operator="containsText" text="midi">
      <formula>NOT(ISERROR(SEARCH("midi",C63)))</formula>
    </cfRule>
    <cfRule type="containsText" dxfId="3975" priority="6136" operator="containsText" text="max">
      <formula>NOT(ISERROR(SEARCH("max",C63)))</formula>
    </cfRule>
    <cfRule type="containsText" dxfId="3974" priority="6135" operator="containsText" text="double">
      <formula>NOT(ISERROR(SEARCH("double",C63)))</formula>
    </cfRule>
    <cfRule type="containsText" dxfId="3973" priority="6134" operator="containsText" text="midi">
      <formula>NOT(ISERROR(SEARCH("midi",C63)))</formula>
    </cfRule>
    <cfRule type="containsText" dxfId="3972" priority="6133" operator="containsText" text="mjp">
      <formula>NOT(ISERROR(SEARCH("mjp",C63)))</formula>
    </cfRule>
    <cfRule type="containsText" dxfId="3971" priority="6132" operator="containsText" text="max">
      <formula>NOT(ISERROR(SEARCH("max",C63)))</formula>
    </cfRule>
    <cfRule type="containsText" dxfId="3970" priority="6131" operator="containsText" text="double">
      <formula>NOT(ISERROR(SEARCH("double",C63)))</formula>
    </cfRule>
    <cfRule type="containsText" dxfId="3969" priority="6130" operator="containsText" text="midi">
      <formula>NOT(ISERROR(SEARCH("midi",C63)))</formula>
    </cfRule>
    <cfRule type="containsText" dxfId="3968" priority="6129" operator="containsText" text="mjp">
      <formula>NOT(ISERROR(SEARCH("mjp",C63)))</formula>
    </cfRule>
    <cfRule type="containsText" dxfId="3967" priority="6128" operator="containsText" text="max">
      <formula>NOT(ISERROR(SEARCH("max",C63)))</formula>
    </cfRule>
    <cfRule type="containsText" dxfId="3966" priority="6127" operator="containsText" text="double">
      <formula>NOT(ISERROR(SEARCH("double",C63)))</formula>
    </cfRule>
    <cfRule type="containsText" dxfId="3965" priority="6126" operator="containsText" text="midi">
      <formula>NOT(ISERROR(SEARCH("midi",C63)))</formula>
    </cfRule>
    <cfRule type="containsText" dxfId="3964" priority="6125" operator="containsText" text="mjp">
      <formula>NOT(ISERROR(SEARCH("mjp",C63)))</formula>
    </cfRule>
    <cfRule type="containsText" dxfId="3963" priority="6124" operator="containsText" text="max">
      <formula>NOT(ISERROR(SEARCH("max",C63)))</formula>
    </cfRule>
    <cfRule type="containsText" dxfId="3962" priority="6123" operator="containsText" text="double">
      <formula>NOT(ISERROR(SEARCH("double",C63)))</formula>
    </cfRule>
    <cfRule type="containsText" dxfId="3961" priority="6122" operator="containsText" text="midi">
      <formula>NOT(ISERROR(SEARCH("midi",C63)))</formula>
    </cfRule>
    <cfRule type="containsText" dxfId="3960" priority="6121" operator="containsText" text="mjp">
      <formula>NOT(ISERROR(SEARCH("mjp",C63)))</formula>
    </cfRule>
    <cfRule type="containsText" dxfId="3959" priority="6120" operator="containsText" text="max">
      <formula>NOT(ISERROR(SEARCH("max",C63)))</formula>
    </cfRule>
    <cfRule type="containsText" dxfId="3958" priority="6119" operator="containsText" text="double">
      <formula>NOT(ISERROR(SEARCH("double",C63)))</formula>
    </cfRule>
    <cfRule type="containsText" dxfId="3957" priority="6118" operator="containsText" text="midi">
      <formula>NOT(ISERROR(SEARCH("midi",C63)))</formula>
    </cfRule>
    <cfRule type="containsText" dxfId="3956" priority="6117" operator="containsText" text="mjp">
      <formula>NOT(ISERROR(SEARCH("mjp",C63)))</formula>
    </cfRule>
    <cfRule type="containsText" dxfId="3955" priority="6116" operator="containsText" text="max">
      <formula>NOT(ISERROR(SEARCH("max",C63)))</formula>
    </cfRule>
    <cfRule type="containsText" dxfId="3954" priority="6115" operator="containsText" text="double">
      <formula>NOT(ISERROR(SEARCH("double",C63)))</formula>
    </cfRule>
    <cfRule type="containsText" dxfId="3953" priority="6114" operator="containsText" text="midi">
      <formula>NOT(ISERROR(SEARCH("midi",C63)))</formula>
    </cfRule>
    <cfRule type="containsText" dxfId="3952" priority="6113" operator="containsText" text="mjp">
      <formula>NOT(ISERROR(SEARCH("mjp",C63)))</formula>
    </cfRule>
    <cfRule type="containsText" dxfId="3951" priority="6112" operator="containsText" text="max">
      <formula>NOT(ISERROR(SEARCH("max",C63)))</formula>
    </cfRule>
    <cfRule type="containsText" dxfId="3950" priority="6111" operator="containsText" text="double">
      <formula>NOT(ISERROR(SEARCH("double",C63)))</formula>
    </cfRule>
    <cfRule type="containsText" dxfId="3949" priority="6110" operator="containsText" text="midi">
      <formula>NOT(ISERROR(SEARCH("midi",C63)))</formula>
    </cfRule>
    <cfRule type="containsText" dxfId="3948" priority="6109" operator="containsText" text="mjp">
      <formula>NOT(ISERROR(SEARCH("mjp",C63)))</formula>
    </cfRule>
    <cfRule type="containsText" dxfId="3947" priority="6108" operator="containsText" text="max">
      <formula>NOT(ISERROR(SEARCH("max",C63)))</formula>
    </cfRule>
    <cfRule type="containsText" dxfId="3946" priority="6107" operator="containsText" text="double">
      <formula>NOT(ISERROR(SEARCH("double",C63)))</formula>
    </cfRule>
    <cfRule type="containsText" dxfId="3945" priority="6106" operator="containsText" text="midi">
      <formula>NOT(ISERROR(SEARCH("midi",C63)))</formula>
    </cfRule>
    <cfRule type="containsText" dxfId="3944" priority="6105" operator="containsText" text="mjp">
      <formula>NOT(ISERROR(SEARCH("mjp",C63)))</formula>
    </cfRule>
    <cfRule type="containsText" dxfId="3943" priority="6104" operator="containsText" text="max">
      <formula>NOT(ISERROR(SEARCH("max",C63)))</formula>
    </cfRule>
    <cfRule type="containsText" dxfId="3942" priority="6103" operator="containsText" text="double">
      <formula>NOT(ISERROR(SEARCH("double",C63)))</formula>
    </cfRule>
    <cfRule type="containsText" dxfId="3941" priority="6102" operator="containsText" text="midi">
      <formula>NOT(ISERROR(SEARCH("midi",C63)))</formula>
    </cfRule>
    <cfRule type="containsText" dxfId="3940" priority="6101" operator="containsText" text="mjp">
      <formula>NOT(ISERROR(SEARCH("mjp",C63)))</formula>
    </cfRule>
    <cfRule type="containsText" dxfId="3939" priority="6100" operator="containsText" text="max">
      <formula>NOT(ISERROR(SEARCH("max",C63)))</formula>
    </cfRule>
    <cfRule type="containsText" dxfId="3938" priority="6099" operator="containsText" text="double">
      <formula>NOT(ISERROR(SEARCH("double",C63)))</formula>
    </cfRule>
    <cfRule type="containsText" dxfId="3937" priority="6098" operator="containsText" text="midi">
      <formula>NOT(ISERROR(SEARCH("midi",C63)))</formula>
    </cfRule>
    <cfRule type="containsText" dxfId="3936" priority="6097" operator="containsText" text="mjp">
      <formula>NOT(ISERROR(SEARCH("mjp",C63)))</formula>
    </cfRule>
    <cfRule type="containsText" dxfId="3935" priority="6137" operator="containsText" text="mjp">
      <formula>NOT(ISERROR(SEARCH("mjp",C63)))</formula>
    </cfRule>
    <cfRule type="containsText" dxfId="3934" priority="6153" operator="containsText" text="mjp">
      <formula>NOT(ISERROR(SEARCH("mjp",C63)))</formula>
    </cfRule>
    <cfRule type="containsText" dxfId="3933" priority="6184" operator="containsText" text="max">
      <formula>NOT(ISERROR(SEARCH("max",C63)))</formula>
    </cfRule>
    <cfRule type="containsText" dxfId="3932" priority="6183" operator="containsText" text="double">
      <formula>NOT(ISERROR(SEARCH("double",C63)))</formula>
    </cfRule>
    <cfRule type="containsText" dxfId="3931" priority="6182" operator="containsText" text="midi">
      <formula>NOT(ISERROR(SEARCH("midi",C63)))</formula>
    </cfRule>
    <cfRule type="containsText" dxfId="3930" priority="6181" operator="containsText" text="mjp">
      <formula>NOT(ISERROR(SEARCH("mjp",C63)))</formula>
    </cfRule>
    <cfRule type="containsText" dxfId="3929" priority="6180" operator="containsText" text="max">
      <formula>NOT(ISERROR(SEARCH("max",C63)))</formula>
    </cfRule>
    <cfRule type="containsText" dxfId="3928" priority="6179" operator="containsText" text="double">
      <formula>NOT(ISERROR(SEARCH("double",C63)))</formula>
    </cfRule>
    <cfRule type="containsText" dxfId="3927" priority="6178" operator="containsText" text="midi">
      <formula>NOT(ISERROR(SEARCH("midi",C63)))</formula>
    </cfRule>
    <cfRule type="containsText" dxfId="3926" priority="6177" operator="containsText" text="mjp">
      <formula>NOT(ISERROR(SEARCH("mjp",C63)))</formula>
    </cfRule>
    <cfRule type="containsText" dxfId="3925" priority="6176" operator="containsText" text="max">
      <formula>NOT(ISERROR(SEARCH("max",C63)))</formula>
    </cfRule>
    <cfRule type="containsText" dxfId="3924" priority="6175" operator="containsText" text="double">
      <formula>NOT(ISERROR(SEARCH("double",C63)))</formula>
    </cfRule>
    <cfRule type="containsText" dxfId="3923" priority="6174" operator="containsText" text="midi">
      <formula>NOT(ISERROR(SEARCH("midi",C63)))</formula>
    </cfRule>
    <cfRule type="containsText" dxfId="3922" priority="6173" operator="containsText" text="mjp">
      <formula>NOT(ISERROR(SEARCH("mjp",C63)))</formula>
    </cfRule>
    <cfRule type="containsText" dxfId="3921" priority="6172" operator="containsText" text="max">
      <formula>NOT(ISERROR(SEARCH("max",C63)))</formula>
    </cfRule>
    <cfRule type="containsText" dxfId="3920" priority="6171" operator="containsText" text="double">
      <formula>NOT(ISERROR(SEARCH("double",C63)))</formula>
    </cfRule>
    <cfRule type="containsText" dxfId="3919" priority="6170" operator="containsText" text="midi">
      <formula>NOT(ISERROR(SEARCH("midi",C63)))</formula>
    </cfRule>
  </conditionalFormatting>
  <conditionalFormatting sqref="C65:D65">
    <cfRule type="containsText" dxfId="3918" priority="6787" operator="containsText" text="double">
      <formula>NOT(ISERROR(SEARCH("double",C65)))</formula>
    </cfRule>
    <cfRule type="containsText" dxfId="3917" priority="6788" operator="containsText" text="max">
      <formula>NOT(ISERROR(SEARCH("max",C65)))</formula>
    </cfRule>
    <cfRule type="containsText" dxfId="3916" priority="6789" operator="containsText" text="mjp">
      <formula>NOT(ISERROR(SEARCH("mjp",C65)))</formula>
    </cfRule>
    <cfRule type="containsText" dxfId="3915" priority="6790" operator="containsText" text="midi">
      <formula>NOT(ISERROR(SEARCH("midi",C65)))</formula>
    </cfRule>
    <cfRule type="containsText" dxfId="3914" priority="6791" operator="containsText" text="double">
      <formula>NOT(ISERROR(SEARCH("double",C65)))</formula>
    </cfRule>
    <cfRule type="containsText" dxfId="3913" priority="6792" operator="containsText" text="max">
      <formula>NOT(ISERROR(SEARCH("max",C65)))</formula>
    </cfRule>
    <cfRule type="containsText" dxfId="3912" priority="6793" operator="containsText" text="mjp">
      <formula>NOT(ISERROR(SEARCH("mjp",C65)))</formula>
    </cfRule>
    <cfRule type="containsText" dxfId="3911" priority="6794" operator="containsText" text="midi">
      <formula>NOT(ISERROR(SEARCH("midi",C65)))</formula>
    </cfRule>
    <cfRule type="containsText" dxfId="3910" priority="6795" operator="containsText" text="double">
      <formula>NOT(ISERROR(SEARCH("double",C65)))</formula>
    </cfRule>
    <cfRule type="containsText" dxfId="3909" priority="6796" operator="containsText" text="max">
      <formula>NOT(ISERROR(SEARCH("max",C65)))</formula>
    </cfRule>
    <cfRule type="containsText" dxfId="3908" priority="6797" operator="containsText" text="mjp">
      <formula>NOT(ISERROR(SEARCH("mjp",C65)))</formula>
    </cfRule>
    <cfRule type="containsText" dxfId="3907" priority="6798" operator="containsText" text="midi">
      <formula>NOT(ISERROR(SEARCH("midi",C65)))</formula>
    </cfRule>
    <cfRule type="containsText" dxfId="3906" priority="6799" operator="containsText" text="double">
      <formula>NOT(ISERROR(SEARCH("double",C65)))</formula>
    </cfRule>
    <cfRule type="containsText" dxfId="3905" priority="6800" operator="containsText" text="max">
      <formula>NOT(ISERROR(SEARCH("max",C65)))</formula>
    </cfRule>
    <cfRule type="containsText" dxfId="3904" priority="6801" operator="containsText" text="mjp">
      <formula>NOT(ISERROR(SEARCH("mjp",C65)))</formula>
    </cfRule>
    <cfRule type="containsText" dxfId="3903" priority="6802" operator="containsText" text="midi">
      <formula>NOT(ISERROR(SEARCH("midi",C65)))</formula>
    </cfRule>
    <cfRule type="containsText" dxfId="3902" priority="6803" operator="containsText" text="double">
      <formula>NOT(ISERROR(SEARCH("double",C65)))</formula>
    </cfRule>
    <cfRule type="containsText" dxfId="3901" priority="6804" operator="containsText" text="max">
      <formula>NOT(ISERROR(SEARCH("max",C65)))</formula>
    </cfRule>
    <cfRule type="containsText" dxfId="3900" priority="6805" operator="containsText" text="mjp">
      <formula>NOT(ISERROR(SEARCH("mjp",C65)))</formula>
    </cfRule>
    <cfRule type="containsText" dxfId="3899" priority="6806" operator="containsText" text="midi">
      <formula>NOT(ISERROR(SEARCH("midi",C65)))</formula>
    </cfRule>
    <cfRule type="containsText" dxfId="3898" priority="6807" operator="containsText" text="double">
      <formula>NOT(ISERROR(SEARCH("double",C65)))</formula>
    </cfRule>
    <cfRule type="containsText" dxfId="3897" priority="6808" operator="containsText" text="max">
      <formula>NOT(ISERROR(SEARCH("max",C65)))</formula>
    </cfRule>
    <cfRule type="containsText" dxfId="3896" priority="6809" operator="containsText" text="mjp">
      <formula>NOT(ISERROR(SEARCH("mjp",C65)))</formula>
    </cfRule>
    <cfRule type="containsText" dxfId="3895" priority="6810" operator="containsText" text="midi">
      <formula>NOT(ISERROR(SEARCH("midi",C65)))</formula>
    </cfRule>
    <cfRule type="containsText" dxfId="3894" priority="6811" operator="containsText" text="double">
      <formula>NOT(ISERROR(SEARCH("double",C65)))</formula>
    </cfRule>
    <cfRule type="containsText" dxfId="3893" priority="6812" operator="containsText" text="max">
      <formula>NOT(ISERROR(SEARCH("max",C65)))</formula>
    </cfRule>
    <cfRule type="containsText" dxfId="3892" priority="6813" operator="containsText" text="mjp">
      <formula>NOT(ISERROR(SEARCH("mjp",C65)))</formula>
    </cfRule>
    <cfRule type="containsText" dxfId="3891" priority="6814" operator="containsText" text="midi">
      <formula>NOT(ISERROR(SEARCH("midi",C65)))</formula>
    </cfRule>
    <cfRule type="containsText" dxfId="3890" priority="6815" operator="containsText" text="double">
      <formula>NOT(ISERROR(SEARCH("double",C65)))</formula>
    </cfRule>
    <cfRule type="containsText" dxfId="3889" priority="6816" operator="containsText" text="max">
      <formula>NOT(ISERROR(SEARCH("max",C65)))</formula>
    </cfRule>
    <cfRule type="containsText" dxfId="3888" priority="6817" operator="containsText" text="mjp">
      <formula>NOT(ISERROR(SEARCH("mjp",C65)))</formula>
    </cfRule>
    <cfRule type="containsText" dxfId="3887" priority="6818" operator="containsText" text="midi">
      <formula>NOT(ISERROR(SEARCH("midi",C65)))</formula>
    </cfRule>
    <cfRule type="containsText" dxfId="3886" priority="6819" operator="containsText" text="double">
      <formula>NOT(ISERROR(SEARCH("double",C65)))</formula>
    </cfRule>
    <cfRule type="containsText" dxfId="3885" priority="6820" operator="containsText" text="max">
      <formula>NOT(ISERROR(SEARCH("max",C65)))</formula>
    </cfRule>
    <cfRule type="containsText" dxfId="3884" priority="6821" operator="containsText" text="mjp">
      <formula>NOT(ISERROR(SEARCH("mjp",C65)))</formula>
    </cfRule>
    <cfRule type="containsText" dxfId="3883" priority="6822" operator="containsText" text="midi">
      <formula>NOT(ISERROR(SEARCH("midi",C65)))</formula>
    </cfRule>
    <cfRule type="containsText" dxfId="3882" priority="6823" operator="containsText" text="double">
      <formula>NOT(ISERROR(SEARCH("double",C65)))</formula>
    </cfRule>
    <cfRule type="containsText" dxfId="3881" priority="6824" operator="containsText" text="max">
      <formula>NOT(ISERROR(SEARCH("max",C65)))</formula>
    </cfRule>
    <cfRule type="containsText" dxfId="3880" priority="6825" operator="containsText" text="mjp">
      <formula>NOT(ISERROR(SEARCH("mjp",C65)))</formula>
    </cfRule>
    <cfRule type="containsText" dxfId="3879" priority="6826" operator="containsText" text="midi">
      <formula>NOT(ISERROR(SEARCH("midi",C65)))</formula>
    </cfRule>
    <cfRule type="containsText" dxfId="3878" priority="6827" operator="containsText" text="double">
      <formula>NOT(ISERROR(SEARCH("double",C65)))</formula>
    </cfRule>
    <cfRule type="containsText" dxfId="3877" priority="6828" operator="containsText" text="max">
      <formula>NOT(ISERROR(SEARCH("max",C65)))</formula>
    </cfRule>
    <cfRule type="containsText" dxfId="3876" priority="6784" operator="containsText" text="max">
      <formula>NOT(ISERROR(SEARCH("max",C65)))</formula>
    </cfRule>
    <cfRule type="containsText" dxfId="3875" priority="6783" operator="containsText" text="double">
      <formula>NOT(ISERROR(SEARCH("double",C65)))</formula>
    </cfRule>
    <cfRule type="containsText" dxfId="3874" priority="6782" operator="containsText" text="midi">
      <formula>NOT(ISERROR(SEARCH("midi",C65)))</formula>
    </cfRule>
    <cfRule type="containsText" dxfId="3873" priority="6781" operator="containsText" text="mjp">
      <formula>NOT(ISERROR(SEARCH("mjp",C65)))</formula>
    </cfRule>
    <cfRule type="containsText" dxfId="3872" priority="6780" operator="containsText" text="max">
      <formula>NOT(ISERROR(SEARCH("max",C65)))</formula>
    </cfRule>
    <cfRule type="containsText" dxfId="3871" priority="6779" operator="containsText" text="double">
      <formula>NOT(ISERROR(SEARCH("double",C65)))</formula>
    </cfRule>
    <cfRule type="containsText" dxfId="3870" priority="6778" operator="containsText" text="midi">
      <formula>NOT(ISERROR(SEARCH("midi",C65)))</formula>
    </cfRule>
    <cfRule type="containsText" dxfId="3869" priority="6777" operator="containsText" text="mjp">
      <formula>NOT(ISERROR(SEARCH("mjp",C65)))</formula>
    </cfRule>
    <cfRule type="containsText" dxfId="3868" priority="6776" operator="containsText" text="max">
      <formula>NOT(ISERROR(SEARCH("max",C65)))</formula>
    </cfRule>
    <cfRule type="containsText" dxfId="3867" priority="6775" operator="containsText" text="double">
      <formula>NOT(ISERROR(SEARCH("double",C65)))</formula>
    </cfRule>
    <cfRule type="containsText" dxfId="3866" priority="6774" operator="containsText" text="midi">
      <formula>NOT(ISERROR(SEARCH("midi",C65)))</formula>
    </cfRule>
    <cfRule type="containsText" dxfId="3865" priority="6773" operator="containsText" text="mjp">
      <formula>NOT(ISERROR(SEARCH("mjp",C65)))</formula>
    </cfRule>
    <cfRule type="containsText" dxfId="3864" priority="6772" operator="containsText" text="max">
      <formula>NOT(ISERROR(SEARCH("max",C65)))</formula>
    </cfRule>
    <cfRule type="containsText" dxfId="3863" priority="6771" operator="containsText" text="double">
      <formula>NOT(ISERROR(SEARCH("double",C65)))</formula>
    </cfRule>
    <cfRule type="containsText" dxfId="3862" priority="6750" operator="containsText" text="midi">
      <formula>NOT(ISERROR(SEARCH("midi",C65)))</formula>
    </cfRule>
    <cfRule type="containsText" dxfId="3861" priority="6770" operator="containsText" text="midi">
      <formula>NOT(ISERROR(SEARCH("midi",C65)))</formula>
    </cfRule>
    <cfRule type="containsText" dxfId="3860" priority="6769" operator="containsText" text="mjp">
      <formula>NOT(ISERROR(SEARCH("mjp",C65)))</formula>
    </cfRule>
    <cfRule type="containsText" dxfId="3859" priority="6768" operator="containsText" text="max">
      <formula>NOT(ISERROR(SEARCH("max",C65)))</formula>
    </cfRule>
    <cfRule type="containsText" dxfId="3858" priority="6767" operator="containsText" text="double">
      <formula>NOT(ISERROR(SEARCH("double",C65)))</formula>
    </cfRule>
    <cfRule type="containsText" dxfId="3857" priority="6766" operator="containsText" text="midi">
      <formula>NOT(ISERROR(SEARCH("midi",C65)))</formula>
    </cfRule>
    <cfRule type="containsText" dxfId="3856" priority="6765" operator="containsText" text="mjp">
      <formula>NOT(ISERROR(SEARCH("mjp",C65)))</formula>
    </cfRule>
    <cfRule type="containsText" dxfId="3855" priority="6764" operator="containsText" text="max">
      <formula>NOT(ISERROR(SEARCH("max",C65)))</formula>
    </cfRule>
    <cfRule type="containsText" dxfId="3854" priority="6763" operator="containsText" text="double">
      <formula>NOT(ISERROR(SEARCH("double",C65)))</formula>
    </cfRule>
    <cfRule type="containsText" dxfId="3853" priority="6762" operator="containsText" text="midi">
      <formula>NOT(ISERROR(SEARCH("midi",C65)))</formula>
    </cfRule>
    <cfRule type="containsText" dxfId="3852" priority="6761" operator="containsText" text="mjp">
      <formula>NOT(ISERROR(SEARCH("mjp",C65)))</formula>
    </cfRule>
    <cfRule type="containsText" dxfId="3851" priority="6760" operator="containsText" text="max">
      <formula>NOT(ISERROR(SEARCH("max",C65)))</formula>
    </cfRule>
    <cfRule type="containsText" dxfId="3850" priority="6759" operator="containsText" text="double">
      <formula>NOT(ISERROR(SEARCH("double",C65)))</formula>
    </cfRule>
    <cfRule type="containsText" dxfId="3849" priority="6758" operator="containsText" text="midi">
      <formula>NOT(ISERROR(SEARCH("midi",C65)))</formula>
    </cfRule>
    <cfRule type="containsText" dxfId="3848" priority="6757" operator="containsText" text="mjp">
      <formula>NOT(ISERROR(SEARCH("mjp",C65)))</formula>
    </cfRule>
    <cfRule type="containsText" dxfId="3847" priority="6756" operator="containsText" text="max">
      <formula>NOT(ISERROR(SEARCH("max",C65)))</formula>
    </cfRule>
    <cfRule type="containsText" dxfId="3846" priority="6755" operator="containsText" text="double">
      <formula>NOT(ISERROR(SEARCH("double",C65)))</formula>
    </cfRule>
    <cfRule type="containsText" dxfId="3845" priority="6754" operator="containsText" text="midi">
      <formula>NOT(ISERROR(SEARCH("midi",C65)))</formula>
    </cfRule>
    <cfRule type="containsText" dxfId="3844" priority="6753" operator="containsText" text="mjp">
      <formula>NOT(ISERROR(SEARCH("mjp",C65)))</formula>
    </cfRule>
    <cfRule type="containsText" dxfId="3843" priority="6752" operator="containsText" text="max">
      <formula>NOT(ISERROR(SEARCH("max",C65)))</formula>
    </cfRule>
    <cfRule type="containsText" dxfId="3842" priority="6751" operator="containsText" text="double">
      <formula>NOT(ISERROR(SEARCH("double",C65)))</formula>
    </cfRule>
    <cfRule type="containsText" dxfId="3841" priority="6749" operator="containsText" text="mjp">
      <formula>NOT(ISERROR(SEARCH("mjp",C65)))</formula>
    </cfRule>
    <cfRule type="containsText" dxfId="3840" priority="6748" operator="containsText" text="max">
      <formula>NOT(ISERROR(SEARCH("max",C65)))</formula>
    </cfRule>
    <cfRule type="containsText" dxfId="3839" priority="6747" operator="containsText" text="double">
      <formula>NOT(ISERROR(SEARCH("double",C65)))</formula>
    </cfRule>
    <cfRule type="containsText" dxfId="3838" priority="6746" operator="containsText" text="midi">
      <formula>NOT(ISERROR(SEARCH("midi",C65)))</formula>
    </cfRule>
    <cfRule type="containsText" dxfId="3837" priority="6745" operator="containsText" text="mjp">
      <formula>NOT(ISERROR(SEARCH("mjp",C65)))</formula>
    </cfRule>
    <cfRule type="containsText" dxfId="3836" priority="6743" operator="containsText" text="double">
      <formula>NOT(ISERROR(SEARCH("double",C65)))</formula>
    </cfRule>
    <cfRule type="containsText" dxfId="3835" priority="6742" operator="containsText" text="midi">
      <formula>NOT(ISERROR(SEARCH("midi",C65)))</formula>
    </cfRule>
    <cfRule type="containsText" dxfId="3834" priority="6741" operator="containsText" text="mjp">
      <formula>NOT(ISERROR(SEARCH("mjp",C65)))</formula>
    </cfRule>
    <cfRule type="containsText" dxfId="3833" priority="6744" operator="containsText" text="max">
      <formula>NOT(ISERROR(SEARCH("max",C65)))</formula>
    </cfRule>
    <cfRule type="containsText" dxfId="3832" priority="6786" operator="containsText" text="midi">
      <formula>NOT(ISERROR(SEARCH("midi",C65)))</formula>
    </cfRule>
    <cfRule type="containsText" dxfId="3831" priority="6785" operator="containsText" text="mjp">
      <formula>NOT(ISERROR(SEARCH("mjp",C65)))</formula>
    </cfRule>
  </conditionalFormatting>
  <conditionalFormatting sqref="C67:D67">
    <cfRule type="containsText" dxfId="3830" priority="6571" operator="containsText" text="double">
      <formula>NOT(ISERROR(SEARCH("double",C67)))</formula>
    </cfRule>
    <cfRule type="containsText" dxfId="3829" priority="6570" operator="containsText" text="midi">
      <formula>NOT(ISERROR(SEARCH("midi",C67)))</formula>
    </cfRule>
    <cfRule type="containsText" dxfId="3828" priority="6569" operator="containsText" text="mjp">
      <formula>NOT(ISERROR(SEARCH("mjp",C67)))</formula>
    </cfRule>
    <cfRule type="containsText" dxfId="3827" priority="6568" operator="containsText" text="max">
      <formula>NOT(ISERROR(SEARCH("max",C67)))</formula>
    </cfRule>
    <cfRule type="containsText" dxfId="3826" priority="6567" operator="containsText" text="double">
      <formula>NOT(ISERROR(SEARCH("double",C67)))</formula>
    </cfRule>
    <cfRule type="containsText" dxfId="3825" priority="6566" operator="containsText" text="midi">
      <formula>NOT(ISERROR(SEARCH("midi",C67)))</formula>
    </cfRule>
    <cfRule type="containsText" dxfId="3824" priority="6565" operator="containsText" text="mjp">
      <formula>NOT(ISERROR(SEARCH("mjp",C67)))</formula>
    </cfRule>
    <cfRule type="containsText" dxfId="3823" priority="6564" operator="containsText" text="max">
      <formula>NOT(ISERROR(SEARCH("max",C67)))</formula>
    </cfRule>
    <cfRule type="containsText" dxfId="3822" priority="6563" operator="containsText" text="double">
      <formula>NOT(ISERROR(SEARCH("double",C67)))</formula>
    </cfRule>
    <cfRule type="containsText" dxfId="3821" priority="6562" operator="containsText" text="midi">
      <formula>NOT(ISERROR(SEARCH("midi",C67)))</formula>
    </cfRule>
    <cfRule type="containsText" dxfId="3820" priority="6561" operator="containsText" text="mjp">
      <formula>NOT(ISERROR(SEARCH("mjp",C67)))</formula>
    </cfRule>
    <cfRule type="containsText" dxfId="3819" priority="6574" operator="containsText" text="midi">
      <formula>NOT(ISERROR(SEARCH("midi",C67)))</formula>
    </cfRule>
    <cfRule type="containsText" dxfId="3818" priority="6575" operator="containsText" text="double">
      <formula>NOT(ISERROR(SEARCH("double",C67)))</formula>
    </cfRule>
    <cfRule type="containsText" dxfId="3817" priority="6576" operator="containsText" text="max">
      <formula>NOT(ISERROR(SEARCH("max",C67)))</formula>
    </cfRule>
    <cfRule type="containsText" dxfId="3816" priority="6577" operator="containsText" text="mjp">
      <formula>NOT(ISERROR(SEARCH("mjp",C67)))</formula>
    </cfRule>
    <cfRule type="containsText" dxfId="3815" priority="6578" operator="containsText" text="midi">
      <formula>NOT(ISERROR(SEARCH("midi",C67)))</formula>
    </cfRule>
    <cfRule type="containsText" dxfId="3814" priority="6579" operator="containsText" text="double">
      <formula>NOT(ISERROR(SEARCH("double",C67)))</formula>
    </cfRule>
    <cfRule type="containsText" dxfId="3813" priority="6580" operator="containsText" text="max">
      <formula>NOT(ISERROR(SEARCH("max",C67)))</formula>
    </cfRule>
    <cfRule type="containsText" dxfId="3812" priority="6581" operator="containsText" text="mjp">
      <formula>NOT(ISERROR(SEARCH("mjp",C67)))</formula>
    </cfRule>
    <cfRule type="containsText" dxfId="3811" priority="6582" operator="containsText" text="midi">
      <formula>NOT(ISERROR(SEARCH("midi",C67)))</formula>
    </cfRule>
    <cfRule type="containsText" dxfId="3810" priority="6583" operator="containsText" text="double">
      <formula>NOT(ISERROR(SEARCH("double",C67)))</formula>
    </cfRule>
    <cfRule type="containsText" dxfId="3809" priority="6584" operator="containsText" text="max">
      <formula>NOT(ISERROR(SEARCH("max",C67)))</formula>
    </cfRule>
    <cfRule type="containsText" dxfId="3808" priority="6585" operator="containsText" text="mjp">
      <formula>NOT(ISERROR(SEARCH("mjp",C67)))</formula>
    </cfRule>
    <cfRule type="containsText" dxfId="3807" priority="6586" operator="containsText" text="midi">
      <formula>NOT(ISERROR(SEARCH("midi",C67)))</formula>
    </cfRule>
    <cfRule type="containsText" dxfId="3806" priority="6587" operator="containsText" text="double">
      <formula>NOT(ISERROR(SEARCH("double",C67)))</formula>
    </cfRule>
    <cfRule type="containsText" dxfId="3805" priority="6588" operator="containsText" text="max">
      <formula>NOT(ISERROR(SEARCH("max",C67)))</formula>
    </cfRule>
    <cfRule type="containsText" dxfId="3804" priority="6589" operator="containsText" text="mjp">
      <formula>NOT(ISERROR(SEARCH("mjp",C67)))</formula>
    </cfRule>
    <cfRule type="containsText" dxfId="3803" priority="6590" operator="containsText" text="midi">
      <formula>NOT(ISERROR(SEARCH("midi",C67)))</formula>
    </cfRule>
    <cfRule type="containsText" dxfId="3802" priority="6591" operator="containsText" text="double">
      <formula>NOT(ISERROR(SEARCH("double",C67)))</formula>
    </cfRule>
    <cfRule type="containsText" dxfId="3801" priority="6592" operator="containsText" text="max">
      <formula>NOT(ISERROR(SEARCH("max",C67)))</formula>
    </cfRule>
    <cfRule type="containsText" dxfId="3800" priority="6593" operator="containsText" text="mjp">
      <formula>NOT(ISERROR(SEARCH("mjp",C67)))</formula>
    </cfRule>
    <cfRule type="containsText" dxfId="3799" priority="6594" operator="containsText" text="midi">
      <formula>NOT(ISERROR(SEARCH("midi",C67)))</formula>
    </cfRule>
    <cfRule type="containsText" dxfId="3798" priority="6595" operator="containsText" text="double">
      <formula>NOT(ISERROR(SEARCH("double",C67)))</formula>
    </cfRule>
    <cfRule type="containsText" dxfId="3797" priority="6596" operator="containsText" text="max">
      <formula>NOT(ISERROR(SEARCH("max",C67)))</formula>
    </cfRule>
    <cfRule type="containsText" dxfId="3796" priority="6597" operator="containsText" text="mjp">
      <formula>NOT(ISERROR(SEARCH("mjp",C67)))</formula>
    </cfRule>
    <cfRule type="containsText" dxfId="3795" priority="6598" operator="containsText" text="midi">
      <formula>NOT(ISERROR(SEARCH("midi",C67)))</formula>
    </cfRule>
    <cfRule type="containsText" dxfId="3794" priority="6599" operator="containsText" text="double">
      <formula>NOT(ISERROR(SEARCH("double",C67)))</formula>
    </cfRule>
    <cfRule type="containsText" dxfId="3793" priority="6600" operator="containsText" text="max">
      <formula>NOT(ISERROR(SEARCH("max",C67)))</formula>
    </cfRule>
    <cfRule type="containsText" dxfId="3792" priority="6601" operator="containsText" text="mjp">
      <formula>NOT(ISERROR(SEARCH("mjp",C67)))</formula>
    </cfRule>
    <cfRule type="containsText" dxfId="3791" priority="6602" operator="containsText" text="midi">
      <formula>NOT(ISERROR(SEARCH("midi",C67)))</formula>
    </cfRule>
    <cfRule type="containsText" dxfId="3790" priority="6603" operator="containsText" text="double">
      <formula>NOT(ISERROR(SEARCH("double",C67)))</formula>
    </cfRule>
    <cfRule type="containsText" dxfId="3789" priority="6604" operator="containsText" text="max">
      <formula>NOT(ISERROR(SEARCH("max",C67)))</formula>
    </cfRule>
    <cfRule type="containsText" dxfId="3788" priority="6605" operator="containsText" text="mjp">
      <formula>NOT(ISERROR(SEARCH("mjp",C67)))</formula>
    </cfRule>
    <cfRule type="containsText" dxfId="3787" priority="6606" operator="containsText" text="midi">
      <formula>NOT(ISERROR(SEARCH("midi",C67)))</formula>
    </cfRule>
    <cfRule type="containsText" dxfId="3786" priority="6626" operator="containsText" text="midi">
      <formula>NOT(ISERROR(SEARCH("midi",C67)))</formula>
    </cfRule>
    <cfRule type="containsText" dxfId="3785" priority="6627" operator="containsText" text="double">
      <formula>NOT(ISERROR(SEARCH("double",C67)))</formula>
    </cfRule>
    <cfRule type="containsText" dxfId="3784" priority="6628" operator="containsText" text="max">
      <formula>NOT(ISERROR(SEARCH("max",C67)))</formula>
    </cfRule>
    <cfRule type="containsText" dxfId="3783" priority="6629" operator="containsText" text="mjp">
      <formula>NOT(ISERROR(SEARCH("mjp",C67)))</formula>
    </cfRule>
    <cfRule type="containsText" dxfId="3782" priority="6630" operator="containsText" text="midi">
      <formula>NOT(ISERROR(SEARCH("midi",C67)))</formula>
    </cfRule>
    <cfRule type="containsText" dxfId="3781" priority="6572" operator="containsText" text="max">
      <formula>NOT(ISERROR(SEARCH("max",C67)))</formula>
    </cfRule>
    <cfRule type="containsText" dxfId="3780" priority="6631" operator="containsText" text="double">
      <formula>NOT(ISERROR(SEARCH("double",C67)))</formula>
    </cfRule>
    <cfRule type="containsText" dxfId="3779" priority="6632" operator="containsText" text="max">
      <formula>NOT(ISERROR(SEARCH("max",C67)))</formula>
    </cfRule>
    <cfRule type="containsText" dxfId="3778" priority="6633" operator="containsText" text="mjp">
      <formula>NOT(ISERROR(SEARCH("mjp",C67)))</formula>
    </cfRule>
    <cfRule type="containsText" dxfId="3777" priority="6608" operator="containsText" text="max">
      <formula>NOT(ISERROR(SEARCH("max",C67)))</formula>
    </cfRule>
    <cfRule type="containsText" dxfId="3776" priority="6609" operator="containsText" text="mjp">
      <formula>NOT(ISERROR(SEARCH("mjp",C67)))</formula>
    </cfRule>
    <cfRule type="containsText" dxfId="3775" priority="6610" operator="containsText" text="midi">
      <formula>NOT(ISERROR(SEARCH("midi",C67)))</formula>
    </cfRule>
    <cfRule type="containsText" dxfId="3774" priority="6611" operator="containsText" text="double">
      <formula>NOT(ISERROR(SEARCH("double",C67)))</formula>
    </cfRule>
    <cfRule type="containsText" dxfId="3773" priority="6612" operator="containsText" text="max">
      <formula>NOT(ISERROR(SEARCH("max",C67)))</formula>
    </cfRule>
    <cfRule type="containsText" dxfId="3772" priority="6613" operator="containsText" text="mjp">
      <formula>NOT(ISERROR(SEARCH("mjp",C67)))</formula>
    </cfRule>
    <cfRule type="containsText" dxfId="3771" priority="6614" operator="containsText" text="midi">
      <formula>NOT(ISERROR(SEARCH("midi",C67)))</formula>
    </cfRule>
    <cfRule type="containsText" dxfId="3770" priority="6615" operator="containsText" text="double">
      <formula>NOT(ISERROR(SEARCH("double",C67)))</formula>
    </cfRule>
    <cfRule type="containsText" dxfId="3769" priority="6616" operator="containsText" text="max">
      <formula>NOT(ISERROR(SEARCH("max",C67)))</formula>
    </cfRule>
    <cfRule type="containsText" dxfId="3768" priority="6607" operator="containsText" text="double">
      <formula>NOT(ISERROR(SEARCH("double",C67)))</formula>
    </cfRule>
    <cfRule type="containsText" dxfId="3767" priority="6617" operator="containsText" text="mjp">
      <formula>NOT(ISERROR(SEARCH("mjp",C67)))</formula>
    </cfRule>
    <cfRule type="containsText" dxfId="3766" priority="6618" operator="containsText" text="midi">
      <formula>NOT(ISERROR(SEARCH("midi",C67)))</formula>
    </cfRule>
    <cfRule type="containsText" dxfId="3765" priority="6619" operator="containsText" text="double">
      <formula>NOT(ISERROR(SEARCH("double",C67)))</formula>
    </cfRule>
    <cfRule type="containsText" dxfId="3764" priority="6620" operator="containsText" text="max">
      <formula>NOT(ISERROR(SEARCH("max",C67)))</formula>
    </cfRule>
    <cfRule type="containsText" dxfId="3763" priority="6621" operator="containsText" text="mjp">
      <formula>NOT(ISERROR(SEARCH("mjp",C67)))</formula>
    </cfRule>
    <cfRule type="containsText" dxfId="3762" priority="6622" operator="containsText" text="midi">
      <formula>NOT(ISERROR(SEARCH("midi",C67)))</formula>
    </cfRule>
    <cfRule type="containsText" dxfId="3761" priority="6623" operator="containsText" text="double">
      <formula>NOT(ISERROR(SEARCH("double",C67)))</formula>
    </cfRule>
    <cfRule type="containsText" dxfId="3760" priority="6624" operator="containsText" text="max">
      <formula>NOT(ISERROR(SEARCH("max",C67)))</formula>
    </cfRule>
    <cfRule type="containsText" dxfId="3759" priority="6625" operator="containsText" text="mjp">
      <formula>NOT(ISERROR(SEARCH("mjp",C67)))</formula>
    </cfRule>
    <cfRule type="containsText" dxfId="3758" priority="6573" operator="containsText" text="mjp">
      <formula>NOT(ISERROR(SEARCH("mjp",C67)))</formula>
    </cfRule>
    <cfRule type="containsText" dxfId="3757" priority="6640" operator="containsText" text="max">
      <formula>NOT(ISERROR(SEARCH("max",C67)))</formula>
    </cfRule>
    <cfRule type="containsText" dxfId="3756" priority="6639" operator="containsText" text="double">
      <formula>NOT(ISERROR(SEARCH("double",C67)))</formula>
    </cfRule>
    <cfRule type="containsText" dxfId="3755" priority="6638" operator="containsText" text="midi">
      <formula>NOT(ISERROR(SEARCH("midi",C67)))</formula>
    </cfRule>
    <cfRule type="containsText" dxfId="3754" priority="6637" operator="containsText" text="mjp">
      <formula>NOT(ISERROR(SEARCH("mjp",C67)))</formula>
    </cfRule>
    <cfRule type="containsText" dxfId="3753" priority="6636" operator="containsText" text="max">
      <formula>NOT(ISERROR(SEARCH("max",C67)))</formula>
    </cfRule>
    <cfRule type="containsText" dxfId="3752" priority="6635" operator="containsText" text="double">
      <formula>NOT(ISERROR(SEARCH("double",C67)))</formula>
    </cfRule>
    <cfRule type="containsText" dxfId="3751" priority="6634" operator="containsText" text="midi">
      <formula>NOT(ISERROR(SEARCH("midi",C67)))</formula>
    </cfRule>
  </conditionalFormatting>
  <conditionalFormatting sqref="C67:D68">
    <cfRule type="containsText" dxfId="3750" priority="6642" operator="containsText" text="midi">
      <formula>NOT(ISERROR(SEARCH("midi",C67)))</formula>
    </cfRule>
    <cfRule type="containsText" dxfId="3749" priority="6641" operator="containsText" text="mjp">
      <formula>NOT(ISERROR(SEARCH("mjp",C67)))</formula>
    </cfRule>
    <cfRule type="containsText" dxfId="3748" priority="6644" operator="containsText" text="max">
      <formula>NOT(ISERROR(SEARCH("max",C67)))</formula>
    </cfRule>
    <cfRule type="containsText" dxfId="3747" priority="6643" operator="containsText" text="double">
      <formula>NOT(ISERROR(SEARCH("double",C67)))</formula>
    </cfRule>
  </conditionalFormatting>
  <conditionalFormatting sqref="C68:D68">
    <cfRule type="containsText" dxfId="3746" priority="6696" operator="containsText" text="max">
      <formula>NOT(ISERROR(SEARCH("max",C68)))</formula>
    </cfRule>
    <cfRule type="containsText" dxfId="3745" priority="6653" operator="containsText" text="mjp">
      <formula>NOT(ISERROR(SEARCH("mjp",C68)))</formula>
    </cfRule>
    <cfRule type="containsText" dxfId="3744" priority="6655" operator="containsText" text="double">
      <formula>NOT(ISERROR(SEARCH("double",C68)))</formula>
    </cfRule>
    <cfRule type="containsText" dxfId="3743" priority="6656" operator="containsText" text="max">
      <formula>NOT(ISERROR(SEARCH("max",C68)))</formula>
    </cfRule>
    <cfRule type="containsText" dxfId="3742" priority="6657" operator="containsText" text="mjp">
      <formula>NOT(ISERROR(SEARCH("mjp",C68)))</formula>
    </cfRule>
    <cfRule type="containsText" dxfId="3741" priority="6658" operator="containsText" text="midi">
      <formula>NOT(ISERROR(SEARCH("midi",C68)))</formula>
    </cfRule>
    <cfRule type="containsText" dxfId="3740" priority="6659" operator="containsText" text="double">
      <formula>NOT(ISERROR(SEARCH("double",C68)))</formula>
    </cfRule>
    <cfRule type="containsText" dxfId="3739" priority="6660" operator="containsText" text="max">
      <formula>NOT(ISERROR(SEARCH("max",C68)))</formula>
    </cfRule>
    <cfRule type="containsText" dxfId="3738" priority="6661" operator="containsText" text="mjp">
      <formula>NOT(ISERROR(SEARCH("mjp",C68)))</formula>
    </cfRule>
    <cfRule type="containsText" dxfId="3737" priority="6662" operator="containsText" text="midi">
      <formula>NOT(ISERROR(SEARCH("midi",C68)))</formula>
    </cfRule>
    <cfRule type="containsText" dxfId="3736" priority="6663" operator="containsText" text="double">
      <formula>NOT(ISERROR(SEARCH("double",C68)))</formula>
    </cfRule>
    <cfRule type="containsText" dxfId="3735" priority="6664" operator="containsText" text="max">
      <formula>NOT(ISERROR(SEARCH("max",C68)))</formula>
    </cfRule>
    <cfRule type="containsText" dxfId="3734" priority="6665" operator="containsText" text="mjp">
      <formula>NOT(ISERROR(SEARCH("mjp",C68)))</formula>
    </cfRule>
    <cfRule type="containsText" dxfId="3733" priority="6666" operator="containsText" text="midi">
      <formula>NOT(ISERROR(SEARCH("midi",C68)))</formula>
    </cfRule>
    <cfRule type="containsText" dxfId="3732" priority="6667" operator="containsText" text="double">
      <formula>NOT(ISERROR(SEARCH("double",C68)))</formula>
    </cfRule>
    <cfRule type="containsText" dxfId="3731" priority="6668" operator="containsText" text="max">
      <formula>NOT(ISERROR(SEARCH("max",C68)))</formula>
    </cfRule>
    <cfRule type="containsText" dxfId="3730" priority="6669" operator="containsText" text="mjp">
      <formula>NOT(ISERROR(SEARCH("mjp",C68)))</formula>
    </cfRule>
    <cfRule type="containsText" dxfId="3729" priority="6670" operator="containsText" text="midi">
      <formula>NOT(ISERROR(SEARCH("midi",C68)))</formula>
    </cfRule>
    <cfRule type="containsText" dxfId="3728" priority="6671" operator="containsText" text="double">
      <formula>NOT(ISERROR(SEARCH("double",C68)))</formula>
    </cfRule>
    <cfRule type="containsText" dxfId="3727" priority="6672" operator="containsText" text="max">
      <formula>NOT(ISERROR(SEARCH("max",C68)))</formula>
    </cfRule>
    <cfRule type="containsText" dxfId="3726" priority="6673" operator="containsText" text="mjp">
      <formula>NOT(ISERROR(SEARCH("mjp",C68)))</formula>
    </cfRule>
    <cfRule type="containsText" dxfId="3725" priority="6674" operator="containsText" text="midi">
      <formula>NOT(ISERROR(SEARCH("midi",C68)))</formula>
    </cfRule>
    <cfRule type="containsText" dxfId="3724" priority="6675" operator="containsText" text="double">
      <formula>NOT(ISERROR(SEARCH("double",C68)))</formula>
    </cfRule>
    <cfRule type="containsText" dxfId="3723" priority="6676" operator="containsText" text="max">
      <formula>NOT(ISERROR(SEARCH("max",C68)))</formula>
    </cfRule>
    <cfRule type="containsText" dxfId="3722" priority="6677" operator="containsText" text="mjp">
      <formula>NOT(ISERROR(SEARCH("mjp",C68)))</formula>
    </cfRule>
    <cfRule type="containsText" dxfId="3721" priority="6678" operator="containsText" text="midi">
      <formula>NOT(ISERROR(SEARCH("midi",C68)))</formula>
    </cfRule>
    <cfRule type="containsText" dxfId="3720" priority="6679" operator="containsText" text="double">
      <formula>NOT(ISERROR(SEARCH("double",C68)))</formula>
    </cfRule>
    <cfRule type="containsText" dxfId="3719" priority="6680" operator="containsText" text="max">
      <formula>NOT(ISERROR(SEARCH("max",C68)))</formula>
    </cfRule>
    <cfRule type="containsText" dxfId="3718" priority="6681" operator="containsText" text="mjp">
      <formula>NOT(ISERROR(SEARCH("mjp",C68)))</formula>
    </cfRule>
    <cfRule type="containsText" dxfId="3717" priority="6682" operator="containsText" text="midi">
      <formula>NOT(ISERROR(SEARCH("midi",C68)))</formula>
    </cfRule>
    <cfRule type="containsText" dxfId="3716" priority="6683" operator="containsText" text="double">
      <formula>NOT(ISERROR(SEARCH("double",C68)))</formula>
    </cfRule>
    <cfRule type="containsText" dxfId="3715" priority="6684" operator="containsText" text="max">
      <formula>NOT(ISERROR(SEARCH("max",C68)))</formula>
    </cfRule>
    <cfRule type="containsText" dxfId="3714" priority="6685" operator="containsText" text="mjp">
      <formula>NOT(ISERROR(SEARCH("mjp",C68)))</formula>
    </cfRule>
    <cfRule type="containsText" dxfId="3713" priority="6686" operator="containsText" text="midi">
      <formula>NOT(ISERROR(SEARCH("midi",C68)))</formula>
    </cfRule>
    <cfRule type="containsText" dxfId="3712" priority="6687" operator="containsText" text="double">
      <formula>NOT(ISERROR(SEARCH("double",C68)))</formula>
    </cfRule>
    <cfRule type="containsText" dxfId="3711" priority="6688" operator="containsText" text="max">
      <formula>NOT(ISERROR(SEARCH("max",C68)))</formula>
    </cfRule>
    <cfRule type="containsText" dxfId="3710" priority="6689" operator="containsText" text="mjp">
      <formula>NOT(ISERROR(SEARCH("mjp",C68)))</formula>
    </cfRule>
    <cfRule type="containsText" dxfId="3709" priority="6690" operator="containsText" text="midi">
      <formula>NOT(ISERROR(SEARCH("midi",C68)))</formula>
    </cfRule>
    <cfRule type="containsText" dxfId="3708" priority="6691" operator="containsText" text="double">
      <formula>NOT(ISERROR(SEARCH("double",C68)))</formula>
    </cfRule>
    <cfRule type="containsText" dxfId="3707" priority="6692" operator="containsText" text="max">
      <formula>NOT(ISERROR(SEARCH("max",C68)))</formula>
    </cfRule>
    <cfRule type="containsText" dxfId="3706" priority="6693" operator="containsText" text="mjp">
      <formula>NOT(ISERROR(SEARCH("mjp",C68)))</formula>
    </cfRule>
    <cfRule type="containsText" dxfId="3705" priority="6694" operator="containsText" text="midi">
      <formula>NOT(ISERROR(SEARCH("midi",C68)))</formula>
    </cfRule>
    <cfRule type="containsText" dxfId="3704" priority="6695" operator="containsText" text="double">
      <formula>NOT(ISERROR(SEARCH("double",C68)))</formula>
    </cfRule>
    <cfRule type="containsText" dxfId="3703" priority="6697" operator="containsText" text="mjp">
      <formula>NOT(ISERROR(SEARCH("mjp",C68)))</formula>
    </cfRule>
    <cfRule type="containsText" dxfId="3702" priority="6698" operator="containsText" text="midi">
      <formula>NOT(ISERROR(SEARCH("midi",C68)))</formula>
    </cfRule>
    <cfRule type="containsText" dxfId="3701" priority="6699" operator="containsText" text="double">
      <formula>NOT(ISERROR(SEARCH("double",C68)))</formula>
    </cfRule>
    <cfRule type="containsText" dxfId="3700" priority="6700" operator="containsText" text="max">
      <formula>NOT(ISERROR(SEARCH("max",C68)))</formula>
    </cfRule>
    <cfRule type="containsText" dxfId="3699" priority="6701" operator="containsText" text="mjp">
      <formula>NOT(ISERROR(SEARCH("mjp",C68)))</formula>
    </cfRule>
    <cfRule type="containsText" dxfId="3698" priority="6703" operator="containsText" text="double">
      <formula>NOT(ISERROR(SEARCH("double",C68)))</formula>
    </cfRule>
    <cfRule type="containsText" dxfId="3697" priority="6704" operator="containsText" text="max">
      <formula>NOT(ISERROR(SEARCH("max",C68)))</formula>
    </cfRule>
    <cfRule type="containsText" dxfId="3696" priority="6705" operator="containsText" text="mjp">
      <formula>NOT(ISERROR(SEARCH("mjp",C68)))</formula>
    </cfRule>
    <cfRule type="containsText" dxfId="3695" priority="6706" operator="containsText" text="midi">
      <formula>NOT(ISERROR(SEARCH("midi",C68)))</formula>
    </cfRule>
    <cfRule type="containsText" dxfId="3694" priority="6707" operator="containsText" text="double">
      <formula>NOT(ISERROR(SEARCH("double",C68)))</formula>
    </cfRule>
    <cfRule type="containsText" dxfId="3693" priority="6708" operator="containsText" text="max">
      <formula>NOT(ISERROR(SEARCH("max",C68)))</formula>
    </cfRule>
    <cfRule type="containsText" dxfId="3692" priority="6709" operator="containsText" text="mjp">
      <formula>NOT(ISERROR(SEARCH("mjp",C68)))</formula>
    </cfRule>
    <cfRule type="containsText" dxfId="3691" priority="6710" operator="containsText" text="midi">
      <formula>NOT(ISERROR(SEARCH("midi",C68)))</formula>
    </cfRule>
    <cfRule type="containsText" dxfId="3690" priority="6711" operator="containsText" text="double">
      <formula>NOT(ISERROR(SEARCH("double",C68)))</formula>
    </cfRule>
    <cfRule type="containsText" dxfId="3689" priority="6712" operator="containsText" text="max">
      <formula>NOT(ISERROR(SEARCH("max",C68)))</formula>
    </cfRule>
    <cfRule type="containsText" dxfId="3688" priority="6713" operator="containsText" text="mjp">
      <formula>NOT(ISERROR(SEARCH("mjp",C68)))</formula>
    </cfRule>
    <cfRule type="containsText" dxfId="3687" priority="6714" operator="containsText" text="midi">
      <formula>NOT(ISERROR(SEARCH("midi",C68)))</formula>
    </cfRule>
    <cfRule type="containsText" dxfId="3686" priority="6715" operator="containsText" text="double">
      <formula>NOT(ISERROR(SEARCH("double",C68)))</formula>
    </cfRule>
    <cfRule type="containsText" dxfId="3685" priority="6716" operator="containsText" text="max">
      <formula>NOT(ISERROR(SEARCH("max",C68)))</formula>
    </cfRule>
    <cfRule type="containsText" dxfId="3684" priority="6717" operator="containsText" text="mjp">
      <formula>NOT(ISERROR(SEARCH("mjp",C68)))</formula>
    </cfRule>
    <cfRule type="containsText" dxfId="3683" priority="6718" operator="containsText" text="midi">
      <formula>NOT(ISERROR(SEARCH("midi",C68)))</formula>
    </cfRule>
    <cfRule type="containsText" dxfId="3682" priority="6719" operator="containsText" text="double">
      <formula>NOT(ISERROR(SEARCH("double",C68)))</formula>
    </cfRule>
    <cfRule type="containsText" dxfId="3681" priority="6720" operator="containsText" text="max">
      <formula>NOT(ISERROR(SEARCH("max",C68)))</formula>
    </cfRule>
    <cfRule type="containsText" dxfId="3680" priority="6721" operator="containsText" text="mjp">
      <formula>NOT(ISERROR(SEARCH("mjp",C68)))</formula>
    </cfRule>
    <cfRule type="containsText" dxfId="3679" priority="6722" operator="containsText" text="midi">
      <formula>NOT(ISERROR(SEARCH("midi",C68)))</formula>
    </cfRule>
    <cfRule type="containsText" dxfId="3678" priority="6723" operator="containsText" text="double">
      <formula>NOT(ISERROR(SEARCH("double",C68)))</formula>
    </cfRule>
    <cfRule type="containsText" dxfId="3677" priority="6724" operator="containsText" text="max">
      <formula>NOT(ISERROR(SEARCH("max",C68)))</formula>
    </cfRule>
    <cfRule type="containsText" dxfId="3676" priority="6725" operator="containsText" text="mjp">
      <formula>NOT(ISERROR(SEARCH("mjp",C68)))</formula>
    </cfRule>
    <cfRule type="containsText" dxfId="3675" priority="6726" operator="containsText" text="midi">
      <formula>NOT(ISERROR(SEARCH("midi",C68)))</formula>
    </cfRule>
    <cfRule type="containsText" dxfId="3674" priority="6727" operator="containsText" text="double">
      <formula>NOT(ISERROR(SEARCH("double",C68)))</formula>
    </cfRule>
    <cfRule type="containsText" dxfId="3673" priority="6728" operator="containsText" text="max">
      <formula>NOT(ISERROR(SEARCH("max",C68)))</formula>
    </cfRule>
    <cfRule type="containsText" dxfId="3672" priority="6729" operator="containsText" text="mjp">
      <formula>NOT(ISERROR(SEARCH("mjp",C68)))</formula>
    </cfRule>
    <cfRule type="containsText" dxfId="3671" priority="6730" operator="containsText" text="midi">
      <formula>NOT(ISERROR(SEARCH("midi",C68)))</formula>
    </cfRule>
    <cfRule type="containsText" dxfId="3670" priority="6731" operator="containsText" text="double">
      <formula>NOT(ISERROR(SEARCH("double",C68)))</formula>
    </cfRule>
    <cfRule type="containsText" dxfId="3669" priority="6732" operator="containsText" text="max">
      <formula>NOT(ISERROR(SEARCH("max",C68)))</formula>
    </cfRule>
    <cfRule type="containsText" dxfId="3668" priority="6733" operator="containsText" text="mjp">
      <formula>NOT(ISERROR(SEARCH("mjp",C68)))</formula>
    </cfRule>
    <cfRule type="containsText" dxfId="3667" priority="6734" operator="containsText" text="midi">
      <formula>NOT(ISERROR(SEARCH("midi",C68)))</formula>
    </cfRule>
    <cfRule type="containsText" dxfId="3666" priority="6735" operator="containsText" text="double">
      <formula>NOT(ISERROR(SEARCH("double",C68)))</formula>
    </cfRule>
    <cfRule type="containsText" dxfId="3665" priority="6736" operator="containsText" text="max">
      <formula>NOT(ISERROR(SEARCH("max",C68)))</formula>
    </cfRule>
    <cfRule type="containsText" dxfId="3664" priority="6654" operator="containsText" text="midi">
      <formula>NOT(ISERROR(SEARCH("midi",C68)))</formula>
    </cfRule>
    <cfRule type="containsText" dxfId="3663" priority="6702" operator="containsText" text="midi">
      <formula>NOT(ISERROR(SEARCH("midi",C68)))</formula>
    </cfRule>
  </conditionalFormatting>
  <conditionalFormatting sqref="C70:D70">
    <cfRule type="containsText" dxfId="3662" priority="4000" operator="containsText" text="max">
      <formula>NOT(ISERROR(SEARCH("max",C70)))</formula>
    </cfRule>
    <cfRule type="containsText" dxfId="3661" priority="3986" operator="containsText" text="midi">
      <formula>NOT(ISERROR(SEARCH("midi",C70)))</formula>
    </cfRule>
    <cfRule type="containsText" dxfId="3660" priority="3999" operator="containsText" text="double">
      <formula>NOT(ISERROR(SEARCH("double",C70)))</formula>
    </cfRule>
    <cfRule type="containsText" dxfId="3659" priority="4001" operator="containsText" text="mjp">
      <formula>NOT(ISERROR(SEARCH("mjp",C70)))</formula>
    </cfRule>
    <cfRule type="containsText" dxfId="3658" priority="4002" operator="containsText" text="midi">
      <formula>NOT(ISERROR(SEARCH("midi",C70)))</formula>
    </cfRule>
    <cfRule type="containsText" dxfId="3657" priority="4003" operator="containsText" text="double">
      <formula>NOT(ISERROR(SEARCH("double",C70)))</formula>
    </cfRule>
    <cfRule type="containsText" dxfId="3656" priority="4004" operator="containsText" text="max">
      <formula>NOT(ISERROR(SEARCH("max",C70)))</formula>
    </cfRule>
    <cfRule type="containsText" dxfId="3655" priority="4005" operator="containsText" text="mjp">
      <formula>NOT(ISERROR(SEARCH("mjp",C70)))</formula>
    </cfRule>
    <cfRule type="containsText" dxfId="3654" priority="4006" operator="containsText" text="midi">
      <formula>NOT(ISERROR(SEARCH("midi",C70)))</formula>
    </cfRule>
    <cfRule type="containsText" dxfId="3653" priority="4007" operator="containsText" text="double">
      <formula>NOT(ISERROR(SEARCH("double",C70)))</formula>
    </cfRule>
    <cfRule type="containsText" dxfId="3652" priority="4008" operator="containsText" text="max">
      <formula>NOT(ISERROR(SEARCH("max",C70)))</formula>
    </cfRule>
    <cfRule type="containsText" dxfId="3651" priority="3998" operator="containsText" text="midi">
      <formula>NOT(ISERROR(SEARCH("midi",C70)))</formula>
    </cfRule>
    <cfRule type="containsText" dxfId="3650" priority="4009" operator="containsText" text="mjp">
      <formula>NOT(ISERROR(SEARCH("mjp",C70)))</formula>
    </cfRule>
    <cfRule type="containsText" dxfId="3649" priority="4010" operator="containsText" text="midi">
      <formula>NOT(ISERROR(SEARCH("midi",C70)))</formula>
    </cfRule>
    <cfRule type="containsText" dxfId="3648" priority="4011" operator="containsText" text="double">
      <formula>NOT(ISERROR(SEARCH("double",C70)))</formula>
    </cfRule>
    <cfRule type="containsText" dxfId="3647" priority="4012" operator="containsText" text="max">
      <formula>NOT(ISERROR(SEARCH("max",C70)))</formula>
    </cfRule>
    <cfRule type="containsText" dxfId="3646" priority="4013" operator="containsText" text="mjp">
      <formula>NOT(ISERROR(SEARCH("mjp",C70)))</formula>
    </cfRule>
    <cfRule type="containsText" dxfId="3645" priority="4014" operator="containsText" text="midi">
      <formula>NOT(ISERROR(SEARCH("midi",C70)))</formula>
    </cfRule>
    <cfRule type="containsText" dxfId="3644" priority="4015" operator="containsText" text="double">
      <formula>NOT(ISERROR(SEARCH("double",C70)))</formula>
    </cfRule>
    <cfRule type="containsText" dxfId="3643" priority="4016" operator="containsText" text="max">
      <formula>NOT(ISERROR(SEARCH("max",C70)))</formula>
    </cfRule>
    <cfRule type="containsText" dxfId="3642" priority="4017" operator="containsText" text="mjp">
      <formula>NOT(ISERROR(SEARCH("mjp",C70)))</formula>
    </cfRule>
    <cfRule type="containsText" dxfId="3641" priority="4018" operator="containsText" text="midi">
      <formula>NOT(ISERROR(SEARCH("midi",C70)))</formula>
    </cfRule>
    <cfRule type="containsText" dxfId="3640" priority="4019" operator="containsText" text="double">
      <formula>NOT(ISERROR(SEARCH("double",C70)))</formula>
    </cfRule>
    <cfRule type="containsText" dxfId="3639" priority="4020" operator="containsText" text="max">
      <formula>NOT(ISERROR(SEARCH("max",C70)))</formula>
    </cfRule>
    <cfRule type="containsText" dxfId="3638" priority="4021" operator="containsText" text="mjp">
      <formula>NOT(ISERROR(SEARCH("mjp",C70)))</formula>
    </cfRule>
    <cfRule type="containsText" dxfId="3637" priority="4022" operator="containsText" text="midi">
      <formula>NOT(ISERROR(SEARCH("midi",C70)))</formula>
    </cfRule>
    <cfRule type="containsText" dxfId="3636" priority="4023" operator="containsText" text="double">
      <formula>NOT(ISERROR(SEARCH("double",C70)))</formula>
    </cfRule>
    <cfRule type="containsText" dxfId="3635" priority="4024" operator="containsText" text="max">
      <formula>NOT(ISERROR(SEARCH("max",C70)))</formula>
    </cfRule>
    <cfRule type="containsText" dxfId="3634" priority="4025" operator="containsText" text="mjp">
      <formula>NOT(ISERROR(SEARCH("mjp",C70)))</formula>
    </cfRule>
    <cfRule type="containsText" dxfId="3633" priority="4026" operator="containsText" text="midi">
      <formula>NOT(ISERROR(SEARCH("midi",C70)))</formula>
    </cfRule>
    <cfRule type="containsText" dxfId="3632" priority="4027" operator="containsText" text="double">
      <formula>NOT(ISERROR(SEARCH("double",C70)))</formula>
    </cfRule>
    <cfRule type="containsText" dxfId="3631" priority="4028" operator="containsText" text="max">
      <formula>NOT(ISERROR(SEARCH("max",C70)))</formula>
    </cfRule>
    <cfRule type="containsText" dxfId="3630" priority="3997" operator="containsText" text="mjp">
      <formula>NOT(ISERROR(SEARCH("mjp",C70)))</formula>
    </cfRule>
    <cfRule type="containsText" dxfId="3629" priority="3996" operator="containsText" text="max">
      <formula>NOT(ISERROR(SEARCH("max",C70)))</formula>
    </cfRule>
    <cfRule type="containsText" dxfId="3628" priority="3995" operator="containsText" text="double">
      <formula>NOT(ISERROR(SEARCH("double",C70)))</formula>
    </cfRule>
    <cfRule type="containsText" dxfId="3627" priority="3994" operator="containsText" text="midi">
      <formula>NOT(ISERROR(SEARCH("midi",C70)))</formula>
    </cfRule>
    <cfRule type="containsText" dxfId="3626" priority="3993" operator="containsText" text="mjp">
      <formula>NOT(ISERROR(SEARCH("mjp",C70)))</formula>
    </cfRule>
    <cfRule type="containsText" dxfId="3625" priority="3992" operator="containsText" text="max">
      <formula>NOT(ISERROR(SEARCH("max",C70)))</formula>
    </cfRule>
    <cfRule type="containsText" dxfId="3624" priority="3991" operator="containsText" text="double">
      <formula>NOT(ISERROR(SEARCH("double",C70)))</formula>
    </cfRule>
    <cfRule type="containsText" dxfId="3623" priority="3990" operator="containsText" text="midi">
      <formula>NOT(ISERROR(SEARCH("midi",C70)))</formula>
    </cfRule>
    <cfRule type="containsText" dxfId="3622" priority="3989" operator="containsText" text="mjp">
      <formula>NOT(ISERROR(SEARCH("mjp",C70)))</formula>
    </cfRule>
    <cfRule type="containsText" dxfId="3621" priority="3985" operator="containsText" text="mjp">
      <formula>NOT(ISERROR(SEARCH("mjp",C70)))</formula>
    </cfRule>
    <cfRule type="containsText" dxfId="3620" priority="3984" operator="containsText" text="max">
      <formula>NOT(ISERROR(SEARCH("max",C70)))</formula>
    </cfRule>
    <cfRule type="containsText" dxfId="3619" priority="3983" operator="containsText" text="double">
      <formula>NOT(ISERROR(SEARCH("double",C70)))</formula>
    </cfRule>
    <cfRule type="containsText" dxfId="3618" priority="3956" operator="containsText" text="max">
      <formula>NOT(ISERROR(SEARCH("max",C70)))</formula>
    </cfRule>
    <cfRule type="containsText" dxfId="3617" priority="3982" operator="containsText" text="midi">
      <formula>NOT(ISERROR(SEARCH("midi",C70)))</formula>
    </cfRule>
    <cfRule type="containsText" dxfId="3616" priority="3981" operator="containsText" text="mjp">
      <formula>NOT(ISERROR(SEARCH("mjp",C70)))</formula>
    </cfRule>
    <cfRule type="containsText" dxfId="3615" priority="3980" operator="containsText" text="max">
      <formula>NOT(ISERROR(SEARCH("max",C70)))</formula>
    </cfRule>
    <cfRule type="containsText" dxfId="3614" priority="3979" operator="containsText" text="double">
      <formula>NOT(ISERROR(SEARCH("double",C70)))</formula>
    </cfRule>
    <cfRule type="containsText" dxfId="3613" priority="3978" operator="containsText" text="midi">
      <formula>NOT(ISERROR(SEARCH("midi",C70)))</formula>
    </cfRule>
    <cfRule type="containsText" dxfId="3612" priority="3977" operator="containsText" text="mjp">
      <formula>NOT(ISERROR(SEARCH("mjp",C70)))</formula>
    </cfRule>
    <cfRule type="containsText" dxfId="3611" priority="3976" operator="containsText" text="max">
      <formula>NOT(ISERROR(SEARCH("max",C70)))</formula>
    </cfRule>
    <cfRule type="containsText" dxfId="3610" priority="3975" operator="containsText" text="double">
      <formula>NOT(ISERROR(SEARCH("double",C70)))</formula>
    </cfRule>
    <cfRule type="containsText" dxfId="3609" priority="3974" operator="containsText" text="midi">
      <formula>NOT(ISERROR(SEARCH("midi",C70)))</formula>
    </cfRule>
    <cfRule type="containsText" dxfId="3608" priority="3973" operator="containsText" text="mjp">
      <formula>NOT(ISERROR(SEARCH("mjp",C70)))</formula>
    </cfRule>
    <cfRule type="containsText" dxfId="3607" priority="3972" operator="containsText" text="max">
      <formula>NOT(ISERROR(SEARCH("max",C70)))</formula>
    </cfRule>
    <cfRule type="containsText" dxfId="3606" priority="3971" operator="containsText" text="double">
      <formula>NOT(ISERROR(SEARCH("double",C70)))</formula>
    </cfRule>
    <cfRule type="containsText" dxfId="3605" priority="3970" operator="containsText" text="midi">
      <formula>NOT(ISERROR(SEARCH("midi",C70)))</formula>
    </cfRule>
    <cfRule type="containsText" dxfId="3604" priority="3969" operator="containsText" text="mjp">
      <formula>NOT(ISERROR(SEARCH("mjp",C70)))</formula>
    </cfRule>
    <cfRule type="containsText" dxfId="3603" priority="3968" operator="containsText" text="max">
      <formula>NOT(ISERROR(SEARCH("max",C70)))</formula>
    </cfRule>
    <cfRule type="containsText" dxfId="3602" priority="3967" operator="containsText" text="double">
      <formula>NOT(ISERROR(SEARCH("double",C70)))</formula>
    </cfRule>
    <cfRule type="containsText" dxfId="3601" priority="3966" operator="containsText" text="midi">
      <formula>NOT(ISERROR(SEARCH("midi",C70)))</formula>
    </cfRule>
    <cfRule type="containsText" dxfId="3600" priority="3965" operator="containsText" text="mjp">
      <formula>NOT(ISERROR(SEARCH("mjp",C70)))</formula>
    </cfRule>
    <cfRule type="containsText" dxfId="3599" priority="3964" operator="containsText" text="max">
      <formula>NOT(ISERROR(SEARCH("max",C70)))</formula>
    </cfRule>
    <cfRule type="containsText" dxfId="3598" priority="3963" operator="containsText" text="double">
      <formula>NOT(ISERROR(SEARCH("double",C70)))</formula>
    </cfRule>
    <cfRule type="containsText" dxfId="3597" priority="3962" operator="containsText" text="midi">
      <formula>NOT(ISERROR(SEARCH("midi",C70)))</formula>
    </cfRule>
    <cfRule type="containsText" dxfId="3596" priority="3961" operator="containsText" text="mjp">
      <formula>NOT(ISERROR(SEARCH("mjp",C70)))</formula>
    </cfRule>
    <cfRule type="containsText" dxfId="3595" priority="3960" operator="containsText" text="max">
      <formula>NOT(ISERROR(SEARCH("max",C70)))</formula>
    </cfRule>
    <cfRule type="containsText" dxfId="3594" priority="3959" operator="containsText" text="double">
      <formula>NOT(ISERROR(SEARCH("double",C70)))</formula>
    </cfRule>
    <cfRule type="containsText" dxfId="3593" priority="3958" operator="containsText" text="midi">
      <formula>NOT(ISERROR(SEARCH("midi",C70)))</formula>
    </cfRule>
    <cfRule type="containsText" dxfId="3592" priority="3957" operator="containsText" text="mjp">
      <formula>NOT(ISERROR(SEARCH("mjp",C70)))</formula>
    </cfRule>
    <cfRule type="containsText" dxfId="3591" priority="3955" operator="containsText" text="double">
      <formula>NOT(ISERROR(SEARCH("double",C70)))</formula>
    </cfRule>
    <cfRule type="containsText" dxfId="3590" priority="3954" operator="containsText" text="midi">
      <formula>NOT(ISERROR(SEARCH("midi",C70)))</formula>
    </cfRule>
    <cfRule type="containsText" dxfId="3589" priority="3953" operator="containsText" text="mjp">
      <formula>NOT(ISERROR(SEARCH("mjp",C70)))</formula>
    </cfRule>
    <cfRule type="containsText" dxfId="3588" priority="3952" operator="containsText" text="max">
      <formula>NOT(ISERROR(SEARCH("max",C70)))</formula>
    </cfRule>
    <cfRule type="containsText" dxfId="3587" priority="3951" operator="containsText" text="double">
      <formula>NOT(ISERROR(SEARCH("double",C70)))</formula>
    </cfRule>
    <cfRule type="containsText" dxfId="3586" priority="3950" operator="containsText" text="midi">
      <formula>NOT(ISERROR(SEARCH("midi",C70)))</formula>
    </cfRule>
    <cfRule type="containsText" dxfId="3585" priority="3949" operator="containsText" text="mjp">
      <formula>NOT(ISERROR(SEARCH("mjp",C70)))</formula>
    </cfRule>
    <cfRule type="containsText" dxfId="3584" priority="3948" operator="containsText" text="max">
      <formula>NOT(ISERROR(SEARCH("max",C70)))</formula>
    </cfRule>
    <cfRule type="containsText" dxfId="3583" priority="3947" operator="containsText" text="double">
      <formula>NOT(ISERROR(SEARCH("double",C70)))</formula>
    </cfRule>
    <cfRule type="containsText" dxfId="3582" priority="3946" operator="containsText" text="midi">
      <formula>NOT(ISERROR(SEARCH("midi",C70)))</formula>
    </cfRule>
    <cfRule type="containsText" dxfId="3581" priority="3945" operator="containsText" text="mjp">
      <formula>NOT(ISERROR(SEARCH("mjp",C70)))</formula>
    </cfRule>
    <cfRule type="containsText" dxfId="3580" priority="3944" operator="containsText" text="max">
      <formula>NOT(ISERROR(SEARCH("max",C70)))</formula>
    </cfRule>
    <cfRule type="containsText" dxfId="3579" priority="3943" operator="containsText" text="double">
      <formula>NOT(ISERROR(SEARCH("double",C70)))</formula>
    </cfRule>
    <cfRule type="containsText" dxfId="3578" priority="3942" operator="containsText" text="midi">
      <formula>NOT(ISERROR(SEARCH("midi",C70)))</formula>
    </cfRule>
    <cfRule type="containsText" dxfId="3577" priority="3941" operator="containsText" text="mjp">
      <formula>NOT(ISERROR(SEARCH("mjp",C70)))</formula>
    </cfRule>
    <cfRule type="containsText" dxfId="3576" priority="3988" operator="containsText" text="max">
      <formula>NOT(ISERROR(SEARCH("max",C70)))</formula>
    </cfRule>
    <cfRule type="containsText" dxfId="3575" priority="3987" operator="containsText" text="double">
      <formula>NOT(ISERROR(SEARCH("double",C70)))</formula>
    </cfRule>
  </conditionalFormatting>
  <conditionalFormatting sqref="C70:D72">
    <cfRule type="containsText" dxfId="3574" priority="3939" operator="containsText" text="double">
      <formula>NOT(ISERROR(SEARCH("double",C70)))</formula>
    </cfRule>
    <cfRule type="containsText" dxfId="3573" priority="3940" operator="containsText" text="max">
      <formula>NOT(ISERROR(SEARCH("max",C70)))</formula>
    </cfRule>
    <cfRule type="containsText" dxfId="3572" priority="3937" operator="containsText" text="mjp">
      <formula>NOT(ISERROR(SEARCH("mjp",C70)))</formula>
    </cfRule>
    <cfRule type="containsText" dxfId="3571" priority="3938" operator="containsText" text="midi">
      <formula>NOT(ISERROR(SEARCH("midi",C70)))</formula>
    </cfRule>
  </conditionalFormatting>
  <conditionalFormatting sqref="C71:D72">
    <cfRule type="containsText" dxfId="3570" priority="3934" operator="containsText" text="midi">
      <formula>NOT(ISERROR(SEARCH("midi",C71)))</formula>
    </cfRule>
    <cfRule type="containsText" dxfId="3569" priority="3908" operator="containsText" text="max">
      <formula>NOT(ISERROR(SEARCH("max",C71)))</formula>
    </cfRule>
    <cfRule type="containsText" dxfId="3568" priority="3907" operator="containsText" text="double">
      <formula>NOT(ISERROR(SEARCH("double",C71)))</formula>
    </cfRule>
    <cfRule type="containsText" dxfId="3567" priority="3906" operator="containsText" text="midi">
      <formula>NOT(ISERROR(SEARCH("midi",C71)))</formula>
    </cfRule>
    <cfRule type="containsText" dxfId="3566" priority="3905" operator="containsText" text="mjp">
      <formula>NOT(ISERROR(SEARCH("mjp",C71)))</formula>
    </cfRule>
    <cfRule type="containsText" dxfId="3565" priority="3904" operator="containsText" text="max">
      <formula>NOT(ISERROR(SEARCH("max",C71)))</formula>
    </cfRule>
    <cfRule type="containsText" dxfId="3564" priority="3903" operator="containsText" text="double">
      <formula>NOT(ISERROR(SEARCH("double",C71)))</formula>
    </cfRule>
    <cfRule type="containsText" dxfId="3563" priority="3902" operator="containsText" text="midi">
      <formula>NOT(ISERROR(SEARCH("midi",C71)))</formula>
    </cfRule>
    <cfRule type="containsText" dxfId="3562" priority="3901" operator="containsText" text="mjp">
      <formula>NOT(ISERROR(SEARCH("mjp",C71)))</formula>
    </cfRule>
    <cfRule type="containsText" dxfId="3561" priority="3900" operator="containsText" text="max">
      <formula>NOT(ISERROR(SEARCH("max",C71)))</formula>
    </cfRule>
    <cfRule type="containsText" dxfId="3560" priority="3899" operator="containsText" text="double">
      <formula>NOT(ISERROR(SEARCH("double",C71)))</formula>
    </cfRule>
    <cfRule type="containsText" dxfId="3559" priority="3898" operator="containsText" text="midi">
      <formula>NOT(ISERROR(SEARCH("midi",C71)))</formula>
    </cfRule>
    <cfRule type="containsText" dxfId="3558" priority="3897" operator="containsText" text="mjp">
      <formula>NOT(ISERROR(SEARCH("mjp",C71)))</formula>
    </cfRule>
    <cfRule type="containsText" dxfId="3557" priority="3896" operator="containsText" text="max">
      <formula>NOT(ISERROR(SEARCH("max",C71)))</formula>
    </cfRule>
    <cfRule type="containsText" dxfId="3556" priority="3895" operator="containsText" text="double">
      <formula>NOT(ISERROR(SEARCH("double",C71)))</formula>
    </cfRule>
    <cfRule type="containsText" dxfId="3555" priority="3894" operator="containsText" text="midi">
      <formula>NOT(ISERROR(SEARCH("midi",C71)))</formula>
    </cfRule>
    <cfRule type="containsText" dxfId="3554" priority="3893" operator="containsText" text="mjp">
      <formula>NOT(ISERROR(SEARCH("mjp",C71)))</formula>
    </cfRule>
    <cfRule type="containsText" dxfId="3553" priority="3892" operator="containsText" text="max">
      <formula>NOT(ISERROR(SEARCH("max",C71)))</formula>
    </cfRule>
    <cfRule type="containsText" dxfId="3552" priority="3891" operator="containsText" text="double">
      <formula>NOT(ISERROR(SEARCH("double",C71)))</formula>
    </cfRule>
    <cfRule type="containsText" dxfId="3551" priority="3890" operator="containsText" text="midi">
      <formula>NOT(ISERROR(SEARCH("midi",C71)))</formula>
    </cfRule>
    <cfRule type="containsText" dxfId="3550" priority="3889" operator="containsText" text="mjp">
      <formula>NOT(ISERROR(SEARCH("mjp",C71)))</formula>
    </cfRule>
    <cfRule type="containsText" dxfId="3549" priority="3888" operator="containsText" text="max">
      <formula>NOT(ISERROR(SEARCH("max",C71)))</formula>
    </cfRule>
    <cfRule type="containsText" dxfId="3548" priority="3887" operator="containsText" text="double">
      <formula>NOT(ISERROR(SEARCH("double",C71)))</formula>
    </cfRule>
    <cfRule type="containsText" dxfId="3547" priority="3886" operator="containsText" text="midi">
      <formula>NOT(ISERROR(SEARCH("midi",C71)))</formula>
    </cfRule>
    <cfRule type="containsText" dxfId="3546" priority="3885" operator="containsText" text="mjp">
      <formula>NOT(ISERROR(SEARCH("mjp",C71)))</formula>
    </cfRule>
    <cfRule type="containsText" dxfId="3545" priority="3884" operator="containsText" text="max">
      <formula>NOT(ISERROR(SEARCH("max",C71)))</formula>
    </cfRule>
    <cfRule type="containsText" dxfId="3544" priority="3883" operator="containsText" text="double">
      <formula>NOT(ISERROR(SEARCH("double",C71)))</formula>
    </cfRule>
    <cfRule type="containsText" dxfId="3543" priority="3882" operator="containsText" text="midi">
      <formula>NOT(ISERROR(SEARCH("midi",C71)))</formula>
    </cfRule>
    <cfRule type="containsText" dxfId="3542" priority="3881" operator="containsText" text="mjp">
      <formula>NOT(ISERROR(SEARCH("mjp",C71)))</formula>
    </cfRule>
    <cfRule type="containsText" dxfId="3541" priority="3880" operator="containsText" text="max">
      <formula>NOT(ISERROR(SEARCH("max",C71)))</formula>
    </cfRule>
    <cfRule type="containsText" dxfId="3540" priority="3879" operator="containsText" text="double">
      <formula>NOT(ISERROR(SEARCH("double",C71)))</formula>
    </cfRule>
    <cfRule type="containsText" dxfId="3539" priority="3878" operator="containsText" text="midi">
      <formula>NOT(ISERROR(SEARCH("midi",C71)))</formula>
    </cfRule>
    <cfRule type="containsText" dxfId="3538" priority="3877" operator="containsText" text="mjp">
      <formula>NOT(ISERROR(SEARCH("mjp",C71)))</formula>
    </cfRule>
    <cfRule type="containsText" dxfId="3537" priority="3876" operator="containsText" text="max">
      <formula>NOT(ISERROR(SEARCH("max",C71)))</formula>
    </cfRule>
    <cfRule type="containsText" dxfId="3536" priority="3875" operator="containsText" text="double">
      <formula>NOT(ISERROR(SEARCH("double",C71)))</formula>
    </cfRule>
    <cfRule type="containsText" dxfId="3535" priority="3874" operator="containsText" text="midi">
      <formula>NOT(ISERROR(SEARCH("midi",C71)))</formula>
    </cfRule>
    <cfRule type="containsText" dxfId="3534" priority="3873" operator="containsText" text="mjp">
      <formula>NOT(ISERROR(SEARCH("mjp",C71)))</formula>
    </cfRule>
    <cfRule type="containsText" dxfId="3533" priority="3872" operator="containsText" text="max">
      <formula>NOT(ISERROR(SEARCH("max",C71)))</formula>
    </cfRule>
    <cfRule type="containsText" dxfId="3532" priority="3871" operator="containsText" text="double">
      <formula>NOT(ISERROR(SEARCH("double",C71)))</formula>
    </cfRule>
    <cfRule type="containsText" dxfId="3531" priority="3870" operator="containsText" text="midi">
      <formula>NOT(ISERROR(SEARCH("midi",C71)))</formula>
    </cfRule>
    <cfRule type="containsText" dxfId="3530" priority="3869" operator="containsText" text="mjp">
      <formula>NOT(ISERROR(SEARCH("mjp",C71)))</formula>
    </cfRule>
    <cfRule type="containsText" dxfId="3529" priority="3868" operator="containsText" text="max">
      <formula>NOT(ISERROR(SEARCH("max",C71)))</formula>
    </cfRule>
    <cfRule type="containsText" dxfId="3528" priority="3867" operator="containsText" text="double">
      <formula>NOT(ISERROR(SEARCH("double",C71)))</formula>
    </cfRule>
    <cfRule type="containsText" dxfId="3527" priority="3866" operator="containsText" text="midi">
      <formula>NOT(ISERROR(SEARCH("midi",C71)))</formula>
    </cfRule>
    <cfRule type="containsText" dxfId="3526" priority="3865" operator="containsText" text="mjp">
      <formula>NOT(ISERROR(SEARCH("mjp",C71)))</formula>
    </cfRule>
    <cfRule type="containsText" dxfId="3525" priority="3864" operator="containsText" text="max">
      <formula>NOT(ISERROR(SEARCH("max",C71)))</formula>
    </cfRule>
    <cfRule type="containsText" dxfId="3524" priority="3863" operator="containsText" text="double">
      <formula>NOT(ISERROR(SEARCH("double",C71)))</formula>
    </cfRule>
    <cfRule type="containsText" dxfId="3523" priority="3862" operator="containsText" text="midi">
      <formula>NOT(ISERROR(SEARCH("midi",C71)))</formula>
    </cfRule>
    <cfRule type="containsText" dxfId="3522" priority="3861" operator="containsText" text="mjp">
      <formula>NOT(ISERROR(SEARCH("mjp",C71)))</formula>
    </cfRule>
    <cfRule type="containsText" dxfId="3521" priority="3860" operator="containsText" text="max">
      <formula>NOT(ISERROR(SEARCH("max",C71)))</formula>
    </cfRule>
    <cfRule type="containsText" dxfId="3520" priority="3859" operator="containsText" text="double">
      <formula>NOT(ISERROR(SEARCH("double",C71)))</formula>
    </cfRule>
    <cfRule type="containsText" dxfId="3519" priority="3858" operator="containsText" text="midi">
      <formula>NOT(ISERROR(SEARCH("midi",C71)))</formula>
    </cfRule>
    <cfRule type="containsText" dxfId="3518" priority="3857" operator="containsText" text="mjp">
      <formula>NOT(ISERROR(SEARCH("mjp",C71)))</formula>
    </cfRule>
    <cfRule type="containsText" dxfId="3517" priority="3856" operator="containsText" text="max">
      <formula>NOT(ISERROR(SEARCH("max",C71)))</formula>
    </cfRule>
    <cfRule type="containsText" dxfId="3516" priority="3855" operator="containsText" text="double">
      <formula>NOT(ISERROR(SEARCH("double",C71)))</formula>
    </cfRule>
    <cfRule type="containsText" dxfId="3515" priority="3854" operator="containsText" text="midi">
      <formula>NOT(ISERROR(SEARCH("midi",C71)))</formula>
    </cfRule>
    <cfRule type="containsText" dxfId="3514" priority="3853" operator="containsText" text="mjp">
      <formula>NOT(ISERROR(SEARCH("mjp",C71)))</formula>
    </cfRule>
    <cfRule type="containsText" dxfId="3513" priority="3852" operator="containsText" text="max">
      <formula>NOT(ISERROR(SEARCH("max",C71)))</formula>
    </cfRule>
    <cfRule type="containsText" dxfId="3512" priority="3851" operator="containsText" text="double">
      <formula>NOT(ISERROR(SEARCH("double",C71)))</formula>
    </cfRule>
    <cfRule type="containsText" dxfId="3511" priority="3850" operator="containsText" text="midi">
      <formula>NOT(ISERROR(SEARCH("midi",C71)))</formula>
    </cfRule>
    <cfRule type="containsText" dxfId="3510" priority="3849" operator="containsText" text="mjp">
      <formula>NOT(ISERROR(SEARCH("mjp",C71)))</formula>
    </cfRule>
    <cfRule type="containsText" dxfId="3509" priority="3756" operator="containsText" text="max">
      <formula>NOT(ISERROR(SEARCH("max",C71)))</formula>
    </cfRule>
    <cfRule type="containsText" dxfId="3508" priority="3755" operator="containsText" text="double">
      <formula>NOT(ISERROR(SEARCH("double",C71)))</formula>
    </cfRule>
    <cfRule type="containsText" dxfId="3507" priority="3754" operator="containsText" text="midi">
      <formula>NOT(ISERROR(SEARCH("midi",C71)))</formula>
    </cfRule>
    <cfRule type="containsText" dxfId="3506" priority="3753" operator="containsText" text="mjp">
      <formula>NOT(ISERROR(SEARCH("mjp",C71)))</formula>
    </cfRule>
    <cfRule type="containsText" dxfId="3505" priority="3909" operator="containsText" text="mjp">
      <formula>NOT(ISERROR(SEARCH("mjp",C71)))</formula>
    </cfRule>
    <cfRule type="containsText" dxfId="3504" priority="3932" operator="containsText" text="max">
      <formula>NOT(ISERROR(SEARCH("max",C71)))</formula>
    </cfRule>
    <cfRule type="containsText" dxfId="3503" priority="3936" operator="containsText" text="max">
      <formula>NOT(ISERROR(SEARCH("max",C71)))</formula>
    </cfRule>
    <cfRule type="containsText" dxfId="3502" priority="3935" operator="containsText" text="double">
      <formula>NOT(ISERROR(SEARCH("double",C71)))</formula>
    </cfRule>
    <cfRule type="containsText" dxfId="3501" priority="3933" operator="containsText" text="mjp">
      <formula>NOT(ISERROR(SEARCH("mjp",C71)))</formula>
    </cfRule>
    <cfRule type="containsText" dxfId="3500" priority="3931" operator="containsText" text="double">
      <formula>NOT(ISERROR(SEARCH("double",C71)))</formula>
    </cfRule>
    <cfRule type="containsText" dxfId="3499" priority="3930" operator="containsText" text="midi">
      <formula>NOT(ISERROR(SEARCH("midi",C71)))</formula>
    </cfRule>
    <cfRule type="containsText" dxfId="3498" priority="3929" operator="containsText" text="mjp">
      <formula>NOT(ISERROR(SEARCH("mjp",C71)))</formula>
    </cfRule>
    <cfRule type="containsText" dxfId="3497" priority="3928" operator="containsText" text="max">
      <formula>NOT(ISERROR(SEARCH("max",C71)))</formula>
    </cfRule>
    <cfRule type="containsText" dxfId="3496" priority="3927" operator="containsText" text="double">
      <formula>NOT(ISERROR(SEARCH("double",C71)))</formula>
    </cfRule>
    <cfRule type="containsText" dxfId="3495" priority="3926" operator="containsText" text="midi">
      <formula>NOT(ISERROR(SEARCH("midi",C71)))</formula>
    </cfRule>
    <cfRule type="containsText" dxfId="3494" priority="3925" operator="containsText" text="mjp">
      <formula>NOT(ISERROR(SEARCH("mjp",C71)))</formula>
    </cfRule>
    <cfRule type="containsText" dxfId="3493" priority="3924" operator="containsText" text="max">
      <formula>NOT(ISERROR(SEARCH("max",C71)))</formula>
    </cfRule>
    <cfRule type="containsText" dxfId="3492" priority="3923" operator="containsText" text="double">
      <formula>NOT(ISERROR(SEARCH("double",C71)))</formula>
    </cfRule>
    <cfRule type="containsText" dxfId="3491" priority="3922" operator="containsText" text="midi">
      <formula>NOT(ISERROR(SEARCH("midi",C71)))</formula>
    </cfRule>
    <cfRule type="containsText" dxfId="3490" priority="3921" operator="containsText" text="mjp">
      <formula>NOT(ISERROR(SEARCH("mjp",C71)))</formula>
    </cfRule>
    <cfRule type="containsText" dxfId="3489" priority="3920" operator="containsText" text="max">
      <formula>NOT(ISERROR(SEARCH("max",C71)))</formula>
    </cfRule>
    <cfRule type="containsText" dxfId="3488" priority="3919" operator="containsText" text="double">
      <formula>NOT(ISERROR(SEARCH("double",C71)))</formula>
    </cfRule>
    <cfRule type="containsText" dxfId="3487" priority="3918" operator="containsText" text="midi">
      <formula>NOT(ISERROR(SEARCH("midi",C71)))</formula>
    </cfRule>
    <cfRule type="containsText" dxfId="3486" priority="3917" operator="containsText" text="mjp">
      <formula>NOT(ISERROR(SEARCH("mjp",C71)))</formula>
    </cfRule>
    <cfRule type="containsText" dxfId="3485" priority="3916" operator="containsText" text="max">
      <formula>NOT(ISERROR(SEARCH("max",C71)))</formula>
    </cfRule>
    <cfRule type="containsText" dxfId="3484" priority="3915" operator="containsText" text="double">
      <formula>NOT(ISERROR(SEARCH("double",C71)))</formula>
    </cfRule>
    <cfRule type="containsText" dxfId="3483" priority="3914" operator="containsText" text="midi">
      <formula>NOT(ISERROR(SEARCH("midi",C71)))</formula>
    </cfRule>
    <cfRule type="containsText" dxfId="3482" priority="3913" operator="containsText" text="mjp">
      <formula>NOT(ISERROR(SEARCH("mjp",C71)))</formula>
    </cfRule>
    <cfRule type="containsText" dxfId="3481" priority="3912" operator="containsText" text="max">
      <formula>NOT(ISERROR(SEARCH("max",C71)))</formula>
    </cfRule>
    <cfRule type="containsText" dxfId="3480" priority="3911" operator="containsText" text="double">
      <formula>NOT(ISERROR(SEARCH("double",C71)))</formula>
    </cfRule>
    <cfRule type="containsText" dxfId="3479" priority="3910" operator="containsText" text="midi">
      <formula>NOT(ISERROR(SEARCH("midi",C71)))</formula>
    </cfRule>
  </conditionalFormatting>
  <conditionalFormatting sqref="C73:D73">
    <cfRule type="containsText" dxfId="3478" priority="4935" operator="containsText" text="double">
      <formula>NOT(ISERROR(SEARCH("double",C73)))</formula>
    </cfRule>
    <cfRule type="containsText" dxfId="3477" priority="4936" operator="containsText" text="max">
      <formula>NOT(ISERROR(SEARCH("max",C73)))</formula>
    </cfRule>
    <cfRule type="containsText" dxfId="3476" priority="4937" operator="containsText" text="mjp">
      <formula>NOT(ISERROR(SEARCH("mjp",C73)))</formula>
    </cfRule>
    <cfRule type="containsText" dxfId="3475" priority="4938" operator="containsText" text="midi">
      <formula>NOT(ISERROR(SEARCH("midi",C73)))</formula>
    </cfRule>
    <cfRule type="containsText" dxfId="3474" priority="4939" operator="containsText" text="double">
      <formula>NOT(ISERROR(SEARCH("double",C73)))</formula>
    </cfRule>
    <cfRule type="containsText" dxfId="3473" priority="4940" operator="containsText" text="max">
      <formula>NOT(ISERROR(SEARCH("max",C73)))</formula>
    </cfRule>
    <cfRule type="containsText" dxfId="3472" priority="4941" operator="containsText" text="mjp">
      <formula>NOT(ISERROR(SEARCH("mjp",C73)))</formula>
    </cfRule>
    <cfRule type="containsText" dxfId="3471" priority="4942" operator="containsText" text="midi">
      <formula>NOT(ISERROR(SEARCH("midi",C73)))</formula>
    </cfRule>
    <cfRule type="containsText" dxfId="3470" priority="4943" operator="containsText" text="double">
      <formula>NOT(ISERROR(SEARCH("double",C73)))</formula>
    </cfRule>
    <cfRule type="containsText" dxfId="3469" priority="4944" operator="containsText" text="max">
      <formula>NOT(ISERROR(SEARCH("max",C73)))</formula>
    </cfRule>
    <cfRule type="containsText" dxfId="3468" priority="4945" operator="containsText" text="mjp">
      <formula>NOT(ISERROR(SEARCH("mjp",C73)))</formula>
    </cfRule>
    <cfRule type="containsText" dxfId="3467" priority="4946" operator="containsText" text="midi">
      <formula>NOT(ISERROR(SEARCH("midi",C73)))</formula>
    </cfRule>
    <cfRule type="containsText" dxfId="3466" priority="4947" operator="containsText" text="double">
      <formula>NOT(ISERROR(SEARCH("double",C73)))</formula>
    </cfRule>
    <cfRule type="containsText" dxfId="3465" priority="4948" operator="containsText" text="max">
      <formula>NOT(ISERROR(SEARCH("max",C73)))</formula>
    </cfRule>
    <cfRule type="containsText" dxfId="3464" priority="4909" operator="containsText" text="mjp">
      <formula>NOT(ISERROR(SEARCH("mjp",C73)))</formula>
    </cfRule>
    <cfRule type="containsText" dxfId="3463" priority="4893" operator="containsText" text="mjp">
      <formula>NOT(ISERROR(SEARCH("mjp",C73)))</formula>
    </cfRule>
    <cfRule type="containsText" dxfId="3462" priority="4894" operator="containsText" text="midi">
      <formula>NOT(ISERROR(SEARCH("midi",C73)))</formula>
    </cfRule>
    <cfRule type="containsText" dxfId="3461" priority="4895" operator="containsText" text="double">
      <formula>NOT(ISERROR(SEARCH("double",C73)))</formula>
    </cfRule>
    <cfRule type="containsText" dxfId="3460" priority="4915" operator="containsText" text="double">
      <formula>NOT(ISERROR(SEARCH("double",C73)))</formula>
    </cfRule>
    <cfRule type="containsText" dxfId="3459" priority="4861" operator="containsText" text="mjp">
      <formula>NOT(ISERROR(SEARCH("mjp",C73)))</formula>
    </cfRule>
    <cfRule type="containsText" dxfId="3458" priority="4862" operator="containsText" text="midi">
      <formula>NOT(ISERROR(SEARCH("midi",C73)))</formula>
    </cfRule>
    <cfRule type="containsText" dxfId="3457" priority="4863" operator="containsText" text="double">
      <formula>NOT(ISERROR(SEARCH("double",C73)))</formula>
    </cfRule>
    <cfRule type="containsText" dxfId="3456" priority="4864" operator="containsText" text="max">
      <formula>NOT(ISERROR(SEARCH("max",C73)))</formula>
    </cfRule>
    <cfRule type="containsText" dxfId="3455" priority="4865" operator="containsText" text="mjp">
      <formula>NOT(ISERROR(SEARCH("mjp",C73)))</formula>
    </cfRule>
    <cfRule type="containsText" dxfId="3454" priority="4866" operator="containsText" text="midi">
      <formula>NOT(ISERROR(SEARCH("midi",C73)))</formula>
    </cfRule>
    <cfRule type="containsText" dxfId="3453" priority="4867" operator="containsText" text="double">
      <formula>NOT(ISERROR(SEARCH("double",C73)))</formula>
    </cfRule>
    <cfRule type="containsText" dxfId="3452" priority="4868" operator="containsText" text="max">
      <formula>NOT(ISERROR(SEARCH("max",C73)))</formula>
    </cfRule>
    <cfRule type="containsText" dxfId="3451" priority="4896" operator="containsText" text="max">
      <formula>NOT(ISERROR(SEARCH("max",C73)))</formula>
    </cfRule>
    <cfRule type="containsText" dxfId="3450" priority="4897" operator="containsText" text="mjp">
      <formula>NOT(ISERROR(SEARCH("mjp",C73)))</formula>
    </cfRule>
    <cfRule type="containsText" dxfId="3449" priority="4898" operator="containsText" text="midi">
      <formula>NOT(ISERROR(SEARCH("midi",C73)))</formula>
    </cfRule>
    <cfRule type="containsText" dxfId="3448" priority="4899" operator="containsText" text="double">
      <formula>NOT(ISERROR(SEARCH("double",C73)))</formula>
    </cfRule>
    <cfRule type="containsText" dxfId="3447" priority="4900" operator="containsText" text="max">
      <formula>NOT(ISERROR(SEARCH("max",C73)))</formula>
    </cfRule>
    <cfRule type="containsText" dxfId="3446" priority="4901" operator="containsText" text="mjp">
      <formula>NOT(ISERROR(SEARCH("mjp",C73)))</formula>
    </cfRule>
    <cfRule type="containsText" dxfId="3445" priority="4902" operator="containsText" text="midi">
      <formula>NOT(ISERROR(SEARCH("midi",C73)))</formula>
    </cfRule>
    <cfRule type="containsText" dxfId="3444" priority="4903" operator="containsText" text="double">
      <formula>NOT(ISERROR(SEARCH("double",C73)))</formula>
    </cfRule>
    <cfRule type="containsText" dxfId="3443" priority="4904" operator="containsText" text="max">
      <formula>NOT(ISERROR(SEARCH("max",C73)))</formula>
    </cfRule>
    <cfRule type="containsText" dxfId="3442" priority="4905" operator="containsText" text="mjp">
      <formula>NOT(ISERROR(SEARCH("mjp",C73)))</formula>
    </cfRule>
    <cfRule type="containsText" dxfId="3441" priority="4906" operator="containsText" text="midi">
      <formula>NOT(ISERROR(SEARCH("midi",C73)))</formula>
    </cfRule>
    <cfRule type="containsText" dxfId="3440" priority="4907" operator="containsText" text="double">
      <formula>NOT(ISERROR(SEARCH("double",C73)))</formula>
    </cfRule>
    <cfRule type="containsText" dxfId="3439" priority="4908" operator="containsText" text="max">
      <formula>NOT(ISERROR(SEARCH("max",C73)))</formula>
    </cfRule>
    <cfRule type="containsText" dxfId="3438" priority="4910" operator="containsText" text="midi">
      <formula>NOT(ISERROR(SEARCH("midi",C73)))</formula>
    </cfRule>
    <cfRule type="containsText" dxfId="3437" priority="4911" operator="containsText" text="double">
      <formula>NOT(ISERROR(SEARCH("double",C73)))</formula>
    </cfRule>
    <cfRule type="containsText" dxfId="3436" priority="4912" operator="containsText" text="max">
      <formula>NOT(ISERROR(SEARCH("max",C73)))</formula>
    </cfRule>
    <cfRule type="containsText" dxfId="3435" priority="4913" operator="containsText" text="mjp">
      <formula>NOT(ISERROR(SEARCH("mjp",C73)))</formula>
    </cfRule>
    <cfRule type="containsText" dxfId="3434" priority="4914" operator="containsText" text="midi">
      <formula>NOT(ISERROR(SEARCH("midi",C73)))</formula>
    </cfRule>
    <cfRule type="containsText" dxfId="3433" priority="4870" operator="containsText" text="midi">
      <formula>NOT(ISERROR(SEARCH("midi",C73)))</formula>
    </cfRule>
    <cfRule type="containsText" dxfId="3432" priority="4916" operator="containsText" text="max">
      <formula>NOT(ISERROR(SEARCH("max",C73)))</formula>
    </cfRule>
    <cfRule type="containsText" dxfId="3431" priority="4917" operator="containsText" text="mjp">
      <formula>NOT(ISERROR(SEARCH("mjp",C73)))</formula>
    </cfRule>
    <cfRule type="containsText" dxfId="3430" priority="4918" operator="containsText" text="midi">
      <formula>NOT(ISERROR(SEARCH("midi",C73)))</formula>
    </cfRule>
    <cfRule type="containsText" dxfId="3429" priority="4919" operator="containsText" text="double">
      <formula>NOT(ISERROR(SEARCH("double",C73)))</formula>
    </cfRule>
    <cfRule type="containsText" dxfId="3428" priority="4920" operator="containsText" text="max">
      <formula>NOT(ISERROR(SEARCH("max",C73)))</formula>
    </cfRule>
    <cfRule type="containsText" dxfId="3427" priority="4921" operator="containsText" text="mjp">
      <formula>NOT(ISERROR(SEARCH("mjp",C73)))</formula>
    </cfRule>
    <cfRule type="containsText" dxfId="3426" priority="4922" operator="containsText" text="midi">
      <formula>NOT(ISERROR(SEARCH("midi",C73)))</formula>
    </cfRule>
    <cfRule type="containsText" dxfId="3425" priority="4923" operator="containsText" text="double">
      <formula>NOT(ISERROR(SEARCH("double",C73)))</formula>
    </cfRule>
    <cfRule type="containsText" dxfId="3424" priority="4924" operator="containsText" text="max">
      <formula>NOT(ISERROR(SEARCH("max",C73)))</formula>
    </cfRule>
    <cfRule type="containsText" dxfId="3423" priority="4925" operator="containsText" text="mjp">
      <formula>NOT(ISERROR(SEARCH("mjp",C73)))</formula>
    </cfRule>
    <cfRule type="containsText" dxfId="3422" priority="4926" operator="containsText" text="midi">
      <formula>NOT(ISERROR(SEARCH("midi",C73)))</formula>
    </cfRule>
    <cfRule type="containsText" dxfId="3421" priority="4927" operator="containsText" text="double">
      <formula>NOT(ISERROR(SEARCH("double",C73)))</formula>
    </cfRule>
    <cfRule type="containsText" dxfId="3420" priority="4929" operator="containsText" text="mjp">
      <formula>NOT(ISERROR(SEARCH("mjp",C73)))</formula>
    </cfRule>
    <cfRule type="containsText" dxfId="3419" priority="4930" operator="containsText" text="midi">
      <formula>NOT(ISERROR(SEARCH("midi",C73)))</formula>
    </cfRule>
    <cfRule type="containsText" dxfId="3418" priority="4931" operator="containsText" text="double">
      <formula>NOT(ISERROR(SEARCH("double",C73)))</formula>
    </cfRule>
    <cfRule type="containsText" dxfId="3417" priority="4932" operator="containsText" text="max">
      <formula>NOT(ISERROR(SEARCH("max",C73)))</formula>
    </cfRule>
    <cfRule type="containsText" dxfId="3416" priority="4933" operator="containsText" text="mjp">
      <formula>NOT(ISERROR(SEARCH("mjp",C73)))</formula>
    </cfRule>
    <cfRule type="containsText" dxfId="3415" priority="4934" operator="containsText" text="midi">
      <formula>NOT(ISERROR(SEARCH("midi",C73)))</formula>
    </cfRule>
    <cfRule type="containsText" dxfId="3414" priority="4871" operator="containsText" text="double">
      <formula>NOT(ISERROR(SEARCH("double",C73)))</formula>
    </cfRule>
    <cfRule type="containsText" dxfId="3413" priority="4872" operator="containsText" text="max">
      <formula>NOT(ISERROR(SEARCH("max",C73)))</formula>
    </cfRule>
    <cfRule type="containsText" dxfId="3412" priority="4928" operator="containsText" text="max">
      <formula>NOT(ISERROR(SEARCH("max",C73)))</formula>
    </cfRule>
    <cfRule type="containsText" dxfId="3411" priority="4873" operator="containsText" text="mjp">
      <formula>NOT(ISERROR(SEARCH("mjp",C73)))</formula>
    </cfRule>
    <cfRule type="containsText" dxfId="3410" priority="4869" operator="containsText" text="mjp">
      <formula>NOT(ISERROR(SEARCH("mjp",C73)))</formula>
    </cfRule>
    <cfRule type="containsText" dxfId="3409" priority="4874" operator="containsText" text="midi">
      <formula>NOT(ISERROR(SEARCH("midi",C73)))</formula>
    </cfRule>
    <cfRule type="containsText" dxfId="3408" priority="4875" operator="containsText" text="double">
      <formula>NOT(ISERROR(SEARCH("double",C73)))</formula>
    </cfRule>
    <cfRule type="containsText" dxfId="3407" priority="4876" operator="containsText" text="max">
      <formula>NOT(ISERROR(SEARCH("max",C73)))</formula>
    </cfRule>
    <cfRule type="containsText" dxfId="3406" priority="4877" operator="containsText" text="mjp">
      <formula>NOT(ISERROR(SEARCH("mjp",C73)))</formula>
    </cfRule>
    <cfRule type="containsText" dxfId="3405" priority="4878" operator="containsText" text="midi">
      <formula>NOT(ISERROR(SEARCH("midi",C73)))</formula>
    </cfRule>
    <cfRule type="containsText" dxfId="3404" priority="4879" operator="containsText" text="double">
      <formula>NOT(ISERROR(SEARCH("double",C73)))</formula>
    </cfRule>
    <cfRule type="containsText" dxfId="3403" priority="4880" operator="containsText" text="max">
      <formula>NOT(ISERROR(SEARCH("max",C73)))</formula>
    </cfRule>
    <cfRule type="containsText" dxfId="3402" priority="4881" operator="containsText" text="mjp">
      <formula>NOT(ISERROR(SEARCH("mjp",C73)))</formula>
    </cfRule>
    <cfRule type="containsText" dxfId="3401" priority="4882" operator="containsText" text="midi">
      <formula>NOT(ISERROR(SEARCH("midi",C73)))</formula>
    </cfRule>
    <cfRule type="containsText" dxfId="3400" priority="4883" operator="containsText" text="double">
      <formula>NOT(ISERROR(SEARCH("double",C73)))</formula>
    </cfRule>
    <cfRule type="containsText" dxfId="3399" priority="4884" operator="containsText" text="max">
      <formula>NOT(ISERROR(SEARCH("max",C73)))</formula>
    </cfRule>
    <cfRule type="containsText" dxfId="3398" priority="4885" operator="containsText" text="mjp">
      <formula>NOT(ISERROR(SEARCH("mjp",C73)))</formula>
    </cfRule>
    <cfRule type="containsText" dxfId="3397" priority="4886" operator="containsText" text="midi">
      <formula>NOT(ISERROR(SEARCH("midi",C73)))</formula>
    </cfRule>
    <cfRule type="containsText" dxfId="3396" priority="4887" operator="containsText" text="double">
      <formula>NOT(ISERROR(SEARCH("double",C73)))</formula>
    </cfRule>
    <cfRule type="containsText" dxfId="3395" priority="4888" operator="containsText" text="max">
      <formula>NOT(ISERROR(SEARCH("max",C73)))</formula>
    </cfRule>
    <cfRule type="containsText" dxfId="3394" priority="4889" operator="containsText" text="mjp">
      <formula>NOT(ISERROR(SEARCH("mjp",C73)))</formula>
    </cfRule>
    <cfRule type="containsText" dxfId="3393" priority="4890" operator="containsText" text="midi">
      <formula>NOT(ISERROR(SEARCH("midi",C73)))</formula>
    </cfRule>
    <cfRule type="containsText" dxfId="3392" priority="4891" operator="containsText" text="double">
      <formula>NOT(ISERROR(SEARCH("double",C73)))</formula>
    </cfRule>
    <cfRule type="containsText" dxfId="3391" priority="4892" operator="containsText" text="max">
      <formula>NOT(ISERROR(SEARCH("max",C73)))</formula>
    </cfRule>
  </conditionalFormatting>
  <conditionalFormatting sqref="C73:D74 C76:D76">
    <cfRule type="containsText" dxfId="3390" priority="4857" operator="containsText" text="mjp">
      <formula>NOT(ISERROR(SEARCH("mjp",C73)))</formula>
    </cfRule>
    <cfRule type="containsText" dxfId="3389" priority="4858" operator="containsText" text="midi">
      <formula>NOT(ISERROR(SEARCH("midi",C73)))</formula>
    </cfRule>
    <cfRule type="containsText" dxfId="3388" priority="4859" operator="containsText" text="double">
      <formula>NOT(ISERROR(SEARCH("double",C73)))</formula>
    </cfRule>
    <cfRule type="containsText" dxfId="3387" priority="4860" operator="containsText" text="max">
      <formula>NOT(ISERROR(SEARCH("max",C73)))</formula>
    </cfRule>
  </conditionalFormatting>
  <conditionalFormatting sqref="C74:D74 C76:D76">
    <cfRule type="containsText" dxfId="3386" priority="4842" operator="containsText" text="midi">
      <formula>NOT(ISERROR(SEARCH("midi",C74)))</formula>
    </cfRule>
    <cfRule type="containsText" dxfId="3385" priority="4841" operator="containsText" text="mjp">
      <formula>NOT(ISERROR(SEARCH("mjp",C74)))</formula>
    </cfRule>
    <cfRule type="containsText" dxfId="3384" priority="4840" operator="containsText" text="max">
      <formula>NOT(ISERROR(SEARCH("max",C74)))</formula>
    </cfRule>
    <cfRule type="containsText" dxfId="3383" priority="4839" operator="containsText" text="double">
      <formula>NOT(ISERROR(SEARCH("double",C74)))</formula>
    </cfRule>
    <cfRule type="containsText" dxfId="3382" priority="4838" operator="containsText" text="midi">
      <formula>NOT(ISERROR(SEARCH("midi",C74)))</formula>
    </cfRule>
    <cfRule type="containsText" dxfId="3381" priority="4837" operator="containsText" text="mjp">
      <formula>NOT(ISERROR(SEARCH("mjp",C74)))</formula>
    </cfRule>
    <cfRule type="containsText" dxfId="3380" priority="4836" operator="containsText" text="max">
      <formula>NOT(ISERROR(SEARCH("max",C74)))</formula>
    </cfRule>
    <cfRule type="containsText" dxfId="3379" priority="4835" operator="containsText" text="double">
      <formula>NOT(ISERROR(SEARCH("double",C74)))</formula>
    </cfRule>
    <cfRule type="containsText" dxfId="3378" priority="4834" operator="containsText" text="midi">
      <formula>NOT(ISERROR(SEARCH("midi",C74)))</formula>
    </cfRule>
    <cfRule type="containsText" dxfId="3377" priority="4833" operator="containsText" text="mjp">
      <formula>NOT(ISERROR(SEARCH("mjp",C74)))</formula>
    </cfRule>
    <cfRule type="containsText" dxfId="3376" priority="4832" operator="containsText" text="max">
      <formula>NOT(ISERROR(SEARCH("max",C74)))</formula>
    </cfRule>
    <cfRule type="containsText" dxfId="3375" priority="4831" operator="containsText" text="double">
      <formula>NOT(ISERROR(SEARCH("double",C74)))</formula>
    </cfRule>
    <cfRule type="containsText" dxfId="3374" priority="4830" operator="containsText" text="midi">
      <formula>NOT(ISERROR(SEARCH("midi",C74)))</formula>
    </cfRule>
    <cfRule type="containsText" dxfId="3373" priority="4829" operator="containsText" text="mjp">
      <formula>NOT(ISERROR(SEARCH("mjp",C74)))</formula>
    </cfRule>
    <cfRule type="containsText" dxfId="3372" priority="4828" operator="containsText" text="max">
      <formula>NOT(ISERROR(SEARCH("max",C74)))</formula>
    </cfRule>
    <cfRule type="containsText" dxfId="3371" priority="4827" operator="containsText" text="double">
      <formula>NOT(ISERROR(SEARCH("double",C74)))</formula>
    </cfRule>
    <cfRule type="containsText" dxfId="3370" priority="4826" operator="containsText" text="midi">
      <formula>NOT(ISERROR(SEARCH("midi",C74)))</formula>
    </cfRule>
    <cfRule type="containsText" dxfId="3369" priority="4825" operator="containsText" text="mjp">
      <formula>NOT(ISERROR(SEARCH("mjp",C74)))</formula>
    </cfRule>
    <cfRule type="containsText" dxfId="3368" priority="4824" operator="containsText" text="max">
      <formula>NOT(ISERROR(SEARCH("max",C74)))</formula>
    </cfRule>
    <cfRule type="containsText" dxfId="3367" priority="4823" operator="containsText" text="double">
      <formula>NOT(ISERROR(SEARCH("double",C74)))</formula>
    </cfRule>
    <cfRule type="containsText" dxfId="3366" priority="4822" operator="containsText" text="midi">
      <formula>NOT(ISERROR(SEARCH("midi",C74)))</formula>
    </cfRule>
    <cfRule type="containsText" dxfId="3365" priority="4821" operator="containsText" text="mjp">
      <formula>NOT(ISERROR(SEARCH("mjp",C74)))</formula>
    </cfRule>
    <cfRule type="containsText" dxfId="3364" priority="4820" operator="containsText" text="max">
      <formula>NOT(ISERROR(SEARCH("max",C74)))</formula>
    </cfRule>
    <cfRule type="containsText" dxfId="3363" priority="4819" operator="containsText" text="double">
      <formula>NOT(ISERROR(SEARCH("double",C74)))</formula>
    </cfRule>
    <cfRule type="containsText" dxfId="3362" priority="4818" operator="containsText" text="midi">
      <formula>NOT(ISERROR(SEARCH("midi",C74)))</formula>
    </cfRule>
    <cfRule type="containsText" dxfId="3361" priority="4817" operator="containsText" text="mjp">
      <formula>NOT(ISERROR(SEARCH("mjp",C74)))</formula>
    </cfRule>
    <cfRule type="containsText" dxfId="3360" priority="4816" operator="containsText" text="max">
      <formula>NOT(ISERROR(SEARCH("max",C74)))</formula>
    </cfRule>
    <cfRule type="containsText" dxfId="3359" priority="4815" operator="containsText" text="double">
      <formula>NOT(ISERROR(SEARCH("double",C74)))</formula>
    </cfRule>
    <cfRule type="containsText" dxfId="3358" priority="4814" operator="containsText" text="midi">
      <formula>NOT(ISERROR(SEARCH("midi",C74)))</formula>
    </cfRule>
    <cfRule type="containsText" dxfId="3357" priority="4813" operator="containsText" text="mjp">
      <formula>NOT(ISERROR(SEARCH("mjp",C74)))</formula>
    </cfRule>
    <cfRule type="containsText" dxfId="3356" priority="4812" operator="containsText" text="max">
      <formula>NOT(ISERROR(SEARCH("max",C74)))</formula>
    </cfRule>
    <cfRule type="containsText" dxfId="3355" priority="4811" operator="containsText" text="double">
      <formula>NOT(ISERROR(SEARCH("double",C74)))</formula>
    </cfRule>
    <cfRule type="containsText" dxfId="3354" priority="4810" operator="containsText" text="midi">
      <formula>NOT(ISERROR(SEARCH("midi",C74)))</formula>
    </cfRule>
    <cfRule type="containsText" dxfId="3353" priority="4809" operator="containsText" text="mjp">
      <formula>NOT(ISERROR(SEARCH("mjp",C74)))</formula>
    </cfRule>
    <cfRule type="containsText" dxfId="3352" priority="4808" operator="containsText" text="max">
      <formula>NOT(ISERROR(SEARCH("max",C74)))</formula>
    </cfRule>
    <cfRule type="containsText" dxfId="3351" priority="4807" operator="containsText" text="double">
      <formula>NOT(ISERROR(SEARCH("double",C74)))</formula>
    </cfRule>
    <cfRule type="containsText" dxfId="3350" priority="4806" operator="containsText" text="midi">
      <formula>NOT(ISERROR(SEARCH("midi",C74)))</formula>
    </cfRule>
    <cfRule type="containsText" dxfId="3349" priority="4805" operator="containsText" text="mjp">
      <formula>NOT(ISERROR(SEARCH("mjp",C74)))</formula>
    </cfRule>
    <cfRule type="containsText" dxfId="3348" priority="4804" operator="containsText" text="max">
      <formula>NOT(ISERROR(SEARCH("max",C74)))</formula>
    </cfRule>
    <cfRule type="containsText" dxfId="3347" priority="4803" operator="containsText" text="double">
      <formula>NOT(ISERROR(SEARCH("double",C74)))</formula>
    </cfRule>
    <cfRule type="containsText" dxfId="3346" priority="4802" operator="containsText" text="midi">
      <formula>NOT(ISERROR(SEARCH("midi",C74)))</formula>
    </cfRule>
    <cfRule type="containsText" dxfId="3345" priority="4801" operator="containsText" text="mjp">
      <formula>NOT(ISERROR(SEARCH("mjp",C74)))</formula>
    </cfRule>
    <cfRule type="containsText" dxfId="3344" priority="4800" operator="containsText" text="max">
      <formula>NOT(ISERROR(SEARCH("max",C74)))</formula>
    </cfRule>
    <cfRule type="containsText" dxfId="3343" priority="4799" operator="containsText" text="double">
      <formula>NOT(ISERROR(SEARCH("double",C74)))</formula>
    </cfRule>
    <cfRule type="containsText" dxfId="3342" priority="4798" operator="containsText" text="midi">
      <formula>NOT(ISERROR(SEARCH("midi",C74)))</formula>
    </cfRule>
    <cfRule type="containsText" dxfId="3341" priority="4797" operator="containsText" text="mjp">
      <formula>NOT(ISERROR(SEARCH("mjp",C74)))</formula>
    </cfRule>
    <cfRule type="containsText" dxfId="3340" priority="4796" operator="containsText" text="max">
      <formula>NOT(ISERROR(SEARCH("max",C74)))</formula>
    </cfRule>
    <cfRule type="containsText" dxfId="3339" priority="4795" operator="containsText" text="double">
      <formula>NOT(ISERROR(SEARCH("double",C74)))</formula>
    </cfRule>
    <cfRule type="containsText" dxfId="3338" priority="4794" operator="containsText" text="midi">
      <formula>NOT(ISERROR(SEARCH("midi",C74)))</formula>
    </cfRule>
    <cfRule type="containsText" dxfId="3337" priority="4793" operator="containsText" text="mjp">
      <formula>NOT(ISERROR(SEARCH("mjp",C74)))</formula>
    </cfRule>
    <cfRule type="containsText" dxfId="3336" priority="4792" operator="containsText" text="max">
      <formula>NOT(ISERROR(SEARCH("max",C74)))</formula>
    </cfRule>
    <cfRule type="containsText" dxfId="3335" priority="4791" operator="containsText" text="double">
      <formula>NOT(ISERROR(SEARCH("double",C74)))</formula>
    </cfRule>
    <cfRule type="containsText" dxfId="3334" priority="4778" operator="containsText" text="midi">
      <formula>NOT(ISERROR(SEARCH("midi",C74)))</formula>
    </cfRule>
    <cfRule type="containsText" dxfId="3333" priority="4779" operator="containsText" text="double">
      <formula>NOT(ISERROR(SEARCH("double",C74)))</formula>
    </cfRule>
    <cfRule type="containsText" dxfId="3332" priority="4780" operator="containsText" text="max">
      <formula>NOT(ISERROR(SEARCH("max",C74)))</formula>
    </cfRule>
    <cfRule type="containsText" dxfId="3331" priority="4781" operator="containsText" text="mjp">
      <formula>NOT(ISERROR(SEARCH("mjp",C74)))</formula>
    </cfRule>
    <cfRule type="containsText" dxfId="3330" priority="4782" operator="containsText" text="midi">
      <formula>NOT(ISERROR(SEARCH("midi",C74)))</formula>
    </cfRule>
    <cfRule type="containsText" dxfId="3329" priority="4783" operator="containsText" text="double">
      <formula>NOT(ISERROR(SEARCH("double",C74)))</formula>
    </cfRule>
    <cfRule type="containsText" dxfId="3328" priority="4784" operator="containsText" text="max">
      <formula>NOT(ISERROR(SEARCH("max",C74)))</formula>
    </cfRule>
    <cfRule type="containsText" dxfId="3327" priority="4785" operator="containsText" text="mjp">
      <formula>NOT(ISERROR(SEARCH("mjp",C74)))</formula>
    </cfRule>
    <cfRule type="containsText" dxfId="3326" priority="4786" operator="containsText" text="midi">
      <formula>NOT(ISERROR(SEARCH("midi",C74)))</formula>
    </cfRule>
    <cfRule type="containsText" dxfId="3325" priority="4787" operator="containsText" text="double">
      <formula>NOT(ISERROR(SEARCH("double",C74)))</formula>
    </cfRule>
    <cfRule type="containsText" dxfId="3324" priority="4788" operator="containsText" text="max">
      <formula>NOT(ISERROR(SEARCH("max",C74)))</formula>
    </cfRule>
    <cfRule type="containsText" dxfId="3323" priority="4789" operator="containsText" text="mjp">
      <formula>NOT(ISERROR(SEARCH("mjp",C74)))</formula>
    </cfRule>
    <cfRule type="containsText" dxfId="3322" priority="4790" operator="containsText" text="midi">
      <formula>NOT(ISERROR(SEARCH("midi",C74)))</formula>
    </cfRule>
    <cfRule type="containsText" dxfId="3321" priority="4776" operator="containsText" text="max">
      <formula>NOT(ISERROR(SEARCH("max",C74)))</formula>
    </cfRule>
    <cfRule type="containsText" dxfId="3320" priority="4856" operator="containsText" text="max">
      <formula>NOT(ISERROR(SEARCH("max",C74)))</formula>
    </cfRule>
    <cfRule type="containsText" dxfId="3319" priority="4855" operator="containsText" text="double">
      <formula>NOT(ISERROR(SEARCH("double",C74)))</formula>
    </cfRule>
    <cfRule type="containsText" dxfId="3318" priority="4854" operator="containsText" text="midi">
      <formula>NOT(ISERROR(SEARCH("midi",C74)))</formula>
    </cfRule>
    <cfRule type="containsText" dxfId="3317" priority="4853" operator="containsText" text="mjp">
      <formula>NOT(ISERROR(SEARCH("mjp",C74)))</formula>
    </cfRule>
    <cfRule type="containsText" dxfId="3316" priority="4852" operator="containsText" text="max">
      <formula>NOT(ISERROR(SEARCH("max",C74)))</formula>
    </cfRule>
    <cfRule type="containsText" dxfId="3315" priority="4851" operator="containsText" text="double">
      <formula>NOT(ISERROR(SEARCH("double",C74)))</formula>
    </cfRule>
    <cfRule type="containsText" dxfId="3314" priority="4850" operator="containsText" text="midi">
      <formula>NOT(ISERROR(SEARCH("midi",C74)))</formula>
    </cfRule>
    <cfRule type="containsText" dxfId="3313" priority="4849" operator="containsText" text="mjp">
      <formula>NOT(ISERROR(SEARCH("mjp",C74)))</formula>
    </cfRule>
    <cfRule type="containsText" dxfId="3312" priority="4848" operator="containsText" text="max">
      <formula>NOT(ISERROR(SEARCH("max",C74)))</formula>
    </cfRule>
    <cfRule type="containsText" dxfId="3311" priority="4847" operator="containsText" text="double">
      <formula>NOT(ISERROR(SEARCH("double",C74)))</formula>
    </cfRule>
    <cfRule type="containsText" dxfId="3310" priority="4846" operator="containsText" text="midi">
      <formula>NOT(ISERROR(SEARCH("midi",C74)))</formula>
    </cfRule>
    <cfRule type="containsText" dxfId="3309" priority="4845" operator="containsText" text="mjp">
      <formula>NOT(ISERROR(SEARCH("mjp",C74)))</formula>
    </cfRule>
    <cfRule type="containsText" dxfId="3308" priority="4844" operator="containsText" text="max">
      <formula>NOT(ISERROR(SEARCH("max",C74)))</formula>
    </cfRule>
    <cfRule type="containsText" dxfId="3307" priority="4773" operator="containsText" text="mjp">
      <formula>NOT(ISERROR(SEARCH("mjp",C74)))</formula>
    </cfRule>
    <cfRule type="containsText" dxfId="3306" priority="4774" operator="containsText" text="midi">
      <formula>NOT(ISERROR(SEARCH("midi",C74)))</formula>
    </cfRule>
    <cfRule type="containsText" dxfId="3305" priority="4775" operator="containsText" text="double">
      <formula>NOT(ISERROR(SEARCH("double",C74)))</formula>
    </cfRule>
    <cfRule type="containsText" dxfId="3304" priority="4843" operator="containsText" text="double">
      <formula>NOT(ISERROR(SEARCH("double",C74)))</formula>
    </cfRule>
    <cfRule type="containsText" dxfId="3303" priority="4777" operator="containsText" text="mjp">
      <formula>NOT(ISERROR(SEARCH("mjp",C74)))</formula>
    </cfRule>
  </conditionalFormatting>
  <conditionalFormatting sqref="C74:D74">
    <cfRule type="containsText" dxfId="3302" priority="4770" operator="containsText" text="midi">
      <formula>NOT(ISERROR(SEARCH("midi",C74)))</formula>
    </cfRule>
    <cfRule type="containsText" dxfId="3301" priority="4771" operator="containsText" text="double">
      <formula>NOT(ISERROR(SEARCH("double",C74)))</formula>
    </cfRule>
    <cfRule type="containsText" dxfId="3300" priority="4769" operator="containsText" text="mjp">
      <formula>NOT(ISERROR(SEARCH("mjp",C74)))</formula>
    </cfRule>
    <cfRule type="containsText" dxfId="3299" priority="4772" operator="containsText" text="max">
      <formula>NOT(ISERROR(SEARCH("max",C74)))</formula>
    </cfRule>
  </conditionalFormatting>
  <conditionalFormatting sqref="C76:D76">
    <cfRule type="containsText" dxfId="3298" priority="4568" operator="containsText" text="max">
      <formula>NOT(ISERROR(SEARCH("max",C76)))</formula>
    </cfRule>
    <cfRule type="containsText" dxfId="3297" priority="4569" operator="containsText" text="mjp">
      <formula>NOT(ISERROR(SEARCH("mjp",C76)))</formula>
    </cfRule>
    <cfRule type="containsText" dxfId="3296" priority="4570" operator="containsText" text="midi">
      <formula>NOT(ISERROR(SEARCH("midi",C76)))</formula>
    </cfRule>
    <cfRule type="containsText" dxfId="3295" priority="4571" operator="containsText" text="double">
      <formula>NOT(ISERROR(SEARCH("double",C76)))</formula>
    </cfRule>
    <cfRule type="containsText" dxfId="3294" priority="4572" operator="containsText" text="max">
      <formula>NOT(ISERROR(SEARCH("max",C76)))</formula>
    </cfRule>
    <cfRule type="containsText" dxfId="3293" priority="4573" operator="containsText" text="mjp">
      <formula>NOT(ISERROR(SEARCH("mjp",C76)))</formula>
    </cfRule>
    <cfRule type="containsText" dxfId="3292" priority="4574" operator="containsText" text="midi">
      <formula>NOT(ISERROR(SEARCH("midi",C76)))</formula>
    </cfRule>
    <cfRule type="containsText" dxfId="3291" priority="4575" operator="containsText" text="double">
      <formula>NOT(ISERROR(SEARCH("double",C76)))</formula>
    </cfRule>
    <cfRule type="containsText" dxfId="3290" priority="4576" operator="containsText" text="max">
      <formula>NOT(ISERROR(SEARCH("max",C76)))</formula>
    </cfRule>
    <cfRule type="containsText" dxfId="3289" priority="4499" operator="containsText" text="double">
      <formula>NOT(ISERROR(SEARCH("double",C76)))</formula>
    </cfRule>
    <cfRule type="containsText" dxfId="3288" priority="4500" operator="containsText" text="max">
      <formula>NOT(ISERROR(SEARCH("max",C76)))</formula>
    </cfRule>
    <cfRule type="containsText" dxfId="3287" priority="4513" operator="containsText" text="mjp">
      <formula>NOT(ISERROR(SEARCH("mjp",C76)))</formula>
    </cfRule>
    <cfRule type="containsText" dxfId="3286" priority="4501" operator="containsText" text="mjp">
      <formula>NOT(ISERROR(SEARCH("mjp",C76)))</formula>
    </cfRule>
    <cfRule type="containsText" dxfId="3285" priority="4497" operator="containsText" text="mjp">
      <formula>NOT(ISERROR(SEARCH("mjp",C76)))</formula>
    </cfRule>
    <cfRule type="containsText" dxfId="3284" priority="4496" operator="containsText" text="max">
      <formula>NOT(ISERROR(SEARCH("max",C76)))</formula>
    </cfRule>
    <cfRule type="containsText" dxfId="3283" priority="4495" operator="containsText" text="double">
      <formula>NOT(ISERROR(SEARCH("double",C76)))</formula>
    </cfRule>
    <cfRule type="containsText" dxfId="3282" priority="4494" operator="containsText" text="midi">
      <formula>NOT(ISERROR(SEARCH("midi",C76)))</formula>
    </cfRule>
    <cfRule type="containsText" dxfId="3281" priority="4493" operator="containsText" text="mjp">
      <formula>NOT(ISERROR(SEARCH("mjp",C76)))</formula>
    </cfRule>
    <cfRule type="containsText" dxfId="3280" priority="4502" operator="containsText" text="midi">
      <formula>NOT(ISERROR(SEARCH("midi",C76)))</formula>
    </cfRule>
    <cfRule type="containsText" dxfId="3279" priority="4503" operator="containsText" text="double">
      <formula>NOT(ISERROR(SEARCH("double",C76)))</formula>
    </cfRule>
    <cfRule type="containsText" dxfId="3278" priority="4504" operator="containsText" text="max">
      <formula>NOT(ISERROR(SEARCH("max",C76)))</formula>
    </cfRule>
    <cfRule type="containsText" dxfId="3277" priority="4505" operator="containsText" text="mjp">
      <formula>NOT(ISERROR(SEARCH("mjp",C76)))</formula>
    </cfRule>
    <cfRule type="containsText" dxfId="3276" priority="4506" operator="containsText" text="midi">
      <formula>NOT(ISERROR(SEARCH("midi",C76)))</formula>
    </cfRule>
    <cfRule type="containsText" dxfId="3275" priority="4507" operator="containsText" text="double">
      <formula>NOT(ISERROR(SEARCH("double",C76)))</formula>
    </cfRule>
    <cfRule type="containsText" dxfId="3274" priority="4508" operator="containsText" text="max">
      <formula>NOT(ISERROR(SEARCH("max",C76)))</formula>
    </cfRule>
    <cfRule type="containsText" dxfId="3273" priority="4509" operator="containsText" text="mjp">
      <formula>NOT(ISERROR(SEARCH("mjp",C76)))</formula>
    </cfRule>
    <cfRule type="containsText" dxfId="3272" priority="4510" operator="containsText" text="midi">
      <formula>NOT(ISERROR(SEARCH("midi",C76)))</formula>
    </cfRule>
    <cfRule type="containsText" dxfId="3271" priority="4511" operator="containsText" text="double">
      <formula>NOT(ISERROR(SEARCH("double",C76)))</formula>
    </cfRule>
    <cfRule type="containsText" dxfId="3270" priority="4512" operator="containsText" text="max">
      <formula>NOT(ISERROR(SEARCH("max",C76)))</formula>
    </cfRule>
    <cfRule type="containsText" dxfId="3269" priority="4546" operator="containsText" text="midi">
      <formula>NOT(ISERROR(SEARCH("midi",C76)))</formula>
    </cfRule>
    <cfRule type="containsText" dxfId="3268" priority="4514" operator="containsText" text="midi">
      <formula>NOT(ISERROR(SEARCH("midi",C76)))</formula>
    </cfRule>
    <cfRule type="containsText" dxfId="3267" priority="4515" operator="containsText" text="double">
      <formula>NOT(ISERROR(SEARCH("double",C76)))</formula>
    </cfRule>
    <cfRule type="containsText" dxfId="3266" priority="4516" operator="containsText" text="max">
      <formula>NOT(ISERROR(SEARCH("max",C76)))</formula>
    </cfRule>
    <cfRule type="containsText" dxfId="3265" priority="4517" operator="containsText" text="mjp">
      <formula>NOT(ISERROR(SEARCH("mjp",C76)))</formula>
    </cfRule>
    <cfRule type="containsText" dxfId="3264" priority="4518" operator="containsText" text="midi">
      <formula>NOT(ISERROR(SEARCH("midi",C76)))</formula>
    </cfRule>
    <cfRule type="containsText" dxfId="3263" priority="4519" operator="containsText" text="double">
      <formula>NOT(ISERROR(SEARCH("double",C76)))</formula>
    </cfRule>
    <cfRule type="containsText" dxfId="3262" priority="4520" operator="containsText" text="max">
      <formula>NOT(ISERROR(SEARCH("max",C76)))</formula>
    </cfRule>
    <cfRule type="containsText" dxfId="3261" priority="4521" operator="containsText" text="mjp">
      <formula>NOT(ISERROR(SEARCH("mjp",C76)))</formula>
    </cfRule>
    <cfRule type="containsText" dxfId="3260" priority="4522" operator="containsText" text="midi">
      <formula>NOT(ISERROR(SEARCH("midi",C76)))</formula>
    </cfRule>
    <cfRule type="containsText" dxfId="3259" priority="4523" operator="containsText" text="double">
      <formula>NOT(ISERROR(SEARCH("double",C76)))</formula>
    </cfRule>
    <cfRule type="containsText" dxfId="3258" priority="4524" operator="containsText" text="max">
      <formula>NOT(ISERROR(SEARCH("max",C76)))</formula>
    </cfRule>
    <cfRule type="containsText" dxfId="3257" priority="4525" operator="containsText" text="mjp">
      <formula>NOT(ISERROR(SEARCH("mjp",C76)))</formula>
    </cfRule>
    <cfRule type="containsText" dxfId="3256" priority="4526" operator="containsText" text="midi">
      <formula>NOT(ISERROR(SEARCH("midi",C76)))</formula>
    </cfRule>
    <cfRule type="containsText" dxfId="3255" priority="4527" operator="containsText" text="double">
      <formula>NOT(ISERROR(SEARCH("double",C76)))</formula>
    </cfRule>
    <cfRule type="containsText" dxfId="3254" priority="4528" operator="containsText" text="max">
      <formula>NOT(ISERROR(SEARCH("max",C76)))</formula>
    </cfRule>
    <cfRule type="containsText" dxfId="3253" priority="4529" operator="containsText" text="mjp">
      <formula>NOT(ISERROR(SEARCH("mjp",C76)))</formula>
    </cfRule>
    <cfRule type="containsText" dxfId="3252" priority="4530" operator="containsText" text="midi">
      <formula>NOT(ISERROR(SEARCH("midi",C76)))</formula>
    </cfRule>
    <cfRule type="containsText" dxfId="3251" priority="4531" operator="containsText" text="double">
      <formula>NOT(ISERROR(SEARCH("double",C76)))</formula>
    </cfRule>
    <cfRule type="containsText" dxfId="3250" priority="4532" operator="containsText" text="max">
      <formula>NOT(ISERROR(SEARCH("max",C76)))</formula>
    </cfRule>
    <cfRule type="containsText" dxfId="3249" priority="4533" operator="containsText" text="mjp">
      <formula>NOT(ISERROR(SEARCH("mjp",C76)))</formula>
    </cfRule>
    <cfRule type="containsText" dxfId="3248" priority="4534" operator="containsText" text="midi">
      <formula>NOT(ISERROR(SEARCH("midi",C76)))</formula>
    </cfRule>
    <cfRule type="containsText" dxfId="3247" priority="4535" operator="containsText" text="double">
      <formula>NOT(ISERROR(SEARCH("double",C76)))</formula>
    </cfRule>
    <cfRule type="containsText" dxfId="3246" priority="4536" operator="containsText" text="max">
      <formula>NOT(ISERROR(SEARCH("max",C76)))</formula>
    </cfRule>
    <cfRule type="containsText" dxfId="3245" priority="4537" operator="containsText" text="mjp">
      <formula>NOT(ISERROR(SEARCH("mjp",C76)))</formula>
    </cfRule>
    <cfRule type="containsText" dxfId="3244" priority="4538" operator="containsText" text="midi">
      <formula>NOT(ISERROR(SEARCH("midi",C76)))</formula>
    </cfRule>
    <cfRule type="containsText" dxfId="3243" priority="4539" operator="containsText" text="double">
      <formula>NOT(ISERROR(SEARCH("double",C76)))</formula>
    </cfRule>
    <cfRule type="containsText" dxfId="3242" priority="4540" operator="containsText" text="max">
      <formula>NOT(ISERROR(SEARCH("max",C76)))</formula>
    </cfRule>
    <cfRule type="containsText" dxfId="3241" priority="4541" operator="containsText" text="mjp">
      <formula>NOT(ISERROR(SEARCH("mjp",C76)))</formula>
    </cfRule>
    <cfRule type="containsText" dxfId="3240" priority="4542" operator="containsText" text="midi">
      <formula>NOT(ISERROR(SEARCH("midi",C76)))</formula>
    </cfRule>
    <cfRule type="containsText" dxfId="3239" priority="4543" operator="containsText" text="double">
      <formula>NOT(ISERROR(SEARCH("double",C76)))</formula>
    </cfRule>
    <cfRule type="containsText" dxfId="3238" priority="4544" operator="containsText" text="max">
      <formula>NOT(ISERROR(SEARCH("max",C76)))</formula>
    </cfRule>
    <cfRule type="containsText" dxfId="3237" priority="4545" operator="containsText" text="mjp">
      <formula>NOT(ISERROR(SEARCH("mjp",C76)))</formula>
    </cfRule>
    <cfRule type="containsText" dxfId="3236" priority="4547" operator="containsText" text="double">
      <formula>NOT(ISERROR(SEARCH("double",C76)))</formula>
    </cfRule>
    <cfRule type="containsText" dxfId="3235" priority="4548" operator="containsText" text="max">
      <formula>NOT(ISERROR(SEARCH("max",C76)))</formula>
    </cfRule>
    <cfRule type="containsText" dxfId="3234" priority="4549" operator="containsText" text="mjp">
      <formula>NOT(ISERROR(SEARCH("mjp",C76)))</formula>
    </cfRule>
    <cfRule type="containsText" dxfId="3233" priority="4550" operator="containsText" text="midi">
      <formula>NOT(ISERROR(SEARCH("midi",C76)))</formula>
    </cfRule>
    <cfRule type="containsText" dxfId="3232" priority="4551" operator="containsText" text="double">
      <formula>NOT(ISERROR(SEARCH("double",C76)))</formula>
    </cfRule>
    <cfRule type="containsText" dxfId="3231" priority="4552" operator="containsText" text="max">
      <formula>NOT(ISERROR(SEARCH("max",C76)))</formula>
    </cfRule>
    <cfRule type="containsText" dxfId="3230" priority="4553" operator="containsText" text="mjp">
      <formula>NOT(ISERROR(SEARCH("mjp",C76)))</formula>
    </cfRule>
    <cfRule type="containsText" dxfId="3229" priority="4554" operator="containsText" text="midi">
      <formula>NOT(ISERROR(SEARCH("midi",C76)))</formula>
    </cfRule>
    <cfRule type="containsText" dxfId="3228" priority="4555" operator="containsText" text="double">
      <formula>NOT(ISERROR(SEARCH("double",C76)))</formula>
    </cfRule>
    <cfRule type="containsText" dxfId="3227" priority="4556" operator="containsText" text="max">
      <formula>NOT(ISERROR(SEARCH("max",C76)))</formula>
    </cfRule>
    <cfRule type="containsText" dxfId="3226" priority="4557" operator="containsText" text="mjp">
      <formula>NOT(ISERROR(SEARCH("mjp",C76)))</formula>
    </cfRule>
    <cfRule type="containsText" dxfId="3225" priority="4558" operator="containsText" text="midi">
      <formula>NOT(ISERROR(SEARCH("midi",C76)))</formula>
    </cfRule>
    <cfRule type="containsText" dxfId="3224" priority="4559" operator="containsText" text="double">
      <formula>NOT(ISERROR(SEARCH("double",C76)))</formula>
    </cfRule>
    <cfRule type="containsText" dxfId="3223" priority="4560" operator="containsText" text="max">
      <formula>NOT(ISERROR(SEARCH("max",C76)))</formula>
    </cfRule>
    <cfRule type="containsText" dxfId="3222" priority="4561" operator="containsText" text="mjp">
      <formula>NOT(ISERROR(SEARCH("mjp",C76)))</formula>
    </cfRule>
    <cfRule type="containsText" dxfId="3221" priority="4562" operator="containsText" text="midi">
      <formula>NOT(ISERROR(SEARCH("midi",C76)))</formula>
    </cfRule>
    <cfRule type="containsText" dxfId="3220" priority="4563" operator="containsText" text="double">
      <formula>NOT(ISERROR(SEARCH("double",C76)))</formula>
    </cfRule>
    <cfRule type="containsText" dxfId="3219" priority="4564" operator="containsText" text="max">
      <formula>NOT(ISERROR(SEARCH("max",C76)))</formula>
    </cfRule>
    <cfRule type="containsText" dxfId="3218" priority="4565" operator="containsText" text="mjp">
      <formula>NOT(ISERROR(SEARCH("mjp",C76)))</formula>
    </cfRule>
    <cfRule type="containsText" dxfId="3217" priority="4566" operator="containsText" text="midi">
      <formula>NOT(ISERROR(SEARCH("midi",C76)))</formula>
    </cfRule>
    <cfRule type="containsText" dxfId="3216" priority="4567" operator="containsText" text="double">
      <formula>NOT(ISERROR(SEARCH("double",C76)))</formula>
    </cfRule>
    <cfRule type="containsText" dxfId="3215" priority="4498" operator="containsText" text="midi">
      <formula>NOT(ISERROR(SEARCH("midi",C76)))</formula>
    </cfRule>
  </conditionalFormatting>
  <conditionalFormatting sqref="C76:D77">
    <cfRule type="containsText" dxfId="3214" priority="4577" operator="containsText" text="mjp">
      <formula>NOT(ISERROR(SEARCH("mjp",C76)))</formula>
    </cfRule>
    <cfRule type="containsText" dxfId="3213" priority="4578" operator="containsText" text="midi">
      <formula>NOT(ISERROR(SEARCH("midi",C76)))</formula>
    </cfRule>
    <cfRule type="containsText" dxfId="3212" priority="4580" operator="containsText" text="max">
      <formula>NOT(ISERROR(SEARCH("max",C76)))</formula>
    </cfRule>
    <cfRule type="containsText" dxfId="3211" priority="4669" operator="containsText" text="mjp">
      <formula>NOT(ISERROR(SEARCH("mjp",C76)))</formula>
    </cfRule>
    <cfRule type="containsText" dxfId="3210" priority="4670" operator="containsText" text="midi">
      <formula>NOT(ISERROR(SEARCH("midi",C76)))</formula>
    </cfRule>
    <cfRule type="containsText" dxfId="3209" priority="4671" operator="containsText" text="double">
      <formula>NOT(ISERROR(SEARCH("double",C76)))</formula>
    </cfRule>
    <cfRule type="containsText" dxfId="3208" priority="4672" operator="containsText" text="max">
      <formula>NOT(ISERROR(SEARCH("max",C76)))</formula>
    </cfRule>
    <cfRule type="containsText" dxfId="3207" priority="4579" operator="containsText" text="double">
      <formula>NOT(ISERROR(SEARCH("double",C76)))</formula>
    </cfRule>
  </conditionalFormatting>
  <conditionalFormatting sqref="C77:D77">
    <cfRule type="containsText" dxfId="3206" priority="4656" operator="containsText" text="max">
      <formula>NOT(ISERROR(SEARCH("max",C77)))</formula>
    </cfRule>
    <cfRule type="containsText" dxfId="3205" priority="4657" operator="containsText" text="mjp">
      <formula>NOT(ISERROR(SEARCH("mjp",C77)))</formula>
    </cfRule>
    <cfRule type="containsText" dxfId="3204" priority="4658" operator="containsText" text="midi">
      <formula>NOT(ISERROR(SEARCH("midi",C77)))</formula>
    </cfRule>
    <cfRule type="containsText" dxfId="3203" priority="4659" operator="containsText" text="double">
      <formula>NOT(ISERROR(SEARCH("double",C77)))</formula>
    </cfRule>
    <cfRule type="containsText" dxfId="3202" priority="4661" operator="containsText" text="mjp">
      <formula>NOT(ISERROR(SEARCH("mjp",C77)))</formula>
    </cfRule>
    <cfRule type="containsText" dxfId="3201" priority="4646" operator="containsText" text="midi">
      <formula>NOT(ISERROR(SEARCH("midi",C77)))</formula>
    </cfRule>
    <cfRule type="containsText" dxfId="3200" priority="4589" operator="containsText" text="mjp">
      <formula>NOT(ISERROR(SEARCH("mjp",C77)))</formula>
    </cfRule>
    <cfRule type="containsText" dxfId="3199" priority="4590" operator="containsText" text="midi">
      <formula>NOT(ISERROR(SEARCH("midi",C77)))</formula>
    </cfRule>
    <cfRule type="containsText" dxfId="3198" priority="4591" operator="containsText" text="double">
      <formula>NOT(ISERROR(SEARCH("double",C77)))</formula>
    </cfRule>
    <cfRule type="containsText" dxfId="3197" priority="4592" operator="containsText" text="max">
      <formula>NOT(ISERROR(SEARCH("max",C77)))</formula>
    </cfRule>
    <cfRule type="containsText" dxfId="3196" priority="4593" operator="containsText" text="mjp">
      <formula>NOT(ISERROR(SEARCH("mjp",C77)))</formula>
    </cfRule>
    <cfRule type="containsText" dxfId="3195" priority="4594" operator="containsText" text="midi">
      <formula>NOT(ISERROR(SEARCH("midi",C77)))</formula>
    </cfRule>
    <cfRule type="containsText" dxfId="3194" priority="4595" operator="containsText" text="double">
      <formula>NOT(ISERROR(SEARCH("double",C77)))</formula>
    </cfRule>
    <cfRule type="containsText" dxfId="3193" priority="4596" operator="containsText" text="max">
      <formula>NOT(ISERROR(SEARCH("max",C77)))</formula>
    </cfRule>
    <cfRule type="containsText" dxfId="3192" priority="4597" operator="containsText" text="mjp">
      <formula>NOT(ISERROR(SEARCH("mjp",C77)))</formula>
    </cfRule>
    <cfRule type="containsText" dxfId="3191" priority="4598" operator="containsText" text="midi">
      <formula>NOT(ISERROR(SEARCH("midi",C77)))</formula>
    </cfRule>
    <cfRule type="containsText" dxfId="3190" priority="4599" operator="containsText" text="double">
      <formula>NOT(ISERROR(SEARCH("double",C77)))</formula>
    </cfRule>
    <cfRule type="containsText" dxfId="3189" priority="4600" operator="containsText" text="max">
      <formula>NOT(ISERROR(SEARCH("max",C77)))</formula>
    </cfRule>
    <cfRule type="containsText" dxfId="3188" priority="4601" operator="containsText" text="mjp">
      <formula>NOT(ISERROR(SEARCH("mjp",C77)))</formula>
    </cfRule>
    <cfRule type="containsText" dxfId="3187" priority="4602" operator="containsText" text="midi">
      <formula>NOT(ISERROR(SEARCH("midi",C77)))</formula>
    </cfRule>
    <cfRule type="containsText" dxfId="3186" priority="4603" operator="containsText" text="double">
      <formula>NOT(ISERROR(SEARCH("double",C77)))</formula>
    </cfRule>
    <cfRule type="containsText" dxfId="3185" priority="4604" operator="containsText" text="max">
      <formula>NOT(ISERROR(SEARCH("max",C77)))</formula>
    </cfRule>
    <cfRule type="containsText" dxfId="3184" priority="4605" operator="containsText" text="mjp">
      <formula>NOT(ISERROR(SEARCH("mjp",C77)))</formula>
    </cfRule>
    <cfRule type="containsText" dxfId="3183" priority="4606" operator="containsText" text="midi">
      <formula>NOT(ISERROR(SEARCH("midi",C77)))</formula>
    </cfRule>
    <cfRule type="containsText" dxfId="3182" priority="4607" operator="containsText" text="double">
      <formula>NOT(ISERROR(SEARCH("double",C77)))</formula>
    </cfRule>
    <cfRule type="containsText" dxfId="3181" priority="4608" operator="containsText" text="max">
      <formula>NOT(ISERROR(SEARCH("max",C77)))</formula>
    </cfRule>
    <cfRule type="containsText" dxfId="3180" priority="4609" operator="containsText" text="mjp">
      <formula>NOT(ISERROR(SEARCH("mjp",C77)))</formula>
    </cfRule>
    <cfRule type="containsText" dxfId="3179" priority="4610" operator="containsText" text="midi">
      <formula>NOT(ISERROR(SEARCH("midi",C77)))</formula>
    </cfRule>
    <cfRule type="containsText" dxfId="3178" priority="4611" operator="containsText" text="double">
      <formula>NOT(ISERROR(SEARCH("double",C77)))</formula>
    </cfRule>
    <cfRule type="containsText" dxfId="3177" priority="4612" operator="containsText" text="max">
      <formula>NOT(ISERROR(SEARCH("max",C77)))</formula>
    </cfRule>
    <cfRule type="containsText" dxfId="3176" priority="4613" operator="containsText" text="mjp">
      <formula>NOT(ISERROR(SEARCH("mjp",C77)))</formula>
    </cfRule>
    <cfRule type="containsText" dxfId="3175" priority="4614" operator="containsText" text="midi">
      <formula>NOT(ISERROR(SEARCH("midi",C77)))</formula>
    </cfRule>
    <cfRule type="containsText" dxfId="3174" priority="4615" operator="containsText" text="double">
      <formula>NOT(ISERROR(SEARCH("double",C77)))</formula>
    </cfRule>
    <cfRule type="containsText" dxfId="3173" priority="4616" operator="containsText" text="max">
      <formula>NOT(ISERROR(SEARCH("max",C77)))</formula>
    </cfRule>
    <cfRule type="containsText" dxfId="3172" priority="4617" operator="containsText" text="mjp">
      <formula>NOT(ISERROR(SEARCH("mjp",C77)))</formula>
    </cfRule>
    <cfRule type="containsText" dxfId="3171" priority="4618" operator="containsText" text="midi">
      <formula>NOT(ISERROR(SEARCH("midi",C77)))</formula>
    </cfRule>
    <cfRule type="containsText" dxfId="3170" priority="4620" operator="containsText" text="max">
      <formula>NOT(ISERROR(SEARCH("max",C77)))</formula>
    </cfRule>
    <cfRule type="containsText" dxfId="3169" priority="4621" operator="containsText" text="mjp">
      <formula>NOT(ISERROR(SEARCH("mjp",C77)))</formula>
    </cfRule>
    <cfRule type="containsText" dxfId="3168" priority="4622" operator="containsText" text="midi">
      <formula>NOT(ISERROR(SEARCH("midi",C77)))</formula>
    </cfRule>
    <cfRule type="containsText" dxfId="3167" priority="4623" operator="containsText" text="double">
      <formula>NOT(ISERROR(SEARCH("double",C77)))</formula>
    </cfRule>
    <cfRule type="containsText" dxfId="3166" priority="4624" operator="containsText" text="max">
      <formula>NOT(ISERROR(SEARCH("max",C77)))</formula>
    </cfRule>
    <cfRule type="containsText" dxfId="3165" priority="4625" operator="containsText" text="mjp">
      <formula>NOT(ISERROR(SEARCH("mjp",C77)))</formula>
    </cfRule>
    <cfRule type="containsText" dxfId="3164" priority="4626" operator="containsText" text="midi">
      <formula>NOT(ISERROR(SEARCH("midi",C77)))</formula>
    </cfRule>
    <cfRule type="containsText" dxfId="3163" priority="4627" operator="containsText" text="double">
      <formula>NOT(ISERROR(SEARCH("double",C77)))</formula>
    </cfRule>
    <cfRule type="containsText" dxfId="3162" priority="4628" operator="containsText" text="max">
      <formula>NOT(ISERROR(SEARCH("max",C77)))</formula>
    </cfRule>
    <cfRule type="containsText" dxfId="3161" priority="4629" operator="containsText" text="mjp">
      <formula>NOT(ISERROR(SEARCH("mjp",C77)))</formula>
    </cfRule>
    <cfRule type="containsText" dxfId="3160" priority="4630" operator="containsText" text="midi">
      <formula>NOT(ISERROR(SEARCH("midi",C77)))</formula>
    </cfRule>
    <cfRule type="containsText" dxfId="3159" priority="4631" operator="containsText" text="double">
      <formula>NOT(ISERROR(SEARCH("double",C77)))</formula>
    </cfRule>
    <cfRule type="containsText" dxfId="3158" priority="4632" operator="containsText" text="max">
      <formula>NOT(ISERROR(SEARCH("max",C77)))</formula>
    </cfRule>
    <cfRule type="containsText" dxfId="3157" priority="4633" operator="containsText" text="mjp">
      <formula>NOT(ISERROR(SEARCH("mjp",C77)))</formula>
    </cfRule>
    <cfRule type="containsText" dxfId="3156" priority="4634" operator="containsText" text="midi">
      <formula>NOT(ISERROR(SEARCH("midi",C77)))</formula>
    </cfRule>
    <cfRule type="containsText" dxfId="3155" priority="4635" operator="containsText" text="double">
      <formula>NOT(ISERROR(SEARCH("double",C77)))</formula>
    </cfRule>
    <cfRule type="containsText" dxfId="3154" priority="4636" operator="containsText" text="max">
      <formula>NOT(ISERROR(SEARCH("max",C77)))</formula>
    </cfRule>
    <cfRule type="containsText" dxfId="3153" priority="4637" operator="containsText" text="mjp">
      <formula>NOT(ISERROR(SEARCH("mjp",C77)))</formula>
    </cfRule>
    <cfRule type="containsText" dxfId="3152" priority="4638" operator="containsText" text="midi">
      <formula>NOT(ISERROR(SEARCH("midi",C77)))</formula>
    </cfRule>
    <cfRule type="containsText" dxfId="3151" priority="4639" operator="containsText" text="double">
      <formula>NOT(ISERROR(SEARCH("double",C77)))</formula>
    </cfRule>
    <cfRule type="containsText" dxfId="3150" priority="4640" operator="containsText" text="max">
      <formula>NOT(ISERROR(SEARCH("max",C77)))</formula>
    </cfRule>
    <cfRule type="containsText" dxfId="3149" priority="4641" operator="containsText" text="mjp">
      <formula>NOT(ISERROR(SEARCH("mjp",C77)))</formula>
    </cfRule>
    <cfRule type="containsText" dxfId="3148" priority="4642" operator="containsText" text="midi">
      <formula>NOT(ISERROR(SEARCH("midi",C77)))</formula>
    </cfRule>
    <cfRule type="containsText" dxfId="3147" priority="4643" operator="containsText" text="double">
      <formula>NOT(ISERROR(SEARCH("double",C77)))</formula>
    </cfRule>
    <cfRule type="containsText" dxfId="3146" priority="4644" operator="containsText" text="max">
      <formula>NOT(ISERROR(SEARCH("max",C77)))</formula>
    </cfRule>
    <cfRule type="containsText" dxfId="3145" priority="4645" operator="containsText" text="mjp">
      <formula>NOT(ISERROR(SEARCH("mjp",C77)))</formula>
    </cfRule>
    <cfRule type="containsText" dxfId="3144" priority="4668" operator="containsText" text="max">
      <formula>NOT(ISERROR(SEARCH("max",C77)))</formula>
    </cfRule>
    <cfRule type="containsText" dxfId="3143" priority="4667" operator="containsText" text="double">
      <formula>NOT(ISERROR(SEARCH("double",C77)))</formula>
    </cfRule>
    <cfRule type="containsText" dxfId="3142" priority="4666" operator="containsText" text="midi">
      <formula>NOT(ISERROR(SEARCH("midi",C77)))</formula>
    </cfRule>
    <cfRule type="containsText" dxfId="3141" priority="4665" operator="containsText" text="mjp">
      <formula>NOT(ISERROR(SEARCH("mjp",C77)))</formula>
    </cfRule>
    <cfRule type="containsText" dxfId="3140" priority="4664" operator="containsText" text="max">
      <formula>NOT(ISERROR(SEARCH("max",C77)))</formula>
    </cfRule>
    <cfRule type="containsText" dxfId="3139" priority="4663" operator="containsText" text="double">
      <formula>NOT(ISERROR(SEARCH("double",C77)))</formula>
    </cfRule>
    <cfRule type="containsText" dxfId="3138" priority="4662" operator="containsText" text="midi">
      <formula>NOT(ISERROR(SEARCH("midi",C77)))</formula>
    </cfRule>
    <cfRule type="containsText" dxfId="3137" priority="4650" operator="containsText" text="midi">
      <formula>NOT(ISERROR(SEARCH("midi",C77)))</formula>
    </cfRule>
    <cfRule type="containsText" dxfId="3136" priority="4660" operator="containsText" text="max">
      <formula>NOT(ISERROR(SEARCH("max",C77)))</formula>
    </cfRule>
    <cfRule type="containsText" dxfId="3135" priority="4619" operator="containsText" text="double">
      <formula>NOT(ISERROR(SEARCH("double",C77)))</formula>
    </cfRule>
    <cfRule type="containsText" dxfId="3134" priority="4647" operator="containsText" text="double">
      <formula>NOT(ISERROR(SEARCH("double",C77)))</formula>
    </cfRule>
    <cfRule type="containsText" dxfId="3133" priority="4648" operator="containsText" text="max">
      <formula>NOT(ISERROR(SEARCH("max",C77)))</formula>
    </cfRule>
    <cfRule type="containsText" dxfId="3132" priority="4649" operator="containsText" text="mjp">
      <formula>NOT(ISERROR(SEARCH("mjp",C77)))</formula>
    </cfRule>
    <cfRule type="containsText" dxfId="3131" priority="4651" operator="containsText" text="double">
      <formula>NOT(ISERROR(SEARCH("double",C77)))</formula>
    </cfRule>
    <cfRule type="containsText" dxfId="3130" priority="4652" operator="containsText" text="max">
      <formula>NOT(ISERROR(SEARCH("max",C77)))</formula>
    </cfRule>
    <cfRule type="containsText" dxfId="3129" priority="4653" operator="containsText" text="mjp">
      <formula>NOT(ISERROR(SEARCH("mjp",C77)))</formula>
    </cfRule>
    <cfRule type="containsText" dxfId="3128" priority="4654" operator="containsText" text="midi">
      <formula>NOT(ISERROR(SEARCH("midi",C77)))</formula>
    </cfRule>
    <cfRule type="containsText" dxfId="3127" priority="4655" operator="containsText" text="double">
      <formula>NOT(ISERROR(SEARCH("double",C77)))</formula>
    </cfRule>
  </conditionalFormatting>
  <conditionalFormatting sqref="C79:D79">
    <cfRule type="containsText" dxfId="3126" priority="4037" operator="containsText" text="mjp">
      <formula>NOT(ISERROR(SEARCH("mjp",C79)))</formula>
    </cfRule>
    <cfRule type="containsText" dxfId="3125" priority="4038" operator="containsText" text="midi">
      <formula>NOT(ISERROR(SEARCH("midi",C79)))</formula>
    </cfRule>
    <cfRule type="containsText" dxfId="3124" priority="4109" operator="containsText" text="mjp">
      <formula>NOT(ISERROR(SEARCH("mjp",C79)))</formula>
    </cfRule>
    <cfRule type="containsText" dxfId="3123" priority="4039" operator="containsText" text="double">
      <formula>NOT(ISERROR(SEARCH("double",C79)))</formula>
    </cfRule>
    <cfRule type="containsText" dxfId="3122" priority="4040" operator="containsText" text="max">
      <formula>NOT(ISERROR(SEARCH("max",C79)))</formula>
    </cfRule>
    <cfRule type="containsText" dxfId="3121" priority="4041" operator="containsText" text="mjp">
      <formula>NOT(ISERROR(SEARCH("mjp",C79)))</formula>
    </cfRule>
    <cfRule type="containsText" dxfId="3120" priority="4042" operator="containsText" text="midi">
      <formula>NOT(ISERROR(SEARCH("midi",C79)))</formula>
    </cfRule>
    <cfRule type="containsText" dxfId="3119" priority="4043" operator="containsText" text="double">
      <formula>NOT(ISERROR(SEARCH("double",C79)))</formula>
    </cfRule>
    <cfRule type="containsText" dxfId="3118" priority="4044" operator="containsText" text="max">
      <formula>NOT(ISERROR(SEARCH("max",C79)))</formula>
    </cfRule>
    <cfRule type="containsText" dxfId="3117" priority="4045" operator="containsText" text="mjp">
      <formula>NOT(ISERROR(SEARCH("mjp",C79)))</formula>
    </cfRule>
    <cfRule type="containsText" dxfId="3116" priority="4046" operator="containsText" text="midi">
      <formula>NOT(ISERROR(SEARCH("midi",C79)))</formula>
    </cfRule>
    <cfRule type="containsText" dxfId="3115" priority="4047" operator="containsText" text="double">
      <formula>NOT(ISERROR(SEARCH("double",C79)))</formula>
    </cfRule>
    <cfRule type="containsText" dxfId="3114" priority="4048" operator="containsText" text="max">
      <formula>NOT(ISERROR(SEARCH("max",C79)))</formula>
    </cfRule>
    <cfRule type="containsText" dxfId="3113" priority="4049" operator="containsText" text="mjp">
      <formula>NOT(ISERROR(SEARCH("mjp",C79)))</formula>
    </cfRule>
    <cfRule type="containsText" dxfId="3112" priority="4050" operator="containsText" text="midi">
      <formula>NOT(ISERROR(SEARCH("midi",C79)))</formula>
    </cfRule>
    <cfRule type="containsText" dxfId="3111" priority="4051" operator="containsText" text="double">
      <formula>NOT(ISERROR(SEARCH("double",C79)))</formula>
    </cfRule>
    <cfRule type="containsText" dxfId="3110" priority="4052" operator="containsText" text="max">
      <formula>NOT(ISERROR(SEARCH("max",C79)))</formula>
    </cfRule>
    <cfRule type="containsText" dxfId="3109" priority="4053" operator="containsText" text="mjp">
      <formula>NOT(ISERROR(SEARCH("mjp",C79)))</formula>
    </cfRule>
    <cfRule type="containsText" dxfId="3108" priority="4054" operator="containsText" text="midi">
      <formula>NOT(ISERROR(SEARCH("midi",C79)))</formula>
    </cfRule>
    <cfRule type="containsText" dxfId="3107" priority="4055" operator="containsText" text="double">
      <formula>NOT(ISERROR(SEARCH("double",C79)))</formula>
    </cfRule>
    <cfRule type="containsText" dxfId="3106" priority="4056" operator="containsText" text="max">
      <formula>NOT(ISERROR(SEARCH("max",C79)))</formula>
    </cfRule>
    <cfRule type="containsText" dxfId="3105" priority="4110" operator="containsText" text="midi">
      <formula>NOT(ISERROR(SEARCH("midi",C79)))</formula>
    </cfRule>
    <cfRule type="containsText" dxfId="3104" priority="4057" operator="containsText" text="mjp">
      <formula>NOT(ISERROR(SEARCH("mjp",C79)))</formula>
    </cfRule>
    <cfRule type="containsText" dxfId="3103" priority="4058" operator="containsText" text="midi">
      <formula>NOT(ISERROR(SEARCH("midi",C79)))</formula>
    </cfRule>
    <cfRule type="containsText" dxfId="3102" priority="4059" operator="containsText" text="double">
      <formula>NOT(ISERROR(SEARCH("double",C79)))</formula>
    </cfRule>
    <cfRule type="containsText" dxfId="3101" priority="4060" operator="containsText" text="max">
      <formula>NOT(ISERROR(SEARCH("max",C79)))</formula>
    </cfRule>
    <cfRule type="containsText" dxfId="3100" priority="4061" operator="containsText" text="mjp">
      <formula>NOT(ISERROR(SEARCH("mjp",C79)))</formula>
    </cfRule>
    <cfRule type="containsText" dxfId="3099" priority="4062" operator="containsText" text="midi">
      <formula>NOT(ISERROR(SEARCH("midi",C79)))</formula>
    </cfRule>
    <cfRule type="containsText" dxfId="3098" priority="4063" operator="containsText" text="double">
      <formula>NOT(ISERROR(SEARCH("double",C79)))</formula>
    </cfRule>
    <cfRule type="containsText" dxfId="3097" priority="4064" operator="containsText" text="max">
      <formula>NOT(ISERROR(SEARCH("max",C79)))</formula>
    </cfRule>
    <cfRule type="containsText" dxfId="3096" priority="4065" operator="containsText" text="mjp">
      <formula>NOT(ISERROR(SEARCH("mjp",C79)))</formula>
    </cfRule>
    <cfRule type="containsText" dxfId="3095" priority="4066" operator="containsText" text="midi">
      <formula>NOT(ISERROR(SEARCH("midi",C79)))</formula>
    </cfRule>
    <cfRule type="containsText" dxfId="3094" priority="4067" operator="containsText" text="double">
      <formula>NOT(ISERROR(SEARCH("double",C79)))</formula>
    </cfRule>
    <cfRule type="containsText" dxfId="3093" priority="4068" operator="containsText" text="max">
      <formula>NOT(ISERROR(SEARCH("max",C79)))</formula>
    </cfRule>
    <cfRule type="containsText" dxfId="3092" priority="4069" operator="containsText" text="mjp">
      <formula>NOT(ISERROR(SEARCH("mjp",C79)))</formula>
    </cfRule>
    <cfRule type="containsText" dxfId="3091" priority="4070" operator="containsText" text="midi">
      <formula>NOT(ISERROR(SEARCH("midi",C79)))</formula>
    </cfRule>
    <cfRule type="containsText" dxfId="3090" priority="4071" operator="containsText" text="double">
      <formula>NOT(ISERROR(SEARCH("double",C79)))</formula>
    </cfRule>
    <cfRule type="containsText" dxfId="3089" priority="4072" operator="containsText" text="max">
      <formula>NOT(ISERROR(SEARCH("max",C79)))</formula>
    </cfRule>
    <cfRule type="containsText" dxfId="3088" priority="4073" operator="containsText" text="mjp">
      <formula>NOT(ISERROR(SEARCH("mjp",C79)))</formula>
    </cfRule>
    <cfRule type="containsText" dxfId="3087" priority="4074" operator="containsText" text="midi">
      <formula>NOT(ISERROR(SEARCH("midi",C79)))</formula>
    </cfRule>
    <cfRule type="containsText" dxfId="3086" priority="4075" operator="containsText" text="double">
      <formula>NOT(ISERROR(SEARCH("double",C79)))</formula>
    </cfRule>
    <cfRule type="containsText" dxfId="3085" priority="4076" operator="containsText" text="max">
      <formula>NOT(ISERROR(SEARCH("max",C79)))</formula>
    </cfRule>
    <cfRule type="containsText" dxfId="3084" priority="4077" operator="containsText" text="mjp">
      <formula>NOT(ISERROR(SEARCH("mjp",C79)))</formula>
    </cfRule>
    <cfRule type="containsText" dxfId="3083" priority="4078" operator="containsText" text="midi">
      <formula>NOT(ISERROR(SEARCH("midi",C79)))</formula>
    </cfRule>
    <cfRule type="containsText" dxfId="3082" priority="4079" operator="containsText" text="double">
      <formula>NOT(ISERROR(SEARCH("double",C79)))</formula>
    </cfRule>
    <cfRule type="containsText" dxfId="3081" priority="4080" operator="containsText" text="max">
      <formula>NOT(ISERROR(SEARCH("max",C79)))</formula>
    </cfRule>
    <cfRule type="containsText" dxfId="3080" priority="4081" operator="containsText" text="mjp">
      <formula>NOT(ISERROR(SEARCH("mjp",C79)))</formula>
    </cfRule>
    <cfRule type="containsText" dxfId="3079" priority="4082" operator="containsText" text="midi">
      <formula>NOT(ISERROR(SEARCH("midi",C79)))</formula>
    </cfRule>
    <cfRule type="containsText" dxfId="3078" priority="4083" operator="containsText" text="double">
      <formula>NOT(ISERROR(SEARCH("double",C79)))</formula>
    </cfRule>
    <cfRule type="containsText" dxfId="3077" priority="4084" operator="containsText" text="max">
      <formula>NOT(ISERROR(SEARCH("max",C79)))</formula>
    </cfRule>
    <cfRule type="containsText" dxfId="3076" priority="4085" operator="containsText" text="mjp">
      <formula>NOT(ISERROR(SEARCH("mjp",C79)))</formula>
    </cfRule>
    <cfRule type="containsText" dxfId="3075" priority="4086" operator="containsText" text="midi">
      <formula>NOT(ISERROR(SEARCH("midi",C79)))</formula>
    </cfRule>
    <cfRule type="containsText" dxfId="3074" priority="4087" operator="containsText" text="double">
      <formula>NOT(ISERROR(SEARCH("double",C79)))</formula>
    </cfRule>
    <cfRule type="containsText" dxfId="3073" priority="4088" operator="containsText" text="max">
      <formula>NOT(ISERROR(SEARCH("max",C79)))</formula>
    </cfRule>
    <cfRule type="containsText" dxfId="3072" priority="4111" operator="containsText" text="double">
      <formula>NOT(ISERROR(SEARCH("double",C79)))</formula>
    </cfRule>
    <cfRule type="containsText" dxfId="3071" priority="4090" operator="containsText" text="midi">
      <formula>NOT(ISERROR(SEARCH("midi",C79)))</formula>
    </cfRule>
    <cfRule type="containsText" dxfId="3070" priority="4091" operator="containsText" text="double">
      <formula>NOT(ISERROR(SEARCH("double",C79)))</formula>
    </cfRule>
    <cfRule type="containsText" dxfId="3069" priority="4092" operator="containsText" text="max">
      <formula>NOT(ISERROR(SEARCH("max",C79)))</formula>
    </cfRule>
    <cfRule type="containsText" dxfId="3068" priority="4093" operator="containsText" text="mjp">
      <formula>NOT(ISERROR(SEARCH("mjp",C79)))</formula>
    </cfRule>
    <cfRule type="containsText" dxfId="3067" priority="4094" operator="containsText" text="midi">
      <formula>NOT(ISERROR(SEARCH("midi",C79)))</formula>
    </cfRule>
    <cfRule type="containsText" dxfId="3066" priority="4095" operator="containsText" text="double">
      <formula>NOT(ISERROR(SEARCH("double",C79)))</formula>
    </cfRule>
    <cfRule type="containsText" dxfId="3065" priority="4096" operator="containsText" text="max">
      <formula>NOT(ISERROR(SEARCH("max",C79)))</formula>
    </cfRule>
    <cfRule type="containsText" dxfId="3064" priority="4097" operator="containsText" text="mjp">
      <formula>NOT(ISERROR(SEARCH("mjp",C79)))</formula>
    </cfRule>
    <cfRule type="containsText" dxfId="3063" priority="4098" operator="containsText" text="midi">
      <formula>NOT(ISERROR(SEARCH("midi",C79)))</formula>
    </cfRule>
    <cfRule type="containsText" dxfId="3062" priority="4099" operator="containsText" text="double">
      <formula>NOT(ISERROR(SEARCH("double",C79)))</formula>
    </cfRule>
    <cfRule type="containsText" dxfId="3061" priority="4100" operator="containsText" text="max">
      <formula>NOT(ISERROR(SEARCH("max",C79)))</formula>
    </cfRule>
    <cfRule type="containsText" dxfId="3060" priority="4101" operator="containsText" text="mjp">
      <formula>NOT(ISERROR(SEARCH("mjp",C79)))</formula>
    </cfRule>
    <cfRule type="containsText" dxfId="3059" priority="4102" operator="containsText" text="midi">
      <formula>NOT(ISERROR(SEARCH("midi",C79)))</formula>
    </cfRule>
    <cfRule type="containsText" dxfId="3058" priority="4103" operator="containsText" text="double">
      <formula>NOT(ISERROR(SEARCH("double",C79)))</formula>
    </cfRule>
    <cfRule type="containsText" dxfId="3057" priority="4104" operator="containsText" text="max">
      <formula>NOT(ISERROR(SEARCH("max",C79)))</formula>
    </cfRule>
    <cfRule type="containsText" dxfId="3056" priority="4105" operator="containsText" text="mjp">
      <formula>NOT(ISERROR(SEARCH("mjp",C79)))</formula>
    </cfRule>
    <cfRule type="containsText" dxfId="3055" priority="4106" operator="containsText" text="midi">
      <formula>NOT(ISERROR(SEARCH("midi",C79)))</formula>
    </cfRule>
    <cfRule type="containsText" dxfId="3054" priority="4107" operator="containsText" text="double">
      <formula>NOT(ISERROR(SEARCH("double",C79)))</formula>
    </cfRule>
    <cfRule type="containsText" dxfId="3053" priority="4108" operator="containsText" text="max">
      <formula>NOT(ISERROR(SEARCH("max",C79)))</formula>
    </cfRule>
    <cfRule type="containsText" dxfId="3052" priority="4116" operator="containsText" text="max">
      <formula>NOT(ISERROR(SEARCH("max",C79)))</formula>
    </cfRule>
    <cfRule type="containsText" dxfId="3051" priority="4117" operator="containsText" text="mjp">
      <formula>NOT(ISERROR(SEARCH("mjp",C79)))</formula>
    </cfRule>
    <cfRule type="containsText" dxfId="3050" priority="4118" operator="containsText" text="midi">
      <formula>NOT(ISERROR(SEARCH("midi",C79)))</formula>
    </cfRule>
    <cfRule type="containsText" dxfId="3049" priority="4119" operator="containsText" text="double">
      <formula>NOT(ISERROR(SEARCH("double",C79)))</formula>
    </cfRule>
    <cfRule type="containsText" dxfId="3048" priority="4120" operator="containsText" text="max">
      <formula>NOT(ISERROR(SEARCH("max",C79)))</formula>
    </cfRule>
    <cfRule type="containsText" dxfId="3047" priority="4112" operator="containsText" text="max">
      <formula>NOT(ISERROR(SEARCH("max",C79)))</formula>
    </cfRule>
    <cfRule type="containsText" dxfId="3046" priority="4113" operator="containsText" text="mjp">
      <formula>NOT(ISERROR(SEARCH("mjp",C79)))</formula>
    </cfRule>
    <cfRule type="containsText" dxfId="3045" priority="4114" operator="containsText" text="midi">
      <formula>NOT(ISERROR(SEARCH("midi",C79)))</formula>
    </cfRule>
    <cfRule type="containsText" dxfId="3044" priority="4115" operator="containsText" text="double">
      <formula>NOT(ISERROR(SEARCH("double",C79)))</formula>
    </cfRule>
    <cfRule type="containsText" dxfId="3043" priority="4033" operator="containsText" text="mjp">
      <formula>NOT(ISERROR(SEARCH("mjp",C79)))</formula>
    </cfRule>
    <cfRule type="containsText" dxfId="3042" priority="4034" operator="containsText" text="midi">
      <formula>NOT(ISERROR(SEARCH("midi",C79)))</formula>
    </cfRule>
    <cfRule type="containsText" dxfId="3041" priority="4035" operator="containsText" text="double">
      <formula>NOT(ISERROR(SEARCH("double",C79)))</formula>
    </cfRule>
    <cfRule type="containsText" dxfId="3040" priority="4036" operator="containsText" text="max">
      <formula>NOT(ISERROR(SEARCH("max",C79)))</formula>
    </cfRule>
    <cfRule type="containsText" dxfId="3039" priority="4089" operator="containsText" text="mjp">
      <formula>NOT(ISERROR(SEARCH("mjp",C79)))</formula>
    </cfRule>
  </conditionalFormatting>
  <conditionalFormatting sqref="C80:D80">
    <cfRule type="containsText" dxfId="3038" priority="4412" operator="containsText" text="max">
      <formula>NOT(ISERROR(SEARCH("max",C80)))</formula>
    </cfRule>
    <cfRule type="containsText" dxfId="3037" priority="4411" operator="containsText" text="double">
      <formula>NOT(ISERROR(SEARCH("double",C80)))</formula>
    </cfRule>
    <cfRule type="containsText" dxfId="3036" priority="4410" operator="containsText" text="midi">
      <formula>NOT(ISERROR(SEARCH("midi",C80)))</formula>
    </cfRule>
    <cfRule type="containsText" dxfId="3035" priority="4409" operator="containsText" text="mjp">
      <formula>NOT(ISERROR(SEARCH("mjp",C80)))</formula>
    </cfRule>
    <cfRule type="containsText" dxfId="3034" priority="4408" operator="containsText" text="max">
      <formula>NOT(ISERROR(SEARCH("max",C80)))</formula>
    </cfRule>
    <cfRule type="containsText" dxfId="3033" priority="4407" operator="containsText" text="double">
      <formula>NOT(ISERROR(SEARCH("double",C80)))</formula>
    </cfRule>
    <cfRule type="containsText" dxfId="3032" priority="4406" operator="containsText" text="midi">
      <formula>NOT(ISERROR(SEARCH("midi",C80)))</formula>
    </cfRule>
    <cfRule type="containsText" dxfId="3031" priority="4405" operator="containsText" text="mjp">
      <formula>NOT(ISERROR(SEARCH("mjp",C80)))</formula>
    </cfRule>
    <cfRule type="containsText" dxfId="3030" priority="4404" operator="containsText" text="max">
      <formula>NOT(ISERROR(SEARCH("max",C80)))</formula>
    </cfRule>
    <cfRule type="containsText" dxfId="3029" priority="4403" operator="containsText" text="double">
      <formula>NOT(ISERROR(SEARCH("double",C80)))</formula>
    </cfRule>
    <cfRule type="containsText" dxfId="3028" priority="4402" operator="containsText" text="midi">
      <formula>NOT(ISERROR(SEARCH("midi",C80)))</formula>
    </cfRule>
    <cfRule type="containsText" dxfId="3027" priority="4401" operator="containsText" text="mjp">
      <formula>NOT(ISERROR(SEARCH("mjp",C80)))</formula>
    </cfRule>
    <cfRule type="containsText" dxfId="3026" priority="4442" operator="containsText" text="midi">
      <formula>NOT(ISERROR(SEARCH("midi",C80)))</formula>
    </cfRule>
    <cfRule type="containsText" dxfId="3025" priority="4488" operator="containsText" text="max">
      <formula>NOT(ISERROR(SEARCH("max",C80)))</formula>
    </cfRule>
    <cfRule type="containsText" dxfId="3024" priority="4487" operator="containsText" text="double">
      <formula>NOT(ISERROR(SEARCH("double",C80)))</formula>
    </cfRule>
    <cfRule type="containsText" dxfId="3023" priority="4486" operator="containsText" text="midi">
      <formula>NOT(ISERROR(SEARCH("midi",C80)))</formula>
    </cfRule>
    <cfRule type="containsText" dxfId="3022" priority="4485" operator="containsText" text="mjp">
      <formula>NOT(ISERROR(SEARCH("mjp",C80)))</formula>
    </cfRule>
    <cfRule type="containsText" dxfId="3021" priority="4484" operator="containsText" text="max">
      <formula>NOT(ISERROR(SEARCH("max",C80)))</formula>
    </cfRule>
    <cfRule type="containsText" dxfId="3020" priority="4483" operator="containsText" text="double">
      <formula>NOT(ISERROR(SEARCH("double",C80)))</formula>
    </cfRule>
    <cfRule type="containsText" dxfId="3019" priority="4482" operator="containsText" text="midi">
      <formula>NOT(ISERROR(SEARCH("midi",C80)))</formula>
    </cfRule>
    <cfRule type="containsText" dxfId="3018" priority="4481" operator="containsText" text="mjp">
      <formula>NOT(ISERROR(SEARCH("mjp",C80)))</formula>
    </cfRule>
    <cfRule type="containsText" dxfId="3017" priority="4480" operator="containsText" text="max">
      <formula>NOT(ISERROR(SEARCH("max",C80)))</formula>
    </cfRule>
    <cfRule type="containsText" dxfId="3016" priority="4479" operator="containsText" text="double">
      <formula>NOT(ISERROR(SEARCH("double",C80)))</formula>
    </cfRule>
    <cfRule type="containsText" dxfId="3015" priority="4478" operator="containsText" text="midi">
      <formula>NOT(ISERROR(SEARCH("midi",C80)))</formula>
    </cfRule>
    <cfRule type="containsText" dxfId="3014" priority="4477" operator="containsText" text="mjp">
      <formula>NOT(ISERROR(SEARCH("mjp",C80)))</formula>
    </cfRule>
    <cfRule type="containsText" dxfId="3013" priority="4476" operator="containsText" text="max">
      <formula>NOT(ISERROR(SEARCH("max",C80)))</formula>
    </cfRule>
    <cfRule type="containsText" dxfId="3012" priority="4475" operator="containsText" text="double">
      <formula>NOT(ISERROR(SEARCH("double",C80)))</formula>
    </cfRule>
    <cfRule type="containsText" dxfId="3011" priority="4474" operator="containsText" text="midi">
      <formula>NOT(ISERROR(SEARCH("midi",C80)))</formula>
    </cfRule>
    <cfRule type="containsText" dxfId="3010" priority="4473" operator="containsText" text="mjp">
      <formula>NOT(ISERROR(SEARCH("mjp",C80)))</formula>
    </cfRule>
    <cfRule type="containsText" dxfId="3009" priority="4472" operator="containsText" text="max">
      <formula>NOT(ISERROR(SEARCH("max",C80)))</formula>
    </cfRule>
    <cfRule type="containsText" dxfId="3008" priority="4471" operator="containsText" text="double">
      <formula>NOT(ISERROR(SEARCH("double",C80)))</formula>
    </cfRule>
    <cfRule type="containsText" dxfId="3007" priority="4470" operator="containsText" text="midi">
      <formula>NOT(ISERROR(SEARCH("midi",C80)))</formula>
    </cfRule>
    <cfRule type="containsText" dxfId="3006" priority="4469" operator="containsText" text="mjp">
      <formula>NOT(ISERROR(SEARCH("mjp",C80)))</formula>
    </cfRule>
    <cfRule type="containsText" dxfId="3005" priority="4468" operator="containsText" text="max">
      <formula>NOT(ISERROR(SEARCH("max",C80)))</formula>
    </cfRule>
    <cfRule type="containsText" dxfId="3004" priority="4467" operator="containsText" text="double">
      <formula>NOT(ISERROR(SEARCH("double",C80)))</formula>
    </cfRule>
    <cfRule type="containsText" dxfId="3003" priority="4466" operator="containsText" text="midi">
      <formula>NOT(ISERROR(SEARCH("midi",C80)))</formula>
    </cfRule>
    <cfRule type="containsText" dxfId="3002" priority="4465" operator="containsText" text="mjp">
      <formula>NOT(ISERROR(SEARCH("mjp",C80)))</formula>
    </cfRule>
    <cfRule type="containsText" dxfId="3001" priority="4464" operator="containsText" text="max">
      <formula>NOT(ISERROR(SEARCH("max",C80)))</formula>
    </cfRule>
    <cfRule type="containsText" dxfId="3000" priority="4463" operator="containsText" text="double">
      <formula>NOT(ISERROR(SEARCH("double",C80)))</formula>
    </cfRule>
    <cfRule type="containsText" dxfId="2999" priority="4462" operator="containsText" text="midi">
      <formula>NOT(ISERROR(SEARCH("midi",C80)))</formula>
    </cfRule>
    <cfRule type="containsText" dxfId="2998" priority="4461" operator="containsText" text="mjp">
      <formula>NOT(ISERROR(SEARCH("mjp",C80)))</formula>
    </cfRule>
    <cfRule type="containsText" dxfId="2997" priority="4460" operator="containsText" text="max">
      <formula>NOT(ISERROR(SEARCH("max",C80)))</formula>
    </cfRule>
    <cfRule type="containsText" dxfId="2996" priority="4459" operator="containsText" text="double">
      <formula>NOT(ISERROR(SEARCH("double",C80)))</formula>
    </cfRule>
    <cfRule type="containsText" dxfId="2995" priority="4458" operator="containsText" text="midi">
      <formula>NOT(ISERROR(SEARCH("midi",C80)))</formula>
    </cfRule>
    <cfRule type="containsText" dxfId="2994" priority="4457" operator="containsText" text="mjp">
      <formula>NOT(ISERROR(SEARCH("mjp",C80)))</formula>
    </cfRule>
    <cfRule type="containsText" dxfId="2993" priority="4456" operator="containsText" text="max">
      <formula>NOT(ISERROR(SEARCH("max",C80)))</formula>
    </cfRule>
    <cfRule type="containsText" dxfId="2992" priority="4455" operator="containsText" text="double">
      <formula>NOT(ISERROR(SEARCH("double",C80)))</formula>
    </cfRule>
    <cfRule type="containsText" dxfId="2991" priority="4454" operator="containsText" text="midi">
      <formula>NOT(ISERROR(SEARCH("midi",C80)))</formula>
    </cfRule>
    <cfRule type="containsText" dxfId="2990" priority="4453" operator="containsText" text="mjp">
      <formula>NOT(ISERROR(SEARCH("mjp",C80)))</formula>
    </cfRule>
    <cfRule type="containsText" dxfId="2989" priority="4452" operator="containsText" text="max">
      <formula>NOT(ISERROR(SEARCH("max",C80)))</formula>
    </cfRule>
    <cfRule type="containsText" dxfId="2988" priority="4451" operator="containsText" text="double">
      <formula>NOT(ISERROR(SEARCH("double",C80)))</formula>
    </cfRule>
    <cfRule type="containsText" dxfId="2987" priority="4450" operator="containsText" text="midi">
      <formula>NOT(ISERROR(SEARCH("midi",C80)))</formula>
    </cfRule>
    <cfRule type="containsText" dxfId="2986" priority="4449" operator="containsText" text="mjp">
      <formula>NOT(ISERROR(SEARCH("mjp",C80)))</formula>
    </cfRule>
    <cfRule type="containsText" dxfId="2985" priority="4448" operator="containsText" text="max">
      <formula>NOT(ISERROR(SEARCH("max",C80)))</formula>
    </cfRule>
    <cfRule type="containsText" dxfId="2984" priority="4447" operator="containsText" text="double">
      <formula>NOT(ISERROR(SEARCH("double",C80)))</formula>
    </cfRule>
    <cfRule type="containsText" dxfId="2983" priority="4446" operator="containsText" text="midi">
      <formula>NOT(ISERROR(SEARCH("midi",C80)))</formula>
    </cfRule>
    <cfRule type="containsText" dxfId="2982" priority="4445" operator="containsText" text="mjp">
      <formula>NOT(ISERROR(SEARCH("mjp",C80)))</formula>
    </cfRule>
    <cfRule type="containsText" dxfId="2981" priority="4444" operator="containsText" text="max">
      <formula>NOT(ISERROR(SEARCH("max",C80)))</formula>
    </cfRule>
    <cfRule type="containsText" dxfId="2980" priority="4443" operator="containsText" text="double">
      <formula>NOT(ISERROR(SEARCH("double",C80)))</formula>
    </cfRule>
    <cfRule type="containsText" dxfId="2979" priority="4441" operator="containsText" text="mjp">
      <formula>NOT(ISERROR(SEARCH("mjp",C80)))</formula>
    </cfRule>
    <cfRule type="containsText" dxfId="2978" priority="4440" operator="containsText" text="max">
      <formula>NOT(ISERROR(SEARCH("max",C80)))</formula>
    </cfRule>
    <cfRule type="containsText" dxfId="2977" priority="4439" operator="containsText" text="double">
      <formula>NOT(ISERROR(SEARCH("double",C80)))</formula>
    </cfRule>
    <cfRule type="containsText" dxfId="2976" priority="4438" operator="containsText" text="midi">
      <formula>NOT(ISERROR(SEARCH("midi",C80)))</formula>
    </cfRule>
    <cfRule type="containsText" dxfId="2975" priority="4437" operator="containsText" text="mjp">
      <formula>NOT(ISERROR(SEARCH("mjp",C80)))</formula>
    </cfRule>
    <cfRule type="containsText" dxfId="2974" priority="4436" operator="containsText" text="max">
      <formula>NOT(ISERROR(SEARCH("max",C80)))</formula>
    </cfRule>
    <cfRule type="containsText" dxfId="2973" priority="4435" operator="containsText" text="double">
      <formula>NOT(ISERROR(SEARCH("double",C80)))</formula>
    </cfRule>
    <cfRule type="containsText" dxfId="2972" priority="4434" operator="containsText" text="midi">
      <formula>NOT(ISERROR(SEARCH("midi",C80)))</formula>
    </cfRule>
    <cfRule type="containsText" dxfId="2971" priority="4433" operator="containsText" text="mjp">
      <formula>NOT(ISERROR(SEARCH("mjp",C80)))</formula>
    </cfRule>
    <cfRule type="containsText" dxfId="2970" priority="4432" operator="containsText" text="max">
      <formula>NOT(ISERROR(SEARCH("max",C80)))</formula>
    </cfRule>
    <cfRule type="containsText" dxfId="2969" priority="4431" operator="containsText" text="double">
      <formula>NOT(ISERROR(SEARCH("double",C80)))</formula>
    </cfRule>
    <cfRule type="containsText" dxfId="2968" priority="4430" operator="containsText" text="midi">
      <formula>NOT(ISERROR(SEARCH("midi",C80)))</formula>
    </cfRule>
    <cfRule type="containsText" dxfId="2967" priority="4429" operator="containsText" text="mjp">
      <formula>NOT(ISERROR(SEARCH("mjp",C80)))</formula>
    </cfRule>
    <cfRule type="containsText" dxfId="2966" priority="4428" operator="containsText" text="max">
      <formula>NOT(ISERROR(SEARCH("max",C80)))</formula>
    </cfRule>
    <cfRule type="containsText" dxfId="2965" priority="4427" operator="containsText" text="double">
      <formula>NOT(ISERROR(SEARCH("double",C80)))</formula>
    </cfRule>
    <cfRule type="containsText" dxfId="2964" priority="4426" operator="containsText" text="midi">
      <formula>NOT(ISERROR(SEARCH("midi",C80)))</formula>
    </cfRule>
    <cfRule type="containsText" dxfId="2963" priority="4425" operator="containsText" text="mjp">
      <formula>NOT(ISERROR(SEARCH("mjp",C80)))</formula>
    </cfRule>
    <cfRule type="containsText" dxfId="2962" priority="4424" operator="containsText" text="max">
      <formula>NOT(ISERROR(SEARCH("max",C80)))</formula>
    </cfRule>
    <cfRule type="containsText" dxfId="2961" priority="4423" operator="containsText" text="double">
      <formula>NOT(ISERROR(SEARCH("double",C80)))</formula>
    </cfRule>
    <cfRule type="containsText" dxfId="2960" priority="4422" operator="containsText" text="midi">
      <formula>NOT(ISERROR(SEARCH("midi",C80)))</formula>
    </cfRule>
    <cfRule type="containsText" dxfId="2959" priority="4421" operator="containsText" text="mjp">
      <formula>NOT(ISERROR(SEARCH("mjp",C80)))</formula>
    </cfRule>
    <cfRule type="containsText" dxfId="2958" priority="4420" operator="containsText" text="max">
      <formula>NOT(ISERROR(SEARCH("max",C80)))</formula>
    </cfRule>
    <cfRule type="containsText" dxfId="2957" priority="4419" operator="containsText" text="double">
      <formula>NOT(ISERROR(SEARCH("double",C80)))</formula>
    </cfRule>
    <cfRule type="containsText" dxfId="2956" priority="4418" operator="containsText" text="midi">
      <formula>NOT(ISERROR(SEARCH("midi",C80)))</formula>
    </cfRule>
    <cfRule type="containsText" dxfId="2955" priority="4417" operator="containsText" text="mjp">
      <formula>NOT(ISERROR(SEARCH("mjp",C80)))</formula>
    </cfRule>
    <cfRule type="containsText" dxfId="2954" priority="4416" operator="containsText" text="max">
      <formula>NOT(ISERROR(SEARCH("max",C80)))</formula>
    </cfRule>
    <cfRule type="containsText" dxfId="2953" priority="4415" operator="containsText" text="double">
      <formula>NOT(ISERROR(SEARCH("double",C80)))</formula>
    </cfRule>
    <cfRule type="containsText" dxfId="2952" priority="4414" operator="containsText" text="midi">
      <formula>NOT(ISERROR(SEARCH("midi",C80)))</formula>
    </cfRule>
    <cfRule type="containsText" dxfId="2951" priority="4413" operator="containsText" text="mjp">
      <formula>NOT(ISERROR(SEARCH("mjp",C80)))</formula>
    </cfRule>
  </conditionalFormatting>
  <conditionalFormatting sqref="C80:D82">
    <cfRule type="containsText" dxfId="2950" priority="4397" operator="containsText" text="mjp">
      <formula>NOT(ISERROR(SEARCH("mjp",C80)))</formula>
    </cfRule>
    <cfRule type="containsText" dxfId="2949" priority="4399" operator="containsText" text="double">
      <formula>NOT(ISERROR(SEARCH("double",C80)))</formula>
    </cfRule>
    <cfRule type="containsText" dxfId="2948" priority="4398" operator="containsText" text="midi">
      <formula>NOT(ISERROR(SEARCH("midi",C80)))</formula>
    </cfRule>
    <cfRule type="containsText" dxfId="2947" priority="4400" operator="containsText" text="max">
      <formula>NOT(ISERROR(SEARCH("max",C80)))</formula>
    </cfRule>
  </conditionalFormatting>
  <conditionalFormatting sqref="C81:D81">
    <cfRule type="containsText" dxfId="2946" priority="4364" operator="containsText" text="max">
      <formula>NOT(ISERROR(SEARCH("max",C81)))</formula>
    </cfRule>
    <cfRule type="containsText" dxfId="2945" priority="4378" operator="containsText" text="midi">
      <formula>NOT(ISERROR(SEARCH("midi",C81)))</formula>
    </cfRule>
    <cfRule type="containsText" dxfId="2944" priority="4379" operator="containsText" text="double">
      <formula>NOT(ISERROR(SEARCH("double",C81)))</formula>
    </cfRule>
    <cfRule type="containsText" dxfId="2943" priority="4380" operator="containsText" text="max">
      <formula>NOT(ISERROR(SEARCH("max",C81)))</formula>
    </cfRule>
    <cfRule type="containsText" dxfId="2942" priority="4381" operator="containsText" text="mjp">
      <formula>NOT(ISERROR(SEARCH("mjp",C81)))</formula>
    </cfRule>
    <cfRule type="containsText" dxfId="2941" priority="4382" operator="containsText" text="midi">
      <formula>NOT(ISERROR(SEARCH("midi",C81)))</formula>
    </cfRule>
    <cfRule type="containsText" dxfId="2940" priority="4383" operator="containsText" text="double">
      <formula>NOT(ISERROR(SEARCH("double",C81)))</formula>
    </cfRule>
    <cfRule type="containsText" dxfId="2939" priority="4384" operator="containsText" text="max">
      <formula>NOT(ISERROR(SEARCH("max",C81)))</formula>
    </cfRule>
    <cfRule type="containsText" dxfId="2938" priority="4385" operator="containsText" text="mjp">
      <formula>NOT(ISERROR(SEARCH("mjp",C81)))</formula>
    </cfRule>
    <cfRule type="containsText" dxfId="2937" priority="4386" operator="containsText" text="midi">
      <formula>NOT(ISERROR(SEARCH("midi",C81)))</formula>
    </cfRule>
    <cfRule type="containsText" dxfId="2936" priority="4387" operator="containsText" text="double">
      <formula>NOT(ISERROR(SEARCH("double",C81)))</formula>
    </cfRule>
    <cfRule type="containsText" dxfId="2935" priority="4388" operator="containsText" text="max">
      <formula>NOT(ISERROR(SEARCH("max",C81)))</formula>
    </cfRule>
    <cfRule type="containsText" dxfId="2934" priority="4389" operator="containsText" text="mjp">
      <formula>NOT(ISERROR(SEARCH("mjp",C81)))</formula>
    </cfRule>
    <cfRule type="containsText" dxfId="2933" priority="4390" operator="containsText" text="midi">
      <formula>NOT(ISERROR(SEARCH("midi",C81)))</formula>
    </cfRule>
    <cfRule type="containsText" dxfId="2932" priority="4391" operator="containsText" text="double">
      <formula>NOT(ISERROR(SEARCH("double",C81)))</formula>
    </cfRule>
    <cfRule type="containsText" dxfId="2931" priority="4392" operator="containsText" text="max">
      <formula>NOT(ISERROR(SEARCH("max",C81)))</formula>
    </cfRule>
    <cfRule type="containsText" dxfId="2930" priority="4393" operator="containsText" text="mjp">
      <formula>NOT(ISERROR(SEARCH("mjp",C81)))</formula>
    </cfRule>
    <cfRule type="containsText" dxfId="2929" priority="4394" operator="containsText" text="midi">
      <formula>NOT(ISERROR(SEARCH("midi",C81)))</formula>
    </cfRule>
    <cfRule type="containsText" dxfId="2928" priority="4395" operator="containsText" text="double">
      <formula>NOT(ISERROR(SEARCH("double",C81)))</formula>
    </cfRule>
    <cfRule type="containsText" dxfId="2927" priority="4396" operator="containsText" text="max">
      <formula>NOT(ISERROR(SEARCH("max",C81)))</formula>
    </cfRule>
    <cfRule type="containsText" dxfId="2926" priority="4377" operator="containsText" text="mjp">
      <formula>NOT(ISERROR(SEARCH("mjp",C81)))</formula>
    </cfRule>
    <cfRule type="containsText" dxfId="2925" priority="4312" operator="containsText" text="max">
      <formula>NOT(ISERROR(SEARCH("max",C81)))</formula>
    </cfRule>
    <cfRule type="containsText" dxfId="2924" priority="4313" operator="containsText" text="mjp">
      <formula>NOT(ISERROR(SEARCH("mjp",C81)))</formula>
    </cfRule>
    <cfRule type="containsText" dxfId="2923" priority="4354" operator="containsText" text="midi">
      <formula>NOT(ISERROR(SEARCH("midi",C81)))</formula>
    </cfRule>
    <cfRule type="containsText" dxfId="2922" priority="4314" operator="containsText" text="midi">
      <formula>NOT(ISERROR(SEARCH("midi",C81)))</formula>
    </cfRule>
    <cfRule type="containsText" dxfId="2921" priority="4315" operator="containsText" text="double">
      <formula>NOT(ISERROR(SEARCH("double",C81)))</formula>
    </cfRule>
    <cfRule type="containsText" dxfId="2920" priority="4316" operator="containsText" text="max">
      <formula>NOT(ISERROR(SEARCH("max",C81)))</formula>
    </cfRule>
    <cfRule type="containsText" dxfId="2919" priority="4317" operator="containsText" text="mjp">
      <formula>NOT(ISERROR(SEARCH("mjp",C81)))</formula>
    </cfRule>
    <cfRule type="containsText" dxfId="2918" priority="4318" operator="containsText" text="midi">
      <formula>NOT(ISERROR(SEARCH("midi",C81)))</formula>
    </cfRule>
    <cfRule type="containsText" dxfId="2917" priority="4319" operator="containsText" text="double">
      <formula>NOT(ISERROR(SEARCH("double",C81)))</formula>
    </cfRule>
    <cfRule type="containsText" dxfId="2916" priority="4320" operator="containsText" text="max">
      <formula>NOT(ISERROR(SEARCH("max",C81)))</formula>
    </cfRule>
    <cfRule type="containsText" dxfId="2915" priority="4321" operator="containsText" text="mjp">
      <formula>NOT(ISERROR(SEARCH("mjp",C81)))</formula>
    </cfRule>
    <cfRule type="containsText" dxfId="2914" priority="4322" operator="containsText" text="midi">
      <formula>NOT(ISERROR(SEARCH("midi",C81)))</formula>
    </cfRule>
    <cfRule type="containsText" dxfId="2913" priority="4323" operator="containsText" text="double">
      <formula>NOT(ISERROR(SEARCH("double",C81)))</formula>
    </cfRule>
    <cfRule type="containsText" dxfId="2912" priority="4324" operator="containsText" text="max">
      <formula>NOT(ISERROR(SEARCH("max",C81)))</formula>
    </cfRule>
    <cfRule type="containsText" dxfId="2911" priority="4310" operator="containsText" text="midi">
      <formula>NOT(ISERROR(SEARCH("midi",C81)))</formula>
    </cfRule>
    <cfRule type="containsText" dxfId="2910" priority="4309" operator="containsText" text="mjp">
      <formula>NOT(ISERROR(SEARCH("mjp",C81)))</formula>
    </cfRule>
    <cfRule type="containsText" dxfId="2909" priority="4325" operator="containsText" text="mjp">
      <formula>NOT(ISERROR(SEARCH("mjp",C81)))</formula>
    </cfRule>
    <cfRule type="containsText" dxfId="2908" priority="4326" operator="containsText" text="midi">
      <formula>NOT(ISERROR(SEARCH("midi",C81)))</formula>
    </cfRule>
    <cfRule type="containsText" dxfId="2907" priority="4327" operator="containsText" text="double">
      <formula>NOT(ISERROR(SEARCH("double",C81)))</formula>
    </cfRule>
    <cfRule type="containsText" dxfId="2906" priority="4328" operator="containsText" text="max">
      <formula>NOT(ISERROR(SEARCH("max",C81)))</formula>
    </cfRule>
    <cfRule type="containsText" dxfId="2905" priority="4329" operator="containsText" text="mjp">
      <formula>NOT(ISERROR(SEARCH("mjp",C81)))</formula>
    </cfRule>
    <cfRule type="containsText" dxfId="2904" priority="4330" operator="containsText" text="midi">
      <formula>NOT(ISERROR(SEARCH("midi",C81)))</formula>
    </cfRule>
    <cfRule type="containsText" dxfId="2903" priority="4331" operator="containsText" text="double">
      <formula>NOT(ISERROR(SEARCH("double",C81)))</formula>
    </cfRule>
    <cfRule type="containsText" dxfId="2902" priority="4332" operator="containsText" text="max">
      <formula>NOT(ISERROR(SEARCH("max",C81)))</formula>
    </cfRule>
    <cfRule type="containsText" dxfId="2901" priority="4333" operator="containsText" text="mjp">
      <formula>NOT(ISERROR(SEARCH("mjp",C81)))</formula>
    </cfRule>
    <cfRule type="containsText" dxfId="2900" priority="4334" operator="containsText" text="midi">
      <formula>NOT(ISERROR(SEARCH("midi",C81)))</formula>
    </cfRule>
    <cfRule type="containsText" dxfId="2899" priority="4335" operator="containsText" text="double">
      <formula>NOT(ISERROR(SEARCH("double",C81)))</formula>
    </cfRule>
    <cfRule type="containsText" dxfId="2898" priority="4336" operator="containsText" text="max">
      <formula>NOT(ISERROR(SEARCH("max",C81)))</formula>
    </cfRule>
    <cfRule type="containsText" dxfId="2897" priority="4337" operator="containsText" text="mjp">
      <formula>NOT(ISERROR(SEARCH("mjp",C81)))</formula>
    </cfRule>
    <cfRule type="containsText" dxfId="2896" priority="4338" operator="containsText" text="midi">
      <formula>NOT(ISERROR(SEARCH("midi",C81)))</formula>
    </cfRule>
    <cfRule type="containsText" dxfId="2895" priority="4339" operator="containsText" text="double">
      <formula>NOT(ISERROR(SEARCH("double",C81)))</formula>
    </cfRule>
    <cfRule type="containsText" dxfId="2894" priority="4311" operator="containsText" text="double">
      <formula>NOT(ISERROR(SEARCH("double",C81)))</formula>
    </cfRule>
    <cfRule type="containsText" dxfId="2893" priority="4340" operator="containsText" text="max">
      <formula>NOT(ISERROR(SEARCH("max",C81)))</formula>
    </cfRule>
    <cfRule type="containsText" dxfId="2892" priority="4341" operator="containsText" text="mjp">
      <formula>NOT(ISERROR(SEARCH("mjp",C81)))</formula>
    </cfRule>
    <cfRule type="containsText" dxfId="2891" priority="4342" operator="containsText" text="midi">
      <formula>NOT(ISERROR(SEARCH("midi",C81)))</formula>
    </cfRule>
    <cfRule type="containsText" dxfId="2890" priority="4343" operator="containsText" text="double">
      <formula>NOT(ISERROR(SEARCH("double",C81)))</formula>
    </cfRule>
    <cfRule type="containsText" dxfId="2889" priority="4344" operator="containsText" text="max">
      <formula>NOT(ISERROR(SEARCH("max",C81)))</formula>
    </cfRule>
    <cfRule type="containsText" dxfId="2888" priority="4345" operator="containsText" text="mjp">
      <formula>NOT(ISERROR(SEARCH("mjp",C81)))</formula>
    </cfRule>
    <cfRule type="containsText" dxfId="2887" priority="4346" operator="containsText" text="midi">
      <formula>NOT(ISERROR(SEARCH("midi",C81)))</formula>
    </cfRule>
    <cfRule type="containsText" dxfId="2886" priority="4347" operator="containsText" text="double">
      <formula>NOT(ISERROR(SEARCH("double",C81)))</formula>
    </cfRule>
    <cfRule type="containsText" dxfId="2885" priority="4348" operator="containsText" text="max">
      <formula>NOT(ISERROR(SEARCH("max",C81)))</formula>
    </cfRule>
    <cfRule type="containsText" dxfId="2884" priority="4349" operator="containsText" text="mjp">
      <formula>NOT(ISERROR(SEARCH("mjp",C81)))</formula>
    </cfRule>
    <cfRule type="containsText" dxfId="2883" priority="4350" operator="containsText" text="midi">
      <formula>NOT(ISERROR(SEARCH("midi",C81)))</formula>
    </cfRule>
    <cfRule type="containsText" dxfId="2882" priority="4351" operator="containsText" text="double">
      <formula>NOT(ISERROR(SEARCH("double",C81)))</formula>
    </cfRule>
    <cfRule type="containsText" dxfId="2881" priority="4352" operator="containsText" text="max">
      <formula>NOT(ISERROR(SEARCH("max",C81)))</formula>
    </cfRule>
    <cfRule type="containsText" dxfId="2880" priority="4353" operator="containsText" text="mjp">
      <formula>NOT(ISERROR(SEARCH("mjp",C81)))</formula>
    </cfRule>
    <cfRule type="containsText" dxfId="2879" priority="4355" operator="containsText" text="double">
      <formula>NOT(ISERROR(SEARCH("double",C81)))</formula>
    </cfRule>
    <cfRule type="containsText" dxfId="2878" priority="4356" operator="containsText" text="max">
      <formula>NOT(ISERROR(SEARCH("max",C81)))</formula>
    </cfRule>
    <cfRule type="containsText" dxfId="2877" priority="4357" operator="containsText" text="mjp">
      <formula>NOT(ISERROR(SEARCH("mjp",C81)))</formula>
    </cfRule>
    <cfRule type="containsText" dxfId="2876" priority="4358" operator="containsText" text="midi">
      <formula>NOT(ISERROR(SEARCH("midi",C81)))</formula>
    </cfRule>
    <cfRule type="containsText" dxfId="2875" priority="4359" operator="containsText" text="double">
      <formula>NOT(ISERROR(SEARCH("double",C81)))</formula>
    </cfRule>
    <cfRule type="containsText" dxfId="2874" priority="4360" operator="containsText" text="max">
      <formula>NOT(ISERROR(SEARCH("max",C81)))</formula>
    </cfRule>
    <cfRule type="containsText" dxfId="2873" priority="4361" operator="containsText" text="mjp">
      <formula>NOT(ISERROR(SEARCH("mjp",C81)))</formula>
    </cfRule>
    <cfRule type="containsText" dxfId="2872" priority="4362" operator="containsText" text="midi">
      <formula>NOT(ISERROR(SEARCH("midi",C81)))</formula>
    </cfRule>
    <cfRule type="containsText" dxfId="2871" priority="4363" operator="containsText" text="double">
      <formula>NOT(ISERROR(SEARCH("double",C81)))</formula>
    </cfRule>
    <cfRule type="containsText" dxfId="2870" priority="4365" operator="containsText" text="mjp">
      <formula>NOT(ISERROR(SEARCH("mjp",C81)))</formula>
    </cfRule>
    <cfRule type="containsText" dxfId="2869" priority="4366" operator="containsText" text="midi">
      <formula>NOT(ISERROR(SEARCH("midi",C81)))</formula>
    </cfRule>
    <cfRule type="containsText" dxfId="2868" priority="4367" operator="containsText" text="double">
      <formula>NOT(ISERROR(SEARCH("double",C81)))</formula>
    </cfRule>
    <cfRule type="containsText" dxfId="2867" priority="4368" operator="containsText" text="max">
      <formula>NOT(ISERROR(SEARCH("max",C81)))</formula>
    </cfRule>
    <cfRule type="containsText" dxfId="2866" priority="4369" operator="containsText" text="mjp">
      <formula>NOT(ISERROR(SEARCH("mjp",C81)))</formula>
    </cfRule>
    <cfRule type="containsText" dxfId="2865" priority="4370" operator="containsText" text="midi">
      <formula>NOT(ISERROR(SEARCH("midi",C81)))</formula>
    </cfRule>
    <cfRule type="containsText" dxfId="2864" priority="4371" operator="containsText" text="double">
      <formula>NOT(ISERROR(SEARCH("double",C81)))</formula>
    </cfRule>
    <cfRule type="containsText" dxfId="2863" priority="4372" operator="containsText" text="max">
      <formula>NOT(ISERROR(SEARCH("max",C81)))</formula>
    </cfRule>
    <cfRule type="containsText" dxfId="2862" priority="4373" operator="containsText" text="mjp">
      <formula>NOT(ISERROR(SEARCH("mjp",C81)))</formula>
    </cfRule>
    <cfRule type="containsText" dxfId="2861" priority="4374" operator="containsText" text="midi">
      <formula>NOT(ISERROR(SEARCH("midi",C81)))</formula>
    </cfRule>
    <cfRule type="containsText" dxfId="2860" priority="4375" operator="containsText" text="double">
      <formula>NOT(ISERROR(SEARCH("double",C81)))</formula>
    </cfRule>
    <cfRule type="containsText" dxfId="2859" priority="4376" operator="containsText" text="max">
      <formula>NOT(ISERROR(SEARCH("max",C81)))</formula>
    </cfRule>
  </conditionalFormatting>
  <conditionalFormatting sqref="C81:D82">
    <cfRule type="containsText" dxfId="2858" priority="4305" operator="containsText" text="mjp">
      <formula>NOT(ISERROR(SEARCH("mjp",C81)))</formula>
    </cfRule>
    <cfRule type="containsText" dxfId="2857" priority="4306" operator="containsText" text="midi">
      <formula>NOT(ISERROR(SEARCH("midi",C81)))</formula>
    </cfRule>
    <cfRule type="containsText" dxfId="2856" priority="4307" operator="containsText" text="double">
      <formula>NOT(ISERROR(SEARCH("double",C81)))</formula>
    </cfRule>
    <cfRule type="containsText" dxfId="2855" priority="4308" operator="containsText" text="max">
      <formula>NOT(ISERROR(SEARCH("max",C81)))</formula>
    </cfRule>
  </conditionalFormatting>
  <conditionalFormatting sqref="C82:D82">
    <cfRule type="containsText" dxfId="2854" priority="4279" operator="containsText" text="double">
      <formula>NOT(ISERROR(SEARCH("double",C82)))</formula>
    </cfRule>
    <cfRule type="containsText" dxfId="2853" priority="4278" operator="containsText" text="midi">
      <formula>NOT(ISERROR(SEARCH("midi",C82)))</formula>
    </cfRule>
    <cfRule type="containsText" dxfId="2852" priority="4277" operator="containsText" text="mjp">
      <formula>NOT(ISERROR(SEARCH("mjp",C82)))</formula>
    </cfRule>
    <cfRule type="containsText" dxfId="2851" priority="4276" operator="containsText" text="max">
      <formula>NOT(ISERROR(SEARCH("max",C82)))</formula>
    </cfRule>
    <cfRule type="containsText" dxfId="2850" priority="4275" operator="containsText" text="double">
      <formula>NOT(ISERROR(SEARCH("double",C82)))</formula>
    </cfRule>
    <cfRule type="containsText" dxfId="2849" priority="4274" operator="containsText" text="midi">
      <formula>NOT(ISERROR(SEARCH("midi",C82)))</formula>
    </cfRule>
    <cfRule type="containsText" dxfId="2848" priority="4273" operator="containsText" text="mjp">
      <formula>NOT(ISERROR(SEARCH("mjp",C82)))</formula>
    </cfRule>
    <cfRule type="containsText" dxfId="2847" priority="4272" operator="containsText" text="max">
      <formula>NOT(ISERROR(SEARCH("max",C82)))</formula>
    </cfRule>
    <cfRule type="containsText" dxfId="2846" priority="4271" operator="containsText" text="double">
      <formula>NOT(ISERROR(SEARCH("double",C82)))</formula>
    </cfRule>
    <cfRule type="containsText" dxfId="2845" priority="4270" operator="containsText" text="midi">
      <formula>NOT(ISERROR(SEARCH("midi",C82)))</formula>
    </cfRule>
    <cfRule type="containsText" dxfId="2844" priority="4269" operator="containsText" text="mjp">
      <formula>NOT(ISERROR(SEARCH("mjp",C82)))</formula>
    </cfRule>
    <cfRule type="containsText" dxfId="2843" priority="4268" operator="containsText" text="max">
      <formula>NOT(ISERROR(SEARCH("max",C82)))</formula>
    </cfRule>
    <cfRule type="containsText" dxfId="2842" priority="4267" operator="containsText" text="double">
      <formula>NOT(ISERROR(SEARCH("double",C82)))</formula>
    </cfRule>
    <cfRule type="containsText" dxfId="2841" priority="4266" operator="containsText" text="midi">
      <formula>NOT(ISERROR(SEARCH("midi",C82)))</formula>
    </cfRule>
    <cfRule type="containsText" dxfId="2840" priority="4265" operator="containsText" text="mjp">
      <formula>NOT(ISERROR(SEARCH("mjp",C82)))</formula>
    </cfRule>
    <cfRule type="containsText" dxfId="2839" priority="4264" operator="containsText" text="max">
      <formula>NOT(ISERROR(SEARCH("max",C82)))</formula>
    </cfRule>
    <cfRule type="containsText" dxfId="2838" priority="4263" operator="containsText" text="double">
      <formula>NOT(ISERROR(SEARCH("double",C82)))</formula>
    </cfRule>
    <cfRule type="containsText" dxfId="2837" priority="4262" operator="containsText" text="midi">
      <formula>NOT(ISERROR(SEARCH("midi",C82)))</formula>
    </cfRule>
    <cfRule type="containsText" dxfId="2836" priority="4261" operator="containsText" text="mjp">
      <formula>NOT(ISERROR(SEARCH("mjp",C82)))</formula>
    </cfRule>
    <cfRule type="containsText" dxfId="2835" priority="4259" operator="containsText" text="double">
      <formula>NOT(ISERROR(SEARCH("double",C82)))</formula>
    </cfRule>
    <cfRule type="containsText" dxfId="2834" priority="4258" operator="containsText" text="midi">
      <formula>NOT(ISERROR(SEARCH("midi",C82)))</formula>
    </cfRule>
    <cfRule type="containsText" dxfId="2833" priority="4257" operator="containsText" text="mjp">
      <formula>NOT(ISERROR(SEARCH("mjp",C82)))</formula>
    </cfRule>
    <cfRule type="containsText" dxfId="2832" priority="4256" operator="containsText" text="max">
      <formula>NOT(ISERROR(SEARCH("max",C82)))</formula>
    </cfRule>
    <cfRule type="containsText" dxfId="2831" priority="4255" operator="containsText" text="double">
      <formula>NOT(ISERROR(SEARCH("double",C82)))</formula>
    </cfRule>
    <cfRule type="containsText" dxfId="2830" priority="4254" operator="containsText" text="midi">
      <formula>NOT(ISERROR(SEARCH("midi",C82)))</formula>
    </cfRule>
    <cfRule type="containsText" dxfId="2829" priority="4253" operator="containsText" text="mjp">
      <formula>NOT(ISERROR(SEARCH("mjp",C82)))</formula>
    </cfRule>
    <cfRule type="containsText" dxfId="2828" priority="4252" operator="containsText" text="max">
      <formula>NOT(ISERROR(SEARCH("max",C82)))</formula>
    </cfRule>
    <cfRule type="containsText" dxfId="2827" priority="4251" operator="containsText" text="double">
      <formula>NOT(ISERROR(SEARCH("double",C82)))</formula>
    </cfRule>
    <cfRule type="containsText" dxfId="2826" priority="4250" operator="containsText" text="midi">
      <formula>NOT(ISERROR(SEARCH("midi",C82)))</formula>
    </cfRule>
    <cfRule type="containsText" dxfId="2825" priority="4249" operator="containsText" text="mjp">
      <formula>NOT(ISERROR(SEARCH("mjp",C82)))</formula>
    </cfRule>
    <cfRule type="containsText" dxfId="2824" priority="4248" operator="containsText" text="max">
      <formula>NOT(ISERROR(SEARCH("max",C82)))</formula>
    </cfRule>
    <cfRule type="containsText" dxfId="2823" priority="4247" operator="containsText" text="double">
      <formula>NOT(ISERROR(SEARCH("double",C82)))</formula>
    </cfRule>
    <cfRule type="containsText" dxfId="2822" priority="4246" operator="containsText" text="midi">
      <formula>NOT(ISERROR(SEARCH("midi",C82)))</formula>
    </cfRule>
    <cfRule type="containsText" dxfId="2821" priority="4245" operator="containsText" text="mjp">
      <formula>NOT(ISERROR(SEARCH("mjp",C82)))</formula>
    </cfRule>
    <cfRule type="containsText" dxfId="2820" priority="4244" operator="containsText" text="max">
      <formula>NOT(ISERROR(SEARCH("max",C82)))</formula>
    </cfRule>
    <cfRule type="containsText" dxfId="2819" priority="4243" operator="containsText" text="double">
      <formula>NOT(ISERROR(SEARCH("double",C82)))</formula>
    </cfRule>
    <cfRule type="containsText" dxfId="2818" priority="4242" operator="containsText" text="midi">
      <formula>NOT(ISERROR(SEARCH("midi",C82)))</formula>
    </cfRule>
    <cfRule type="containsText" dxfId="2817" priority="4241" operator="containsText" text="mjp">
      <formula>NOT(ISERROR(SEARCH("mjp",C82)))</formula>
    </cfRule>
    <cfRule type="containsText" dxfId="2816" priority="4240" operator="containsText" text="max">
      <formula>NOT(ISERROR(SEARCH("max",C82)))</formula>
    </cfRule>
    <cfRule type="containsText" dxfId="2815" priority="4239" operator="containsText" text="double">
      <formula>NOT(ISERROR(SEARCH("double",C82)))</formula>
    </cfRule>
    <cfRule type="containsText" dxfId="2814" priority="4238" operator="containsText" text="midi">
      <formula>NOT(ISERROR(SEARCH("midi",C82)))</formula>
    </cfRule>
    <cfRule type="containsText" dxfId="2813" priority="4237" operator="containsText" text="mjp">
      <formula>NOT(ISERROR(SEARCH("mjp",C82)))</formula>
    </cfRule>
    <cfRule type="containsText" dxfId="2812" priority="4236" operator="containsText" text="max">
      <formula>NOT(ISERROR(SEARCH("max",C82)))</formula>
    </cfRule>
    <cfRule type="containsText" dxfId="2811" priority="4235" operator="containsText" text="double">
      <formula>NOT(ISERROR(SEARCH("double",C82)))</formula>
    </cfRule>
    <cfRule type="containsText" dxfId="2810" priority="4234" operator="containsText" text="midi">
      <formula>NOT(ISERROR(SEARCH("midi",C82)))</formula>
    </cfRule>
    <cfRule type="containsText" dxfId="2809" priority="4233" operator="containsText" text="mjp">
      <formula>NOT(ISERROR(SEARCH("mjp",C82)))</formula>
    </cfRule>
    <cfRule type="containsText" dxfId="2808" priority="4232" operator="containsText" text="max">
      <formula>NOT(ISERROR(SEARCH("max",C82)))</formula>
    </cfRule>
    <cfRule type="containsText" dxfId="2807" priority="4231" operator="containsText" text="double">
      <formula>NOT(ISERROR(SEARCH("double",C82)))</formula>
    </cfRule>
    <cfRule type="containsText" dxfId="2806" priority="4230" operator="containsText" text="midi">
      <formula>NOT(ISERROR(SEARCH("midi",C82)))</formula>
    </cfRule>
    <cfRule type="containsText" dxfId="2805" priority="4229" operator="containsText" text="mjp">
      <formula>NOT(ISERROR(SEARCH("mjp",C82)))</formula>
    </cfRule>
    <cfRule type="containsText" dxfId="2804" priority="4228" operator="containsText" text="max">
      <formula>NOT(ISERROR(SEARCH("max",C82)))</formula>
    </cfRule>
    <cfRule type="containsText" dxfId="2803" priority="4227" operator="containsText" text="double">
      <formula>NOT(ISERROR(SEARCH("double",C82)))</formula>
    </cfRule>
    <cfRule type="containsText" dxfId="2802" priority="4226" operator="containsText" text="midi">
      <formula>NOT(ISERROR(SEARCH("midi",C82)))</formula>
    </cfRule>
    <cfRule type="containsText" dxfId="2801" priority="4225" operator="containsText" text="mjp">
      <formula>NOT(ISERROR(SEARCH("mjp",C82)))</formula>
    </cfRule>
    <cfRule type="containsText" dxfId="2800" priority="4224" operator="containsText" text="max">
      <formula>NOT(ISERROR(SEARCH("max",C82)))</formula>
    </cfRule>
    <cfRule type="containsText" dxfId="2799" priority="4223" operator="containsText" text="double">
      <formula>NOT(ISERROR(SEARCH("double",C82)))</formula>
    </cfRule>
    <cfRule type="containsText" dxfId="2798" priority="4222" operator="containsText" text="midi">
      <formula>NOT(ISERROR(SEARCH("midi",C82)))</formula>
    </cfRule>
    <cfRule type="containsText" dxfId="2797" priority="4221" operator="containsText" text="mjp">
      <formula>NOT(ISERROR(SEARCH("mjp",C82)))</formula>
    </cfRule>
    <cfRule type="containsText" dxfId="2796" priority="4220" operator="containsText" text="max">
      <formula>NOT(ISERROR(SEARCH("max",C82)))</formula>
    </cfRule>
    <cfRule type="containsText" dxfId="2795" priority="4219" operator="containsText" text="double">
      <formula>NOT(ISERROR(SEARCH("double",C82)))</formula>
    </cfRule>
    <cfRule type="containsText" dxfId="2794" priority="4286" operator="containsText" text="midi">
      <formula>NOT(ISERROR(SEARCH("midi",C82)))</formula>
    </cfRule>
    <cfRule type="containsText" dxfId="2793" priority="4287" operator="containsText" text="double">
      <formula>NOT(ISERROR(SEARCH("double",C82)))</formula>
    </cfRule>
    <cfRule type="containsText" dxfId="2792" priority="4288" operator="containsText" text="max">
      <formula>NOT(ISERROR(SEARCH("max",C82)))</formula>
    </cfRule>
    <cfRule type="containsText" dxfId="2791" priority="4289" operator="containsText" text="mjp">
      <formula>NOT(ISERROR(SEARCH("mjp",C82)))</formula>
    </cfRule>
    <cfRule type="containsText" dxfId="2790" priority="4260" operator="containsText" text="max">
      <formula>NOT(ISERROR(SEARCH("max",C82)))</formula>
    </cfRule>
    <cfRule type="containsText" dxfId="2789" priority="4290" operator="containsText" text="midi">
      <formula>NOT(ISERROR(SEARCH("midi",C82)))</formula>
    </cfRule>
    <cfRule type="containsText" dxfId="2788" priority="4291" operator="containsText" text="double">
      <formula>NOT(ISERROR(SEARCH("double",C82)))</formula>
    </cfRule>
    <cfRule type="containsText" dxfId="2787" priority="4292" operator="containsText" text="max">
      <formula>NOT(ISERROR(SEARCH("max",C82)))</formula>
    </cfRule>
    <cfRule type="containsText" dxfId="2786" priority="4218" operator="containsText" text="midi">
      <formula>NOT(ISERROR(SEARCH("midi",C82)))</formula>
    </cfRule>
    <cfRule type="containsText" dxfId="2785" priority="4294" operator="containsText" text="midi">
      <formula>NOT(ISERROR(SEARCH("midi",C82)))</formula>
    </cfRule>
    <cfRule type="containsText" dxfId="2784" priority="4295" operator="containsText" text="double">
      <formula>NOT(ISERROR(SEARCH("double",C82)))</formula>
    </cfRule>
    <cfRule type="containsText" dxfId="2783" priority="4296" operator="containsText" text="max">
      <formula>NOT(ISERROR(SEARCH("max",C82)))</formula>
    </cfRule>
    <cfRule type="containsText" dxfId="2782" priority="4297" operator="containsText" text="mjp">
      <formula>NOT(ISERROR(SEARCH("mjp",C82)))</formula>
    </cfRule>
    <cfRule type="containsText" dxfId="2781" priority="4298" operator="containsText" text="midi">
      <formula>NOT(ISERROR(SEARCH("midi",C82)))</formula>
    </cfRule>
    <cfRule type="containsText" dxfId="2780" priority="4299" operator="containsText" text="double">
      <formula>NOT(ISERROR(SEARCH("double",C82)))</formula>
    </cfRule>
    <cfRule type="containsText" dxfId="2779" priority="4300" operator="containsText" text="max">
      <formula>NOT(ISERROR(SEARCH("max",C82)))</formula>
    </cfRule>
    <cfRule type="containsText" dxfId="2778" priority="4301" operator="containsText" text="mjp">
      <formula>NOT(ISERROR(SEARCH("mjp",C82)))</formula>
    </cfRule>
    <cfRule type="containsText" dxfId="2777" priority="4302" operator="containsText" text="midi">
      <formula>NOT(ISERROR(SEARCH("midi",C82)))</formula>
    </cfRule>
    <cfRule type="containsText" dxfId="2776" priority="4303" operator="containsText" text="double">
      <formula>NOT(ISERROR(SEARCH("double",C82)))</formula>
    </cfRule>
    <cfRule type="containsText" dxfId="2775" priority="4304" operator="containsText" text="max">
      <formula>NOT(ISERROR(SEARCH("max",C82)))</formula>
    </cfRule>
    <cfRule type="containsText" dxfId="2774" priority="4283" operator="containsText" text="double">
      <formula>NOT(ISERROR(SEARCH("double",C82)))</formula>
    </cfRule>
    <cfRule type="containsText" dxfId="2773" priority="4282" operator="containsText" text="midi">
      <formula>NOT(ISERROR(SEARCH("midi",C82)))</formula>
    </cfRule>
    <cfRule type="containsText" dxfId="2772" priority="4281" operator="containsText" text="mjp">
      <formula>NOT(ISERROR(SEARCH("mjp",C82)))</formula>
    </cfRule>
    <cfRule type="containsText" dxfId="2771" priority="4280" operator="containsText" text="max">
      <formula>NOT(ISERROR(SEARCH("max",C82)))</formula>
    </cfRule>
    <cfRule type="containsText" dxfId="2770" priority="4284" operator="containsText" text="max">
      <formula>NOT(ISERROR(SEARCH("max",C82)))</formula>
    </cfRule>
    <cfRule type="containsText" dxfId="2769" priority="4217" operator="containsText" text="mjp">
      <formula>NOT(ISERROR(SEARCH("mjp",C82)))</formula>
    </cfRule>
    <cfRule type="containsText" dxfId="2768" priority="4285" operator="containsText" text="mjp">
      <formula>NOT(ISERROR(SEARCH("mjp",C82)))</formula>
    </cfRule>
    <cfRule type="containsText" dxfId="2767" priority="4293" operator="containsText" text="mjp">
      <formula>NOT(ISERROR(SEARCH("mjp",C82)))</formula>
    </cfRule>
  </conditionalFormatting>
  <conditionalFormatting sqref="C84:D84">
    <cfRule type="containsText" dxfId="2766" priority="410" operator="containsText" text="midi">
      <formula>NOT(ISERROR(SEARCH("midi",C84)))</formula>
    </cfRule>
    <cfRule type="containsText" dxfId="2765" priority="411" operator="containsText" text="double">
      <formula>NOT(ISERROR(SEARCH("double",C84)))</formula>
    </cfRule>
    <cfRule type="containsText" dxfId="2764" priority="412" operator="containsText" text="max">
      <formula>NOT(ISERROR(SEARCH("max",C84)))</formula>
    </cfRule>
    <cfRule type="containsText" dxfId="2763" priority="413" operator="containsText" text="mjp">
      <formula>NOT(ISERROR(SEARCH("mjp",C84)))</formula>
    </cfRule>
    <cfRule type="containsText" dxfId="2762" priority="414" operator="containsText" text="midi">
      <formula>NOT(ISERROR(SEARCH("midi",C84)))</formula>
    </cfRule>
    <cfRule type="containsText" dxfId="2761" priority="415" operator="containsText" text="double">
      <formula>NOT(ISERROR(SEARCH("double",C84)))</formula>
    </cfRule>
    <cfRule type="containsText" dxfId="2760" priority="416" operator="containsText" text="max">
      <formula>NOT(ISERROR(SEARCH("max",C84)))</formula>
    </cfRule>
    <cfRule type="containsText" dxfId="2759" priority="417" operator="containsText" text="mjp">
      <formula>NOT(ISERROR(SEARCH("mjp",C84)))</formula>
    </cfRule>
    <cfRule type="containsText" dxfId="2758" priority="418" operator="containsText" text="midi">
      <formula>NOT(ISERROR(SEARCH("midi",C84)))</formula>
    </cfRule>
    <cfRule type="containsText" dxfId="2757" priority="419" operator="containsText" text="double">
      <formula>NOT(ISERROR(SEARCH("double",C84)))</formula>
    </cfRule>
    <cfRule type="containsText" dxfId="2756" priority="420" operator="containsText" text="max">
      <formula>NOT(ISERROR(SEARCH("max",C84)))</formula>
    </cfRule>
    <cfRule type="containsText" dxfId="2755" priority="421" operator="containsText" text="mjp">
      <formula>NOT(ISERROR(SEARCH("mjp",C84)))</formula>
    </cfRule>
    <cfRule type="containsText" dxfId="2754" priority="422" operator="containsText" text="midi">
      <formula>NOT(ISERROR(SEARCH("midi",C84)))</formula>
    </cfRule>
    <cfRule type="containsText" dxfId="2753" priority="423" operator="containsText" text="double">
      <formula>NOT(ISERROR(SEARCH("double",C84)))</formula>
    </cfRule>
    <cfRule type="containsText" dxfId="2752" priority="424" operator="containsText" text="max">
      <formula>NOT(ISERROR(SEARCH("max",C84)))</formula>
    </cfRule>
    <cfRule type="containsText" dxfId="2751" priority="425" operator="containsText" text="mjp">
      <formula>NOT(ISERROR(SEARCH("mjp",C84)))</formula>
    </cfRule>
    <cfRule type="containsText" dxfId="2750" priority="426" operator="containsText" text="midi">
      <formula>NOT(ISERROR(SEARCH("midi",C84)))</formula>
    </cfRule>
    <cfRule type="containsText" dxfId="2749" priority="427" operator="containsText" text="double">
      <formula>NOT(ISERROR(SEARCH("double",C84)))</formula>
    </cfRule>
    <cfRule type="containsText" dxfId="2748" priority="428" operator="containsText" text="max">
      <formula>NOT(ISERROR(SEARCH("max",C84)))</formula>
    </cfRule>
    <cfRule type="containsText" dxfId="2747" priority="429" operator="containsText" text="mjp">
      <formula>NOT(ISERROR(SEARCH("mjp",C84)))</formula>
    </cfRule>
    <cfRule type="containsText" dxfId="2746" priority="430" operator="containsText" text="midi">
      <formula>NOT(ISERROR(SEARCH("midi",C84)))</formula>
    </cfRule>
    <cfRule type="containsText" dxfId="2745" priority="431" operator="containsText" text="double">
      <formula>NOT(ISERROR(SEARCH("double",C84)))</formula>
    </cfRule>
    <cfRule type="containsText" dxfId="2744" priority="432" operator="containsText" text="max">
      <formula>NOT(ISERROR(SEARCH("max",C84)))</formula>
    </cfRule>
    <cfRule type="containsText" dxfId="2743" priority="433" operator="containsText" text="mjp">
      <formula>NOT(ISERROR(SEARCH("mjp",C84)))</formula>
    </cfRule>
    <cfRule type="containsText" dxfId="2742" priority="434" operator="containsText" text="midi">
      <formula>NOT(ISERROR(SEARCH("midi",C84)))</formula>
    </cfRule>
    <cfRule type="containsText" dxfId="2741" priority="435" operator="containsText" text="double">
      <formula>NOT(ISERROR(SEARCH("double",C84)))</formula>
    </cfRule>
    <cfRule type="containsText" dxfId="2740" priority="436" operator="containsText" text="max">
      <formula>NOT(ISERROR(SEARCH("max",C84)))</formula>
    </cfRule>
    <cfRule type="containsText" dxfId="2739" priority="437" operator="containsText" text="mjp">
      <formula>NOT(ISERROR(SEARCH("mjp",C84)))</formula>
    </cfRule>
    <cfRule type="containsText" dxfId="2738" priority="438" operator="containsText" text="midi">
      <formula>NOT(ISERROR(SEARCH("midi",C84)))</formula>
    </cfRule>
    <cfRule type="containsText" dxfId="2737" priority="439" operator="containsText" text="double">
      <formula>NOT(ISERROR(SEARCH("double",C84)))</formula>
    </cfRule>
    <cfRule type="containsText" dxfId="2736" priority="440" operator="containsText" text="max">
      <formula>NOT(ISERROR(SEARCH("max",C84)))</formula>
    </cfRule>
    <cfRule type="containsText" dxfId="2735" priority="441" operator="containsText" text="mjp">
      <formula>NOT(ISERROR(SEARCH("mjp",C84)))</formula>
    </cfRule>
    <cfRule type="containsText" dxfId="2734" priority="442" operator="containsText" text="midi">
      <formula>NOT(ISERROR(SEARCH("midi",C84)))</formula>
    </cfRule>
    <cfRule type="containsText" dxfId="2733" priority="443" operator="containsText" text="double">
      <formula>NOT(ISERROR(SEARCH("double",C84)))</formula>
    </cfRule>
    <cfRule type="containsText" dxfId="2732" priority="444" operator="containsText" text="max">
      <formula>NOT(ISERROR(SEARCH("max",C84)))</formula>
    </cfRule>
    <cfRule type="containsText" dxfId="2731" priority="445" operator="containsText" text="mjp">
      <formula>NOT(ISERROR(SEARCH("mjp",C84)))</formula>
    </cfRule>
    <cfRule type="containsText" dxfId="2730" priority="446" operator="containsText" text="midi">
      <formula>NOT(ISERROR(SEARCH("midi",C84)))</formula>
    </cfRule>
    <cfRule type="containsText" dxfId="2729" priority="447" operator="containsText" text="double">
      <formula>NOT(ISERROR(SEARCH("double",C84)))</formula>
    </cfRule>
    <cfRule type="containsText" dxfId="2728" priority="448" operator="containsText" text="max">
      <formula>NOT(ISERROR(SEARCH("max",C84)))</formula>
    </cfRule>
    <cfRule type="containsText" dxfId="2727" priority="449" operator="containsText" text="mjp">
      <formula>NOT(ISERROR(SEARCH("mjp",C84)))</formula>
    </cfRule>
    <cfRule type="containsText" dxfId="2726" priority="450" operator="containsText" text="midi">
      <formula>NOT(ISERROR(SEARCH("midi",C84)))</formula>
    </cfRule>
    <cfRule type="containsText" dxfId="2725" priority="451" operator="containsText" text="double">
      <formula>NOT(ISERROR(SEARCH("double",C84)))</formula>
    </cfRule>
    <cfRule type="containsText" dxfId="2724" priority="379" operator="containsText" text="double">
      <formula>NOT(ISERROR(SEARCH("double",C84)))</formula>
    </cfRule>
    <cfRule type="containsText" dxfId="2723" priority="452" operator="containsText" text="max">
      <formula>NOT(ISERROR(SEARCH("max",C84)))</formula>
    </cfRule>
    <cfRule type="containsText" dxfId="2722" priority="453" operator="containsText" text="mjp">
      <formula>NOT(ISERROR(SEARCH("mjp",C84)))</formula>
    </cfRule>
    <cfRule type="containsText" dxfId="2721" priority="454" operator="containsText" text="midi">
      <formula>NOT(ISERROR(SEARCH("midi",C84)))</formula>
    </cfRule>
    <cfRule type="containsText" dxfId="2720" priority="455" operator="containsText" text="double">
      <formula>NOT(ISERROR(SEARCH("double",C84)))</formula>
    </cfRule>
    <cfRule type="containsText" dxfId="2719" priority="456" operator="containsText" text="max">
      <formula>NOT(ISERROR(SEARCH("max",C84)))</formula>
    </cfRule>
    <cfRule type="containsText" dxfId="2718" priority="457" operator="containsText" text="mjp">
      <formula>NOT(ISERROR(SEARCH("mjp",C84)))</formula>
    </cfRule>
    <cfRule type="containsText" dxfId="2717" priority="458" operator="containsText" text="midi">
      <formula>NOT(ISERROR(SEARCH("midi",C84)))</formula>
    </cfRule>
    <cfRule type="containsText" dxfId="2716" priority="459" operator="containsText" text="double">
      <formula>NOT(ISERROR(SEARCH("double",C84)))</formula>
    </cfRule>
    <cfRule type="containsText" dxfId="2715" priority="460" operator="containsText" text="max">
      <formula>NOT(ISERROR(SEARCH("max",C84)))</formula>
    </cfRule>
    <cfRule type="containsText" dxfId="2714" priority="461" operator="containsText" text="mjp">
      <formula>NOT(ISERROR(SEARCH("mjp",C84)))</formula>
    </cfRule>
    <cfRule type="containsText" dxfId="2713" priority="462" operator="containsText" text="midi">
      <formula>NOT(ISERROR(SEARCH("midi",C84)))</formula>
    </cfRule>
    <cfRule type="containsText" dxfId="2712" priority="463" operator="containsText" text="double">
      <formula>NOT(ISERROR(SEARCH("double",C84)))</formula>
    </cfRule>
    <cfRule type="containsText" dxfId="2711" priority="464" operator="containsText" text="max">
      <formula>NOT(ISERROR(SEARCH("max",C84)))</formula>
    </cfRule>
    <cfRule type="containsText" dxfId="2710" priority="465" operator="containsText" text="mjp">
      <formula>NOT(ISERROR(SEARCH("mjp",C84)))</formula>
    </cfRule>
    <cfRule type="containsText" dxfId="2709" priority="466" operator="containsText" text="midi">
      <formula>NOT(ISERROR(SEARCH("midi",C84)))</formula>
    </cfRule>
    <cfRule type="containsText" dxfId="2708" priority="467" operator="containsText" text="double">
      <formula>NOT(ISERROR(SEARCH("double",C84)))</formula>
    </cfRule>
    <cfRule type="containsText" dxfId="2707" priority="468" operator="containsText" text="max">
      <formula>NOT(ISERROR(SEARCH("max",C84)))</formula>
    </cfRule>
    <cfRule type="containsText" dxfId="2706" priority="389" operator="containsText" text="mjp">
      <formula>NOT(ISERROR(SEARCH("mjp",C84)))</formula>
    </cfRule>
    <cfRule type="containsText" dxfId="2705" priority="373" operator="containsText" text="mjp">
      <formula>NOT(ISERROR(SEARCH("mjp",C84)))</formula>
    </cfRule>
    <cfRule type="containsText" dxfId="2704" priority="374" operator="containsText" text="midi">
      <formula>NOT(ISERROR(SEARCH("midi",C84)))</formula>
    </cfRule>
    <cfRule type="containsText" dxfId="2703" priority="375" operator="containsText" text="double">
      <formula>NOT(ISERROR(SEARCH("double",C84)))</formula>
    </cfRule>
    <cfRule type="containsText" dxfId="2702" priority="376" operator="containsText" text="max">
      <formula>NOT(ISERROR(SEARCH("max",C84)))</formula>
    </cfRule>
    <cfRule type="containsText" dxfId="2701" priority="377" operator="containsText" text="mjp">
      <formula>NOT(ISERROR(SEARCH("mjp",C84)))</formula>
    </cfRule>
    <cfRule type="containsText" dxfId="2700" priority="378" operator="containsText" text="midi">
      <formula>NOT(ISERROR(SEARCH("midi",C84)))</formula>
    </cfRule>
    <cfRule type="containsText" dxfId="2699" priority="380" operator="containsText" text="max">
      <formula>NOT(ISERROR(SEARCH("max",C84)))</formula>
    </cfRule>
    <cfRule type="containsText" dxfId="2698" priority="381" operator="containsText" text="mjp">
      <formula>NOT(ISERROR(SEARCH("mjp",C84)))</formula>
    </cfRule>
    <cfRule type="containsText" dxfId="2697" priority="382" operator="containsText" text="midi">
      <formula>NOT(ISERROR(SEARCH("midi",C84)))</formula>
    </cfRule>
    <cfRule type="containsText" dxfId="2696" priority="383" operator="containsText" text="double">
      <formula>NOT(ISERROR(SEARCH("double",C84)))</formula>
    </cfRule>
    <cfRule type="containsText" dxfId="2695" priority="384" operator="containsText" text="max">
      <formula>NOT(ISERROR(SEARCH("max",C84)))</formula>
    </cfRule>
    <cfRule type="containsText" dxfId="2694" priority="385" operator="containsText" text="mjp">
      <formula>NOT(ISERROR(SEARCH("mjp",C84)))</formula>
    </cfRule>
    <cfRule type="containsText" dxfId="2693" priority="386" operator="containsText" text="midi">
      <formula>NOT(ISERROR(SEARCH("midi",C84)))</formula>
    </cfRule>
    <cfRule type="containsText" dxfId="2692" priority="387" operator="containsText" text="double">
      <formula>NOT(ISERROR(SEARCH("double",C84)))</formula>
    </cfRule>
    <cfRule type="containsText" dxfId="2691" priority="388" operator="containsText" text="max">
      <formula>NOT(ISERROR(SEARCH("max",C84)))</formula>
    </cfRule>
    <cfRule type="containsText" dxfId="2690" priority="390" operator="containsText" text="midi">
      <formula>NOT(ISERROR(SEARCH("midi",C84)))</formula>
    </cfRule>
    <cfRule type="containsText" dxfId="2689" priority="391" operator="containsText" text="double">
      <formula>NOT(ISERROR(SEARCH("double",C84)))</formula>
    </cfRule>
    <cfRule type="containsText" dxfId="2688" priority="392" operator="containsText" text="max">
      <formula>NOT(ISERROR(SEARCH("max",C84)))</formula>
    </cfRule>
    <cfRule type="containsText" dxfId="2687" priority="393" operator="containsText" text="mjp">
      <formula>NOT(ISERROR(SEARCH("mjp",C84)))</formula>
    </cfRule>
    <cfRule type="containsText" dxfId="2686" priority="394" operator="containsText" text="midi">
      <formula>NOT(ISERROR(SEARCH("midi",C84)))</formula>
    </cfRule>
    <cfRule type="containsText" dxfId="2685" priority="395" operator="containsText" text="double">
      <formula>NOT(ISERROR(SEARCH("double",C84)))</formula>
    </cfRule>
    <cfRule type="containsText" dxfId="2684" priority="396" operator="containsText" text="max">
      <formula>NOT(ISERROR(SEARCH("max",C84)))</formula>
    </cfRule>
    <cfRule type="containsText" dxfId="2683" priority="397" operator="containsText" text="mjp">
      <formula>NOT(ISERROR(SEARCH("mjp",C84)))</formula>
    </cfRule>
    <cfRule type="containsText" dxfId="2682" priority="398" operator="containsText" text="midi">
      <formula>NOT(ISERROR(SEARCH("midi",C84)))</formula>
    </cfRule>
    <cfRule type="containsText" dxfId="2681" priority="399" operator="containsText" text="double">
      <formula>NOT(ISERROR(SEARCH("double",C84)))</formula>
    </cfRule>
    <cfRule type="containsText" dxfId="2680" priority="400" operator="containsText" text="max">
      <formula>NOT(ISERROR(SEARCH("max",C84)))</formula>
    </cfRule>
    <cfRule type="containsText" dxfId="2679" priority="401" operator="containsText" text="mjp">
      <formula>NOT(ISERROR(SEARCH("mjp",C84)))</formula>
    </cfRule>
    <cfRule type="containsText" dxfId="2678" priority="402" operator="containsText" text="midi">
      <formula>NOT(ISERROR(SEARCH("midi",C84)))</formula>
    </cfRule>
    <cfRule type="containsText" dxfId="2677" priority="403" operator="containsText" text="double">
      <formula>NOT(ISERROR(SEARCH("double",C84)))</formula>
    </cfRule>
    <cfRule type="containsText" dxfId="2676" priority="404" operator="containsText" text="max">
      <formula>NOT(ISERROR(SEARCH("max",C84)))</formula>
    </cfRule>
    <cfRule type="containsText" dxfId="2675" priority="405" operator="containsText" text="mjp">
      <formula>NOT(ISERROR(SEARCH("mjp",C84)))</formula>
    </cfRule>
    <cfRule type="containsText" dxfId="2674" priority="406" operator="containsText" text="midi">
      <formula>NOT(ISERROR(SEARCH("midi",C84)))</formula>
    </cfRule>
    <cfRule type="containsText" dxfId="2673" priority="407" operator="containsText" text="double">
      <formula>NOT(ISERROR(SEARCH("double",C84)))</formula>
    </cfRule>
    <cfRule type="containsText" dxfId="2672" priority="408" operator="containsText" text="max">
      <formula>NOT(ISERROR(SEARCH("max",C84)))</formula>
    </cfRule>
    <cfRule type="containsText" dxfId="2671" priority="409" operator="containsText" text="mjp">
      <formula>NOT(ISERROR(SEARCH("mjp",C84)))</formula>
    </cfRule>
  </conditionalFormatting>
  <conditionalFormatting sqref="C86:D86">
    <cfRule type="containsText" dxfId="2670" priority="332" operator="containsText" text="max">
      <formula>NOT(ISERROR(SEARCH("max",C86)))</formula>
    </cfRule>
    <cfRule type="containsText" dxfId="2669" priority="304" operator="containsText" text="max">
      <formula>NOT(ISERROR(SEARCH("max",C86)))</formula>
    </cfRule>
    <cfRule type="containsText" dxfId="2668" priority="303" operator="containsText" text="double">
      <formula>NOT(ISERROR(SEARCH("double",C86)))</formula>
    </cfRule>
    <cfRule type="containsText" dxfId="2667" priority="302" operator="containsText" text="midi">
      <formula>NOT(ISERROR(SEARCH("midi",C86)))</formula>
    </cfRule>
    <cfRule type="containsText" dxfId="2666" priority="301" operator="containsText" text="mjp">
      <formula>NOT(ISERROR(SEARCH("mjp",C86)))</formula>
    </cfRule>
    <cfRule type="containsText" dxfId="2665" priority="300" operator="containsText" text="max">
      <formula>NOT(ISERROR(SEARCH("max",C86)))</formula>
    </cfRule>
    <cfRule type="containsText" dxfId="2664" priority="298" operator="containsText" text="midi">
      <formula>NOT(ISERROR(SEARCH("midi",C86)))</formula>
    </cfRule>
    <cfRule type="containsText" dxfId="2663" priority="297" operator="containsText" text="mjp">
      <formula>NOT(ISERROR(SEARCH("mjp",C86)))</formula>
    </cfRule>
    <cfRule type="containsText" dxfId="2662" priority="296" operator="containsText" text="max">
      <formula>NOT(ISERROR(SEARCH("max",C86)))</formula>
    </cfRule>
    <cfRule type="containsText" dxfId="2661" priority="295" operator="containsText" text="double">
      <formula>NOT(ISERROR(SEARCH("double",C86)))</formula>
    </cfRule>
    <cfRule type="containsText" dxfId="2660" priority="294" operator="containsText" text="midi">
      <formula>NOT(ISERROR(SEARCH("midi",C86)))</formula>
    </cfRule>
    <cfRule type="containsText" dxfId="2659" priority="293" operator="containsText" text="mjp">
      <formula>NOT(ISERROR(SEARCH("mjp",C86)))</formula>
    </cfRule>
    <cfRule type="containsText" dxfId="2658" priority="292" operator="containsText" text="max">
      <formula>NOT(ISERROR(SEARCH("max",C86)))</formula>
    </cfRule>
    <cfRule type="containsText" dxfId="2657" priority="291" operator="containsText" text="double">
      <formula>NOT(ISERROR(SEARCH("double",C86)))</formula>
    </cfRule>
    <cfRule type="containsText" dxfId="2656" priority="290" operator="containsText" text="midi">
      <formula>NOT(ISERROR(SEARCH("midi",C86)))</formula>
    </cfRule>
    <cfRule type="containsText" dxfId="2655" priority="289" operator="containsText" text="mjp">
      <formula>NOT(ISERROR(SEARCH("mjp",C86)))</formula>
    </cfRule>
    <cfRule type="containsText" dxfId="2654" priority="288" operator="containsText" text="max">
      <formula>NOT(ISERROR(SEARCH("max",C86)))</formula>
    </cfRule>
    <cfRule type="containsText" dxfId="2653" priority="287" operator="containsText" text="double">
      <formula>NOT(ISERROR(SEARCH("double",C86)))</formula>
    </cfRule>
    <cfRule type="containsText" dxfId="2652" priority="286" operator="containsText" text="midi">
      <formula>NOT(ISERROR(SEARCH("midi",C86)))</formula>
    </cfRule>
    <cfRule type="containsText" dxfId="2651" priority="285" operator="containsText" text="mjp">
      <formula>NOT(ISERROR(SEARCH("mjp",C86)))</formula>
    </cfRule>
    <cfRule type="containsText" dxfId="2650" priority="284" operator="containsText" text="max">
      <formula>NOT(ISERROR(SEARCH("max",C86)))</formula>
    </cfRule>
    <cfRule type="containsText" dxfId="2649" priority="283" operator="containsText" text="double">
      <formula>NOT(ISERROR(SEARCH("double",C86)))</formula>
    </cfRule>
    <cfRule type="containsText" dxfId="2648" priority="281" operator="containsText" text="mjp">
      <formula>NOT(ISERROR(SEARCH("mjp",C86)))</formula>
    </cfRule>
    <cfRule type="containsText" dxfId="2647" priority="333" operator="containsText" text="mjp">
      <formula>NOT(ISERROR(SEARCH("mjp",C86)))</formula>
    </cfRule>
    <cfRule type="containsText" dxfId="2646" priority="280" operator="containsText" text="max">
      <formula>NOT(ISERROR(SEARCH("max",C86)))</formula>
    </cfRule>
    <cfRule type="containsText" dxfId="2645" priority="279" operator="containsText" text="double">
      <formula>NOT(ISERROR(SEARCH("double",C86)))</formula>
    </cfRule>
    <cfRule type="containsText" dxfId="2644" priority="278" operator="containsText" text="midi">
      <formula>NOT(ISERROR(SEARCH("midi",C86)))</formula>
    </cfRule>
    <cfRule type="containsText" dxfId="2643" priority="277" operator="containsText" text="mjp">
      <formula>NOT(ISERROR(SEARCH("mjp",C86)))</formula>
    </cfRule>
    <cfRule type="containsText" dxfId="2642" priority="318" operator="containsText" text="midi">
      <formula>NOT(ISERROR(SEARCH("midi",C86)))</formula>
    </cfRule>
    <cfRule type="containsText" dxfId="2641" priority="317" operator="containsText" text="mjp">
      <formula>NOT(ISERROR(SEARCH("mjp",C86)))</formula>
    </cfRule>
    <cfRule type="containsText" dxfId="2640" priority="316" operator="containsText" text="max">
      <formula>NOT(ISERROR(SEARCH("max",C86)))</formula>
    </cfRule>
    <cfRule type="containsText" dxfId="2639" priority="315" operator="containsText" text="double">
      <formula>NOT(ISERROR(SEARCH("double",C86)))</formula>
    </cfRule>
    <cfRule type="containsText" dxfId="2638" priority="319" operator="containsText" text="double">
      <formula>NOT(ISERROR(SEARCH("double",C86)))</formula>
    </cfRule>
    <cfRule type="containsText" dxfId="2637" priority="320" operator="containsText" text="max">
      <formula>NOT(ISERROR(SEARCH("max",C86)))</formula>
    </cfRule>
    <cfRule type="containsText" dxfId="2636" priority="321" operator="containsText" text="mjp">
      <formula>NOT(ISERROR(SEARCH("mjp",C86)))</formula>
    </cfRule>
    <cfRule type="containsText" dxfId="2635" priority="322" operator="containsText" text="midi">
      <formula>NOT(ISERROR(SEARCH("midi",C86)))</formula>
    </cfRule>
    <cfRule type="containsText" dxfId="2634" priority="323" operator="containsText" text="double">
      <formula>NOT(ISERROR(SEARCH("double",C86)))</formula>
    </cfRule>
    <cfRule type="containsText" dxfId="2633" priority="324" operator="containsText" text="max">
      <formula>NOT(ISERROR(SEARCH("max",C86)))</formula>
    </cfRule>
    <cfRule type="containsText" dxfId="2632" priority="325" operator="containsText" text="mjp">
      <formula>NOT(ISERROR(SEARCH("mjp",C86)))</formula>
    </cfRule>
    <cfRule type="containsText" dxfId="2631" priority="326" operator="containsText" text="midi">
      <formula>NOT(ISERROR(SEARCH("midi",C86)))</formula>
    </cfRule>
    <cfRule type="containsText" dxfId="2630" priority="327" operator="containsText" text="double">
      <formula>NOT(ISERROR(SEARCH("double",C86)))</formula>
    </cfRule>
    <cfRule type="containsText" dxfId="2629" priority="328" operator="containsText" text="max">
      <formula>NOT(ISERROR(SEARCH("max",C86)))</formula>
    </cfRule>
    <cfRule type="containsText" dxfId="2628" priority="329" operator="containsText" text="mjp">
      <formula>NOT(ISERROR(SEARCH("mjp",C86)))</formula>
    </cfRule>
    <cfRule type="containsText" dxfId="2627" priority="330" operator="containsText" text="midi">
      <formula>NOT(ISERROR(SEARCH("midi",C86)))</formula>
    </cfRule>
    <cfRule type="containsText" dxfId="2626" priority="331" operator="containsText" text="double">
      <formula>NOT(ISERROR(SEARCH("double",C86)))</formula>
    </cfRule>
    <cfRule type="containsText" dxfId="2625" priority="299" operator="containsText" text="double">
      <formula>NOT(ISERROR(SEARCH("double",C86)))</formula>
    </cfRule>
    <cfRule type="containsText" dxfId="2624" priority="371" operator="containsText" text="double">
      <formula>NOT(ISERROR(SEARCH("double",C86)))</formula>
    </cfRule>
    <cfRule type="containsText" dxfId="2623" priority="334" operator="containsText" text="midi">
      <formula>NOT(ISERROR(SEARCH("midi",C86)))</formula>
    </cfRule>
    <cfRule type="containsText" dxfId="2622" priority="335" operator="containsText" text="double">
      <formula>NOT(ISERROR(SEARCH("double",C86)))</formula>
    </cfRule>
    <cfRule type="containsText" dxfId="2621" priority="336" operator="containsText" text="max">
      <formula>NOT(ISERROR(SEARCH("max",C86)))</formula>
    </cfRule>
    <cfRule type="containsText" dxfId="2620" priority="337" operator="containsText" text="mjp">
      <formula>NOT(ISERROR(SEARCH("mjp",C86)))</formula>
    </cfRule>
    <cfRule type="containsText" dxfId="2619" priority="338" operator="containsText" text="midi">
      <formula>NOT(ISERROR(SEARCH("midi",C86)))</formula>
    </cfRule>
    <cfRule type="containsText" dxfId="2618" priority="339" operator="containsText" text="double">
      <formula>NOT(ISERROR(SEARCH("double",C86)))</formula>
    </cfRule>
    <cfRule type="containsText" dxfId="2617" priority="340" operator="containsText" text="max">
      <formula>NOT(ISERROR(SEARCH("max",C86)))</formula>
    </cfRule>
    <cfRule type="containsText" dxfId="2616" priority="341" operator="containsText" text="mjp">
      <formula>NOT(ISERROR(SEARCH("mjp",C86)))</formula>
    </cfRule>
    <cfRule type="containsText" dxfId="2615" priority="342" operator="containsText" text="midi">
      <formula>NOT(ISERROR(SEARCH("midi",C86)))</formula>
    </cfRule>
    <cfRule type="containsText" dxfId="2614" priority="343" operator="containsText" text="double">
      <formula>NOT(ISERROR(SEARCH("double",C86)))</formula>
    </cfRule>
    <cfRule type="containsText" dxfId="2613" priority="344" operator="containsText" text="max">
      <formula>NOT(ISERROR(SEARCH("max",C86)))</formula>
    </cfRule>
    <cfRule type="containsText" dxfId="2612" priority="345" operator="containsText" text="mjp">
      <formula>NOT(ISERROR(SEARCH("mjp",C86)))</formula>
    </cfRule>
    <cfRule type="containsText" dxfId="2611" priority="346" operator="containsText" text="midi">
      <formula>NOT(ISERROR(SEARCH("midi",C86)))</formula>
    </cfRule>
    <cfRule type="containsText" dxfId="2610" priority="347" operator="containsText" text="double">
      <formula>NOT(ISERROR(SEARCH("double",C86)))</formula>
    </cfRule>
    <cfRule type="containsText" dxfId="2609" priority="372" operator="containsText" text="max">
      <formula>NOT(ISERROR(SEARCH("max",C86)))</formula>
    </cfRule>
    <cfRule type="containsText" dxfId="2608" priority="348" operator="containsText" text="max">
      <formula>NOT(ISERROR(SEARCH("max",C86)))</formula>
    </cfRule>
    <cfRule type="containsText" dxfId="2607" priority="370" operator="containsText" text="midi">
      <formula>NOT(ISERROR(SEARCH("midi",C86)))</formula>
    </cfRule>
    <cfRule type="containsText" dxfId="2606" priority="369" operator="containsText" text="mjp">
      <formula>NOT(ISERROR(SEARCH("mjp",C86)))</formula>
    </cfRule>
    <cfRule type="containsText" dxfId="2605" priority="368" operator="containsText" text="max">
      <formula>NOT(ISERROR(SEARCH("max",C86)))</formula>
    </cfRule>
    <cfRule type="containsText" dxfId="2604" priority="367" operator="containsText" text="double">
      <formula>NOT(ISERROR(SEARCH("double",C86)))</formula>
    </cfRule>
    <cfRule type="containsText" dxfId="2603" priority="366" operator="containsText" text="midi">
      <formula>NOT(ISERROR(SEARCH("midi",C86)))</formula>
    </cfRule>
    <cfRule type="containsText" dxfId="2602" priority="365" operator="containsText" text="mjp">
      <formula>NOT(ISERROR(SEARCH("mjp",C86)))</formula>
    </cfRule>
    <cfRule type="containsText" dxfId="2601" priority="364" operator="containsText" text="max">
      <formula>NOT(ISERROR(SEARCH("max",C86)))</formula>
    </cfRule>
    <cfRule type="containsText" dxfId="2600" priority="363" operator="containsText" text="double">
      <formula>NOT(ISERROR(SEARCH("double",C86)))</formula>
    </cfRule>
    <cfRule type="containsText" dxfId="2599" priority="306" operator="containsText" text="midi">
      <formula>NOT(ISERROR(SEARCH("midi",C86)))</formula>
    </cfRule>
    <cfRule type="containsText" dxfId="2598" priority="362" operator="containsText" text="midi">
      <formula>NOT(ISERROR(SEARCH("midi",C86)))</formula>
    </cfRule>
    <cfRule type="containsText" dxfId="2597" priority="361" operator="containsText" text="mjp">
      <formula>NOT(ISERROR(SEARCH("mjp",C86)))</formula>
    </cfRule>
    <cfRule type="containsText" dxfId="2596" priority="360" operator="containsText" text="max">
      <formula>NOT(ISERROR(SEARCH("max",C86)))</formula>
    </cfRule>
    <cfRule type="containsText" dxfId="2595" priority="359" operator="containsText" text="double">
      <formula>NOT(ISERROR(SEARCH("double",C86)))</formula>
    </cfRule>
    <cfRule type="containsText" dxfId="2594" priority="358" operator="containsText" text="midi">
      <formula>NOT(ISERROR(SEARCH("midi",C86)))</formula>
    </cfRule>
    <cfRule type="containsText" dxfId="2593" priority="357" operator="containsText" text="mjp">
      <formula>NOT(ISERROR(SEARCH("mjp",C86)))</formula>
    </cfRule>
    <cfRule type="containsText" dxfId="2592" priority="356" operator="containsText" text="max">
      <formula>NOT(ISERROR(SEARCH("max",C86)))</formula>
    </cfRule>
    <cfRule type="containsText" dxfId="2591" priority="355" operator="containsText" text="double">
      <formula>NOT(ISERROR(SEARCH("double",C86)))</formula>
    </cfRule>
    <cfRule type="containsText" dxfId="2590" priority="354" operator="containsText" text="midi">
      <formula>NOT(ISERROR(SEARCH("midi",C86)))</formula>
    </cfRule>
    <cfRule type="containsText" dxfId="2589" priority="353" operator="containsText" text="mjp">
      <formula>NOT(ISERROR(SEARCH("mjp",C86)))</formula>
    </cfRule>
    <cfRule type="containsText" dxfId="2588" priority="352" operator="containsText" text="max">
      <formula>NOT(ISERROR(SEARCH("max",C86)))</formula>
    </cfRule>
    <cfRule type="containsText" dxfId="2587" priority="351" operator="containsText" text="double">
      <formula>NOT(ISERROR(SEARCH("double",C86)))</formula>
    </cfRule>
    <cfRule type="containsText" dxfId="2586" priority="350" operator="containsText" text="midi">
      <formula>NOT(ISERROR(SEARCH("midi",C86)))</formula>
    </cfRule>
    <cfRule type="containsText" dxfId="2585" priority="349" operator="containsText" text="mjp">
      <formula>NOT(ISERROR(SEARCH("mjp",C86)))</formula>
    </cfRule>
    <cfRule type="containsText" dxfId="2584" priority="314" operator="containsText" text="midi">
      <formula>NOT(ISERROR(SEARCH("midi",C86)))</formula>
    </cfRule>
    <cfRule type="containsText" dxfId="2583" priority="313" operator="containsText" text="mjp">
      <formula>NOT(ISERROR(SEARCH("mjp",C86)))</formula>
    </cfRule>
    <cfRule type="containsText" dxfId="2582" priority="312" operator="containsText" text="max">
      <formula>NOT(ISERROR(SEARCH("max",C86)))</formula>
    </cfRule>
    <cfRule type="containsText" dxfId="2581" priority="311" operator="containsText" text="double">
      <formula>NOT(ISERROR(SEARCH("double",C86)))</formula>
    </cfRule>
    <cfRule type="containsText" dxfId="2580" priority="310" operator="containsText" text="midi">
      <formula>NOT(ISERROR(SEARCH("midi",C86)))</formula>
    </cfRule>
    <cfRule type="containsText" dxfId="2579" priority="309" operator="containsText" text="mjp">
      <formula>NOT(ISERROR(SEARCH("mjp",C86)))</formula>
    </cfRule>
    <cfRule type="containsText" dxfId="2578" priority="308" operator="containsText" text="max">
      <formula>NOT(ISERROR(SEARCH("max",C86)))</formula>
    </cfRule>
    <cfRule type="containsText" dxfId="2577" priority="307" operator="containsText" text="double">
      <formula>NOT(ISERROR(SEARCH("double",C86)))</formula>
    </cfRule>
    <cfRule type="containsText" dxfId="2576" priority="282" operator="containsText" text="midi">
      <formula>NOT(ISERROR(SEARCH("midi",C86)))</formula>
    </cfRule>
    <cfRule type="containsText" dxfId="2575" priority="305" operator="containsText" text="mjp">
      <formula>NOT(ISERROR(SEARCH("mjp",C86)))</formula>
    </cfRule>
  </conditionalFormatting>
  <conditionalFormatting sqref="C89:D89 D88">
    <cfRule type="containsText" dxfId="2574" priority="3474" operator="containsText" text="midi">
      <formula>NOT(ISERROR(SEARCH("midi",C88)))</formula>
    </cfRule>
    <cfRule type="containsText" dxfId="2573" priority="3473" operator="containsText" text="mjp">
      <formula>NOT(ISERROR(SEARCH("mjp",C88)))</formula>
    </cfRule>
    <cfRule type="containsText" dxfId="2572" priority="3475" operator="containsText" text="double">
      <formula>NOT(ISERROR(SEARCH("double",C88)))</formula>
    </cfRule>
    <cfRule type="containsText" dxfId="2571" priority="3476" operator="containsText" text="max">
      <formula>NOT(ISERROR(SEARCH("max",C88)))</formula>
    </cfRule>
  </conditionalFormatting>
  <conditionalFormatting sqref="C89:D89">
    <cfRule type="containsText" dxfId="2570" priority="3452" operator="containsText" text="max">
      <formula>NOT(ISERROR(SEARCH("max",C89)))</formula>
    </cfRule>
    <cfRule type="containsText" dxfId="2569" priority="3453" operator="containsText" text="mjp">
      <formula>NOT(ISERROR(SEARCH("mjp",C89)))</formula>
    </cfRule>
    <cfRule type="containsText" dxfId="2568" priority="3454" operator="containsText" text="midi">
      <formula>NOT(ISERROR(SEARCH("midi",C89)))</formula>
    </cfRule>
    <cfRule type="containsText" dxfId="2567" priority="3455" operator="containsText" text="double">
      <formula>NOT(ISERROR(SEARCH("double",C89)))</formula>
    </cfRule>
    <cfRule type="containsText" dxfId="2566" priority="3456" operator="containsText" text="max">
      <formula>NOT(ISERROR(SEARCH("max",C89)))</formula>
    </cfRule>
    <cfRule type="containsText" dxfId="2565" priority="3457" operator="containsText" text="mjp">
      <formula>NOT(ISERROR(SEARCH("mjp",C89)))</formula>
    </cfRule>
    <cfRule type="containsText" dxfId="2564" priority="3458" operator="containsText" text="midi">
      <formula>NOT(ISERROR(SEARCH("midi",C89)))</formula>
    </cfRule>
    <cfRule type="containsText" dxfId="2563" priority="3459" operator="containsText" text="double">
      <formula>NOT(ISERROR(SEARCH("double",C89)))</formula>
    </cfRule>
    <cfRule type="containsText" dxfId="2562" priority="3460" operator="containsText" text="max">
      <formula>NOT(ISERROR(SEARCH("max",C89)))</formula>
    </cfRule>
    <cfRule type="containsText" dxfId="2561" priority="3461" operator="containsText" text="mjp">
      <formula>NOT(ISERROR(SEARCH("mjp",C89)))</formula>
    </cfRule>
    <cfRule type="containsText" dxfId="2560" priority="3451" operator="containsText" text="double">
      <formula>NOT(ISERROR(SEARCH("double",C89)))</formula>
    </cfRule>
    <cfRule type="containsText" dxfId="2559" priority="3463" operator="containsText" text="double">
      <formula>NOT(ISERROR(SEARCH("double",C89)))</formula>
    </cfRule>
    <cfRule type="containsText" dxfId="2558" priority="3464" operator="containsText" text="max">
      <formula>NOT(ISERROR(SEARCH("max",C89)))</formula>
    </cfRule>
    <cfRule type="containsText" dxfId="2557" priority="3465" operator="containsText" text="mjp">
      <formula>NOT(ISERROR(SEARCH("mjp",C89)))</formula>
    </cfRule>
    <cfRule type="containsText" dxfId="2556" priority="3466" operator="containsText" text="midi">
      <formula>NOT(ISERROR(SEARCH("midi",C89)))</formula>
    </cfRule>
    <cfRule type="containsText" dxfId="2555" priority="3467" operator="containsText" text="double">
      <formula>NOT(ISERROR(SEARCH("double",C89)))</formula>
    </cfRule>
    <cfRule type="containsText" dxfId="2554" priority="3468" operator="containsText" text="max">
      <formula>NOT(ISERROR(SEARCH("max",C89)))</formula>
    </cfRule>
    <cfRule type="containsText" dxfId="2553" priority="3469" operator="containsText" text="mjp">
      <formula>NOT(ISERROR(SEARCH("mjp",C89)))</formula>
    </cfRule>
    <cfRule type="containsText" dxfId="2552" priority="3470" operator="containsText" text="midi">
      <formula>NOT(ISERROR(SEARCH("midi",C89)))</formula>
    </cfRule>
    <cfRule type="containsText" dxfId="2551" priority="3471" operator="containsText" text="double">
      <formula>NOT(ISERROR(SEARCH("double",C89)))</formula>
    </cfRule>
    <cfRule type="containsText" dxfId="2550" priority="3472" operator="containsText" text="max">
      <formula>NOT(ISERROR(SEARCH("max",C89)))</formula>
    </cfRule>
    <cfRule type="containsText" dxfId="2549" priority="3462" operator="containsText" text="midi">
      <formula>NOT(ISERROR(SEARCH("midi",C89)))</formula>
    </cfRule>
    <cfRule type="containsText" dxfId="2548" priority="3446" operator="containsText" text="midi">
      <formula>NOT(ISERROR(SEARCH("midi",C89)))</formula>
    </cfRule>
    <cfRule type="containsText" dxfId="2547" priority="3400" operator="containsText" text="max">
      <formula>NOT(ISERROR(SEARCH("max",C89)))</formula>
    </cfRule>
    <cfRule type="containsText" dxfId="2546" priority="3426" operator="containsText" text="midi">
      <formula>NOT(ISERROR(SEARCH("midi",C89)))</formula>
    </cfRule>
    <cfRule type="containsText" dxfId="2545" priority="3425" operator="containsText" text="mjp">
      <formula>NOT(ISERROR(SEARCH("mjp",C89)))</formula>
    </cfRule>
    <cfRule type="containsText" dxfId="2544" priority="3385" operator="containsText" text="mjp">
      <formula>NOT(ISERROR(SEARCH("mjp",C89)))</formula>
    </cfRule>
    <cfRule type="containsText" dxfId="2543" priority="3386" operator="containsText" text="midi">
      <formula>NOT(ISERROR(SEARCH("midi",C89)))</formula>
    </cfRule>
    <cfRule type="containsText" dxfId="2542" priority="3387" operator="containsText" text="double">
      <formula>NOT(ISERROR(SEARCH("double",C89)))</formula>
    </cfRule>
    <cfRule type="containsText" dxfId="2541" priority="3388" operator="containsText" text="max">
      <formula>NOT(ISERROR(SEARCH("max",C89)))</formula>
    </cfRule>
    <cfRule type="containsText" dxfId="2540" priority="3389" operator="containsText" text="mjp">
      <formula>NOT(ISERROR(SEARCH("mjp",C89)))</formula>
    </cfRule>
    <cfRule type="containsText" dxfId="2539" priority="3390" operator="containsText" text="midi">
      <formula>NOT(ISERROR(SEARCH("midi",C89)))</formula>
    </cfRule>
    <cfRule type="containsText" dxfId="2538" priority="3391" operator="containsText" text="double">
      <formula>NOT(ISERROR(SEARCH("double",C89)))</formula>
    </cfRule>
    <cfRule type="containsText" dxfId="2537" priority="3392" operator="containsText" text="max">
      <formula>NOT(ISERROR(SEARCH("max",C89)))</formula>
    </cfRule>
    <cfRule type="containsText" dxfId="2536" priority="3394" operator="containsText" text="midi">
      <formula>NOT(ISERROR(SEARCH("midi",C89)))</formula>
    </cfRule>
    <cfRule type="containsText" dxfId="2535" priority="3395" operator="containsText" text="double">
      <formula>NOT(ISERROR(SEARCH("double",C89)))</formula>
    </cfRule>
    <cfRule type="containsText" dxfId="2534" priority="3396" operator="containsText" text="max">
      <formula>NOT(ISERROR(SEARCH("max",C89)))</formula>
    </cfRule>
    <cfRule type="containsText" dxfId="2533" priority="3397" operator="containsText" text="mjp">
      <formula>NOT(ISERROR(SEARCH("mjp",C89)))</formula>
    </cfRule>
    <cfRule type="containsText" dxfId="2532" priority="3398" operator="containsText" text="midi">
      <formula>NOT(ISERROR(SEARCH("midi",C89)))</formula>
    </cfRule>
    <cfRule type="containsText" dxfId="2531" priority="3399" operator="containsText" text="double">
      <formula>NOT(ISERROR(SEARCH("double",C89)))</formula>
    </cfRule>
    <cfRule type="containsText" dxfId="2530" priority="3423" operator="containsText" text="double">
      <formula>NOT(ISERROR(SEARCH("double",C89)))</formula>
    </cfRule>
    <cfRule type="containsText" dxfId="2529" priority="3422" operator="containsText" text="midi">
      <formula>NOT(ISERROR(SEARCH("midi",C89)))</formula>
    </cfRule>
    <cfRule type="containsText" dxfId="2528" priority="3421" operator="containsText" text="mjp">
      <formula>NOT(ISERROR(SEARCH("mjp",C89)))</formula>
    </cfRule>
    <cfRule type="containsText" dxfId="2527" priority="3420" operator="containsText" text="max">
      <formula>NOT(ISERROR(SEARCH("max",C89)))</formula>
    </cfRule>
    <cfRule type="containsText" dxfId="2526" priority="3419" operator="containsText" text="double">
      <formula>NOT(ISERROR(SEARCH("double",C89)))</formula>
    </cfRule>
    <cfRule type="containsText" dxfId="2525" priority="3418" operator="containsText" text="midi">
      <formula>NOT(ISERROR(SEARCH("midi",C89)))</formula>
    </cfRule>
    <cfRule type="containsText" dxfId="2524" priority="3417" operator="containsText" text="mjp">
      <formula>NOT(ISERROR(SEARCH("mjp",C89)))</formula>
    </cfRule>
    <cfRule type="containsText" dxfId="2523" priority="3416" operator="containsText" text="max">
      <formula>NOT(ISERROR(SEARCH("max",C89)))</formula>
    </cfRule>
    <cfRule type="containsText" dxfId="2522" priority="3442" operator="containsText" text="midi">
      <formula>NOT(ISERROR(SEARCH("midi",C89)))</formula>
    </cfRule>
    <cfRule type="containsText" dxfId="2521" priority="3441" operator="containsText" text="mjp">
      <formula>NOT(ISERROR(SEARCH("mjp",C89)))</formula>
    </cfRule>
    <cfRule type="containsText" dxfId="2520" priority="3440" operator="containsText" text="max">
      <formula>NOT(ISERROR(SEARCH("max",C89)))</formula>
    </cfRule>
    <cfRule type="containsText" dxfId="2519" priority="3439" operator="containsText" text="double">
      <formula>NOT(ISERROR(SEARCH("double",C89)))</formula>
    </cfRule>
    <cfRule type="containsText" dxfId="2518" priority="3438" operator="containsText" text="midi">
      <formula>NOT(ISERROR(SEARCH("midi",C89)))</formula>
    </cfRule>
    <cfRule type="containsText" dxfId="2517" priority="3437" operator="containsText" text="mjp">
      <formula>NOT(ISERROR(SEARCH("mjp",C89)))</formula>
    </cfRule>
    <cfRule type="containsText" dxfId="2516" priority="3436" operator="containsText" text="max">
      <formula>NOT(ISERROR(SEARCH("max",C89)))</formula>
    </cfRule>
    <cfRule type="containsText" dxfId="2515" priority="3435" operator="containsText" text="double">
      <formula>NOT(ISERROR(SEARCH("double",C89)))</formula>
    </cfRule>
    <cfRule type="containsText" dxfId="2514" priority="3434" operator="containsText" text="midi">
      <formula>NOT(ISERROR(SEARCH("midi",C89)))</formula>
    </cfRule>
    <cfRule type="containsText" dxfId="2513" priority="3433" operator="containsText" text="mjp">
      <formula>NOT(ISERROR(SEARCH("mjp",C89)))</formula>
    </cfRule>
    <cfRule type="containsText" dxfId="2512" priority="3432" operator="containsText" text="max">
      <formula>NOT(ISERROR(SEARCH("max",C89)))</formula>
    </cfRule>
    <cfRule type="containsText" dxfId="2511" priority="3431" operator="containsText" text="double">
      <formula>NOT(ISERROR(SEARCH("double",C89)))</formula>
    </cfRule>
    <cfRule type="containsText" dxfId="2510" priority="3430" operator="containsText" text="midi">
      <formula>NOT(ISERROR(SEARCH("midi",C89)))</formula>
    </cfRule>
    <cfRule type="containsText" dxfId="2509" priority="3429" operator="containsText" text="mjp">
      <formula>NOT(ISERROR(SEARCH("mjp",C89)))</formula>
    </cfRule>
    <cfRule type="containsText" dxfId="2508" priority="3424" operator="containsText" text="max">
      <formula>NOT(ISERROR(SEARCH("max",C89)))</formula>
    </cfRule>
    <cfRule type="containsText" dxfId="2507" priority="3415" operator="containsText" text="double">
      <formula>NOT(ISERROR(SEARCH("double",C89)))</formula>
    </cfRule>
    <cfRule type="containsText" dxfId="2506" priority="3414" operator="containsText" text="midi">
      <formula>NOT(ISERROR(SEARCH("midi",C89)))</formula>
    </cfRule>
    <cfRule type="containsText" dxfId="2505" priority="3413" operator="containsText" text="mjp">
      <formula>NOT(ISERROR(SEARCH("mjp",C89)))</formula>
    </cfRule>
    <cfRule type="containsText" dxfId="2504" priority="3412" operator="containsText" text="max">
      <formula>NOT(ISERROR(SEARCH("max",C89)))</formula>
    </cfRule>
    <cfRule type="containsText" dxfId="2503" priority="3411" operator="containsText" text="double">
      <formula>NOT(ISERROR(SEARCH("double",C89)))</formula>
    </cfRule>
    <cfRule type="containsText" dxfId="2502" priority="3410" operator="containsText" text="midi">
      <formula>NOT(ISERROR(SEARCH("midi",C89)))</formula>
    </cfRule>
    <cfRule type="containsText" dxfId="2501" priority="3409" operator="containsText" text="mjp">
      <formula>NOT(ISERROR(SEARCH("mjp",C89)))</formula>
    </cfRule>
    <cfRule type="containsText" dxfId="2500" priority="3408" operator="containsText" text="max">
      <formula>NOT(ISERROR(SEARCH("max",C89)))</formula>
    </cfRule>
    <cfRule type="containsText" dxfId="2499" priority="3407" operator="containsText" text="double">
      <formula>NOT(ISERROR(SEARCH("double",C89)))</formula>
    </cfRule>
    <cfRule type="containsText" dxfId="2498" priority="3406" operator="containsText" text="midi">
      <formula>NOT(ISERROR(SEARCH("midi",C89)))</formula>
    </cfRule>
    <cfRule type="containsText" dxfId="2497" priority="3405" operator="containsText" text="mjp">
      <formula>NOT(ISERROR(SEARCH("mjp",C89)))</formula>
    </cfRule>
    <cfRule type="containsText" dxfId="2496" priority="3404" operator="containsText" text="max">
      <formula>NOT(ISERROR(SEARCH("max",C89)))</formula>
    </cfRule>
    <cfRule type="containsText" dxfId="2495" priority="3403" operator="containsText" text="double">
      <formula>NOT(ISERROR(SEARCH("double",C89)))</formula>
    </cfRule>
    <cfRule type="containsText" dxfId="2494" priority="3393" operator="containsText" text="mjp">
      <formula>NOT(ISERROR(SEARCH("mjp",C89)))</formula>
    </cfRule>
    <cfRule type="containsText" dxfId="2493" priority="3402" operator="containsText" text="midi">
      <formula>NOT(ISERROR(SEARCH("midi",C89)))</formula>
    </cfRule>
    <cfRule type="containsText" dxfId="2492" priority="3401" operator="containsText" text="mjp">
      <formula>NOT(ISERROR(SEARCH("mjp",C89)))</formula>
    </cfRule>
    <cfRule type="containsText" dxfId="2491" priority="3427" operator="containsText" text="double">
      <formula>NOT(ISERROR(SEARCH("double",C89)))</formula>
    </cfRule>
    <cfRule type="containsText" dxfId="2490" priority="3428" operator="containsText" text="max">
      <formula>NOT(ISERROR(SEARCH("max",C89)))</formula>
    </cfRule>
    <cfRule type="containsText" dxfId="2489" priority="3449" operator="containsText" text="mjp">
      <formula>NOT(ISERROR(SEARCH("mjp",C89)))</formula>
    </cfRule>
    <cfRule type="containsText" dxfId="2488" priority="3448" operator="containsText" text="max">
      <formula>NOT(ISERROR(SEARCH("max",C89)))</formula>
    </cfRule>
    <cfRule type="containsText" dxfId="2487" priority="3447" operator="containsText" text="double">
      <formula>NOT(ISERROR(SEARCH("double",C89)))</formula>
    </cfRule>
    <cfRule type="containsText" dxfId="2486" priority="3445" operator="containsText" text="mjp">
      <formula>NOT(ISERROR(SEARCH("mjp",C89)))</formula>
    </cfRule>
    <cfRule type="containsText" dxfId="2485" priority="3444" operator="containsText" text="max">
      <formula>NOT(ISERROR(SEARCH("max",C89)))</formula>
    </cfRule>
    <cfRule type="containsText" dxfId="2484" priority="3443" operator="containsText" text="double">
      <formula>NOT(ISERROR(SEARCH("double",C89)))</formula>
    </cfRule>
    <cfRule type="containsText" dxfId="2483" priority="3450" operator="containsText" text="midi">
      <formula>NOT(ISERROR(SEARCH("midi",C89)))</formula>
    </cfRule>
  </conditionalFormatting>
  <conditionalFormatting sqref="C92:D92 C96:D97 C100:D102">
    <cfRule type="containsText" dxfId="2482" priority="2604" operator="containsText" text="max">
      <formula>NOT(ISERROR(SEARCH("max",C92)))</formula>
    </cfRule>
    <cfRule type="containsText" dxfId="2481" priority="2605" operator="containsText" text="mjp">
      <formula>NOT(ISERROR(SEARCH("mjp",C92)))</formula>
    </cfRule>
    <cfRule type="containsText" dxfId="2480" priority="2606" operator="containsText" text="midi">
      <formula>NOT(ISERROR(SEARCH("midi",C92)))</formula>
    </cfRule>
    <cfRule type="containsText" dxfId="2479" priority="2607" operator="containsText" text="double">
      <formula>NOT(ISERROR(SEARCH("double",C92)))</formula>
    </cfRule>
    <cfRule type="containsText" dxfId="2478" priority="2608" operator="containsText" text="max">
      <formula>NOT(ISERROR(SEARCH("max",C92)))</formula>
    </cfRule>
    <cfRule type="containsText" dxfId="2477" priority="2609" operator="containsText" text="mjp">
      <formula>NOT(ISERROR(SEARCH("mjp",C92)))</formula>
    </cfRule>
    <cfRule type="containsText" dxfId="2476" priority="2610" operator="containsText" text="midi">
      <formula>NOT(ISERROR(SEARCH("midi",C92)))</formula>
    </cfRule>
    <cfRule type="containsText" dxfId="2475" priority="2611" operator="containsText" text="double">
      <formula>NOT(ISERROR(SEARCH("double",C92)))</formula>
    </cfRule>
    <cfRule type="containsText" dxfId="2474" priority="2612" operator="containsText" text="max">
      <formula>NOT(ISERROR(SEARCH("max",C92)))</formula>
    </cfRule>
    <cfRule type="containsText" dxfId="2473" priority="2613" operator="containsText" text="mjp">
      <formula>NOT(ISERROR(SEARCH("mjp",C92)))</formula>
    </cfRule>
    <cfRule type="containsText" dxfId="2472" priority="2614" operator="containsText" text="midi">
      <formula>NOT(ISERROR(SEARCH("midi",C92)))</formula>
    </cfRule>
    <cfRule type="containsText" dxfId="2471" priority="2615" operator="containsText" text="double">
      <formula>NOT(ISERROR(SEARCH("double",C92)))</formula>
    </cfRule>
    <cfRule type="containsText" dxfId="2470" priority="2616" operator="containsText" text="max">
      <formula>NOT(ISERROR(SEARCH("max",C92)))</formula>
    </cfRule>
    <cfRule type="containsText" dxfId="2469" priority="2617" operator="containsText" text="mjp">
      <formula>NOT(ISERROR(SEARCH("mjp",C92)))</formula>
    </cfRule>
    <cfRule type="containsText" dxfId="2468" priority="2618" operator="containsText" text="midi">
      <formula>NOT(ISERROR(SEARCH("midi",C92)))</formula>
    </cfRule>
    <cfRule type="containsText" dxfId="2467" priority="2619" operator="containsText" text="double">
      <formula>NOT(ISERROR(SEARCH("double",C92)))</formula>
    </cfRule>
    <cfRule type="containsText" dxfId="2466" priority="2620" operator="containsText" text="max">
      <formula>NOT(ISERROR(SEARCH("max",C92)))</formula>
    </cfRule>
    <cfRule type="containsText" dxfId="2465" priority="2621" operator="containsText" text="mjp">
      <formula>NOT(ISERROR(SEARCH("mjp",C92)))</formula>
    </cfRule>
    <cfRule type="containsText" dxfId="2464" priority="2622" operator="containsText" text="midi">
      <formula>NOT(ISERROR(SEARCH("midi",C92)))</formula>
    </cfRule>
    <cfRule type="containsText" dxfId="2463" priority="2623" operator="containsText" text="double">
      <formula>NOT(ISERROR(SEARCH("double",C92)))</formula>
    </cfRule>
    <cfRule type="containsText" dxfId="2462" priority="2624" operator="containsText" text="max">
      <formula>NOT(ISERROR(SEARCH("max",C92)))</formula>
    </cfRule>
    <cfRule type="containsText" dxfId="2461" priority="2625" operator="containsText" text="mjp">
      <formula>NOT(ISERROR(SEARCH("mjp",C92)))</formula>
    </cfRule>
    <cfRule type="containsText" dxfId="2460" priority="2626" operator="containsText" text="midi">
      <formula>NOT(ISERROR(SEARCH("midi",C92)))</formula>
    </cfRule>
    <cfRule type="containsText" dxfId="2459" priority="2627" operator="containsText" text="double">
      <formula>NOT(ISERROR(SEARCH("double",C92)))</formula>
    </cfRule>
    <cfRule type="containsText" dxfId="2458" priority="2628" operator="containsText" text="max">
      <formula>NOT(ISERROR(SEARCH("max",C92)))</formula>
    </cfRule>
    <cfRule type="containsText" dxfId="2457" priority="2630" operator="containsText" text="midi">
      <formula>NOT(ISERROR(SEARCH("midi",C92)))</formula>
    </cfRule>
    <cfRule type="containsText" dxfId="2456" priority="2631" operator="containsText" text="double">
      <formula>NOT(ISERROR(SEARCH("double",C92)))</formula>
    </cfRule>
    <cfRule type="containsText" dxfId="2455" priority="2632" operator="containsText" text="max">
      <formula>NOT(ISERROR(SEARCH("max",C92)))</formula>
    </cfRule>
    <cfRule type="containsText" dxfId="2454" priority="2633" operator="containsText" text="mjp">
      <formula>NOT(ISERROR(SEARCH("mjp",C92)))</formula>
    </cfRule>
    <cfRule type="containsText" dxfId="2453" priority="2634" operator="containsText" text="midi">
      <formula>NOT(ISERROR(SEARCH("midi",C92)))</formula>
    </cfRule>
    <cfRule type="containsText" dxfId="2452" priority="2635" operator="containsText" text="double">
      <formula>NOT(ISERROR(SEARCH("double",C92)))</formula>
    </cfRule>
    <cfRule type="containsText" dxfId="2451" priority="2636" operator="containsText" text="max">
      <formula>NOT(ISERROR(SEARCH("max",C92)))</formula>
    </cfRule>
    <cfRule type="containsText" dxfId="2450" priority="2637" operator="containsText" text="mjp">
      <formula>NOT(ISERROR(SEARCH("mjp",C92)))</formula>
    </cfRule>
    <cfRule type="containsText" dxfId="2449" priority="2638" operator="containsText" text="midi">
      <formula>NOT(ISERROR(SEARCH("midi",C92)))</formula>
    </cfRule>
    <cfRule type="containsText" dxfId="2448" priority="2601" operator="containsText" text="mjp">
      <formula>NOT(ISERROR(SEARCH("mjp",C92)))</formula>
    </cfRule>
    <cfRule type="containsText" dxfId="2447" priority="2639" operator="containsText" text="double">
      <formula>NOT(ISERROR(SEARCH("double",C92)))</formula>
    </cfRule>
    <cfRule type="containsText" dxfId="2446" priority="2640" operator="containsText" text="max">
      <formula>NOT(ISERROR(SEARCH("max",C92)))</formula>
    </cfRule>
    <cfRule type="containsText" dxfId="2445" priority="2641" operator="containsText" text="mjp">
      <formula>NOT(ISERROR(SEARCH("mjp",C92)))</formula>
    </cfRule>
    <cfRule type="containsText" dxfId="2444" priority="2642" operator="containsText" text="midi">
      <formula>NOT(ISERROR(SEARCH("midi",C92)))</formula>
    </cfRule>
    <cfRule type="containsText" dxfId="2443" priority="2582" operator="containsText" text="midi">
      <formula>NOT(ISERROR(SEARCH("midi",C92)))</formula>
    </cfRule>
    <cfRule type="containsText" dxfId="2442" priority="2581" operator="containsText" text="mjp">
      <formula>NOT(ISERROR(SEARCH("mjp",C92)))</formula>
    </cfRule>
    <cfRule type="containsText" dxfId="2441" priority="2580" operator="containsText" text="max">
      <formula>NOT(ISERROR(SEARCH("max",C92)))</formula>
    </cfRule>
    <cfRule type="containsText" dxfId="2440" priority="2579" operator="containsText" text="double">
      <formula>NOT(ISERROR(SEARCH("double",C92)))</formula>
    </cfRule>
    <cfRule type="containsText" dxfId="2439" priority="2578" operator="containsText" text="midi">
      <formula>NOT(ISERROR(SEARCH("midi",C92)))</formula>
    </cfRule>
    <cfRule type="containsText" dxfId="2438" priority="2577" operator="containsText" text="mjp">
      <formula>NOT(ISERROR(SEARCH("mjp",C92)))</formula>
    </cfRule>
    <cfRule type="containsText" dxfId="2437" priority="2576" operator="containsText" text="max">
      <formula>NOT(ISERROR(SEARCH("max",C92)))</formula>
    </cfRule>
    <cfRule type="containsText" dxfId="2436" priority="2575" operator="containsText" text="double">
      <formula>NOT(ISERROR(SEARCH("double",C92)))</formula>
    </cfRule>
    <cfRule type="containsText" dxfId="2435" priority="2574" operator="containsText" text="midi">
      <formula>NOT(ISERROR(SEARCH("midi",C92)))</formula>
    </cfRule>
    <cfRule type="containsText" dxfId="2434" priority="2573" operator="containsText" text="mjp">
      <formula>NOT(ISERROR(SEARCH("mjp",C92)))</formula>
    </cfRule>
    <cfRule type="containsText" dxfId="2433" priority="2572" operator="containsText" text="max">
      <formula>NOT(ISERROR(SEARCH("max",C92)))</formula>
    </cfRule>
    <cfRule type="containsText" dxfId="2432" priority="2571" operator="containsText" text="double">
      <formula>NOT(ISERROR(SEARCH("double",C92)))</formula>
    </cfRule>
    <cfRule type="containsText" dxfId="2431" priority="2570" operator="containsText" text="midi">
      <formula>NOT(ISERROR(SEARCH("midi",C92)))</formula>
    </cfRule>
    <cfRule type="containsText" dxfId="2430" priority="2569" operator="containsText" text="mjp">
      <formula>NOT(ISERROR(SEARCH("mjp",C92)))</formula>
    </cfRule>
    <cfRule type="containsText" dxfId="2429" priority="2568" operator="containsText" text="max">
      <formula>NOT(ISERROR(SEARCH("max",C92)))</formula>
    </cfRule>
    <cfRule type="containsText" dxfId="2428" priority="2567" operator="containsText" text="double">
      <formula>NOT(ISERROR(SEARCH("double",C92)))</formula>
    </cfRule>
    <cfRule type="containsText" dxfId="2427" priority="2566" operator="containsText" text="midi">
      <formula>NOT(ISERROR(SEARCH("midi",C92)))</formula>
    </cfRule>
    <cfRule type="containsText" dxfId="2426" priority="2565" operator="containsText" text="mjp">
      <formula>NOT(ISERROR(SEARCH("mjp",C92)))</formula>
    </cfRule>
    <cfRule type="containsText" dxfId="2425" priority="2564" operator="containsText" text="max">
      <formula>NOT(ISERROR(SEARCH("max",C92)))</formula>
    </cfRule>
    <cfRule type="containsText" dxfId="2424" priority="2563" operator="containsText" text="double">
      <formula>NOT(ISERROR(SEARCH("double",C92)))</formula>
    </cfRule>
    <cfRule type="containsText" dxfId="2423" priority="2562" operator="containsText" text="midi">
      <formula>NOT(ISERROR(SEARCH("midi",C92)))</formula>
    </cfRule>
    <cfRule type="containsText" dxfId="2422" priority="2561" operator="containsText" text="mjp">
      <formula>NOT(ISERROR(SEARCH("mjp",C92)))</formula>
    </cfRule>
    <cfRule type="containsText" dxfId="2421" priority="2560" operator="containsText" text="max">
      <formula>NOT(ISERROR(SEARCH("max",C92)))</formula>
    </cfRule>
    <cfRule type="containsText" dxfId="2420" priority="2559" operator="containsText" text="double">
      <formula>NOT(ISERROR(SEARCH("double",C92)))</formula>
    </cfRule>
    <cfRule type="containsText" dxfId="2419" priority="2558" operator="containsText" text="midi">
      <formula>NOT(ISERROR(SEARCH("midi",C92)))</formula>
    </cfRule>
    <cfRule type="containsText" dxfId="2418" priority="2600" operator="containsText" text="max">
      <formula>NOT(ISERROR(SEARCH("max",C92)))</formula>
    </cfRule>
    <cfRule type="containsText" dxfId="2417" priority="2599" operator="containsText" text="double">
      <formula>NOT(ISERROR(SEARCH("double",C92)))</formula>
    </cfRule>
    <cfRule type="containsText" dxfId="2416" priority="2598" operator="containsText" text="midi">
      <formula>NOT(ISERROR(SEARCH("midi",C92)))</formula>
    </cfRule>
    <cfRule type="containsText" dxfId="2415" priority="2597" operator="containsText" text="mjp">
      <formula>NOT(ISERROR(SEARCH("mjp",C92)))</formula>
    </cfRule>
    <cfRule type="containsText" dxfId="2414" priority="2596" operator="containsText" text="max">
      <formula>NOT(ISERROR(SEARCH("max",C92)))</formula>
    </cfRule>
    <cfRule type="containsText" dxfId="2413" priority="2595" operator="containsText" text="double">
      <formula>NOT(ISERROR(SEARCH("double",C92)))</formula>
    </cfRule>
    <cfRule type="containsText" dxfId="2412" priority="2594" operator="containsText" text="midi">
      <formula>NOT(ISERROR(SEARCH("midi",C92)))</formula>
    </cfRule>
    <cfRule type="containsText" dxfId="2411" priority="2593" operator="containsText" text="mjp">
      <formula>NOT(ISERROR(SEARCH("mjp",C92)))</formula>
    </cfRule>
    <cfRule type="containsText" dxfId="2410" priority="2592" operator="containsText" text="max">
      <formula>NOT(ISERROR(SEARCH("max",C92)))</formula>
    </cfRule>
    <cfRule type="containsText" dxfId="2409" priority="2591" operator="containsText" text="double">
      <formula>NOT(ISERROR(SEARCH("double",C92)))</formula>
    </cfRule>
    <cfRule type="containsText" dxfId="2408" priority="2590" operator="containsText" text="midi">
      <formula>NOT(ISERROR(SEARCH("midi",C92)))</formula>
    </cfRule>
    <cfRule type="containsText" dxfId="2407" priority="2589" operator="containsText" text="mjp">
      <formula>NOT(ISERROR(SEARCH("mjp",C92)))</formula>
    </cfRule>
    <cfRule type="containsText" dxfId="2406" priority="2588" operator="containsText" text="max">
      <formula>NOT(ISERROR(SEARCH("max",C92)))</formula>
    </cfRule>
    <cfRule type="containsText" dxfId="2405" priority="2586" operator="containsText" text="midi">
      <formula>NOT(ISERROR(SEARCH("midi",C92)))</formula>
    </cfRule>
    <cfRule type="containsText" dxfId="2404" priority="2585" operator="containsText" text="mjp">
      <formula>NOT(ISERROR(SEARCH("mjp",C92)))</formula>
    </cfRule>
    <cfRule type="containsText" dxfId="2403" priority="2584" operator="containsText" text="max">
      <formula>NOT(ISERROR(SEARCH("max",C92)))</formula>
    </cfRule>
    <cfRule type="containsText" dxfId="2402" priority="2629" operator="containsText" text="mjp">
      <formula>NOT(ISERROR(SEARCH("mjp",C92)))</formula>
    </cfRule>
    <cfRule type="containsText" dxfId="2401" priority="2643" operator="containsText" text="double">
      <formula>NOT(ISERROR(SEARCH("double",C92)))</formula>
    </cfRule>
    <cfRule type="containsText" dxfId="2400" priority="2602" operator="containsText" text="midi">
      <formula>NOT(ISERROR(SEARCH("midi",C92)))</formula>
    </cfRule>
    <cfRule type="containsText" dxfId="2399" priority="2583" operator="containsText" text="double">
      <formula>NOT(ISERROR(SEARCH("double",C92)))</formula>
    </cfRule>
    <cfRule type="containsText" dxfId="2398" priority="2587" operator="containsText" text="double">
      <formula>NOT(ISERROR(SEARCH("double",C92)))</formula>
    </cfRule>
    <cfRule type="containsText" dxfId="2397" priority="2603" operator="containsText" text="double">
      <formula>NOT(ISERROR(SEARCH("double",C92)))</formula>
    </cfRule>
    <cfRule type="containsText" dxfId="2396" priority="2644" operator="containsText" text="max">
      <formula>NOT(ISERROR(SEARCH("max",C92)))</formula>
    </cfRule>
  </conditionalFormatting>
  <conditionalFormatting sqref="C96:D97 C100:D102 C92:D92">
    <cfRule type="containsText" dxfId="2395" priority="2557" operator="containsText" text="mjp">
      <formula>NOT(ISERROR(SEARCH("mjp",C92)))</formula>
    </cfRule>
  </conditionalFormatting>
  <conditionalFormatting sqref="C96:D97 C100:D102">
    <cfRule type="containsText" dxfId="2394" priority="2526" operator="containsText" text="midi">
      <formula>NOT(ISERROR(SEARCH("midi",C96)))</formula>
    </cfRule>
    <cfRule type="containsText" dxfId="2393" priority="2527" operator="containsText" text="double">
      <formula>NOT(ISERROR(SEARCH("double",C96)))</formula>
    </cfRule>
    <cfRule type="containsText" dxfId="2392" priority="2528" operator="containsText" text="max">
      <formula>NOT(ISERROR(SEARCH("max",C96)))</formula>
    </cfRule>
    <cfRule type="containsText" dxfId="2391" priority="2529" operator="containsText" text="mjp">
      <formula>NOT(ISERROR(SEARCH("mjp",C96)))</formula>
    </cfRule>
    <cfRule type="containsText" dxfId="2390" priority="2530" operator="containsText" text="midi">
      <formula>NOT(ISERROR(SEARCH("midi",C96)))</formula>
    </cfRule>
    <cfRule type="containsText" dxfId="2389" priority="2531" operator="containsText" text="double">
      <formula>NOT(ISERROR(SEARCH("double",C96)))</formula>
    </cfRule>
    <cfRule type="containsText" dxfId="2388" priority="2532" operator="containsText" text="max">
      <formula>NOT(ISERROR(SEARCH("max",C96)))</formula>
    </cfRule>
    <cfRule type="containsText" dxfId="2387" priority="2533" operator="containsText" text="mjp">
      <formula>NOT(ISERROR(SEARCH("mjp",C96)))</formula>
    </cfRule>
    <cfRule type="containsText" dxfId="2386" priority="2534" operator="containsText" text="midi">
      <formula>NOT(ISERROR(SEARCH("midi",C96)))</formula>
    </cfRule>
    <cfRule type="containsText" dxfId="2385" priority="2535" operator="containsText" text="double">
      <formula>NOT(ISERROR(SEARCH("double",C96)))</formula>
    </cfRule>
    <cfRule type="containsText" dxfId="2384" priority="2536" operator="containsText" text="max">
      <formula>NOT(ISERROR(SEARCH("max",C96)))</formula>
    </cfRule>
    <cfRule type="containsText" dxfId="2383" priority="2537" operator="containsText" text="mjp">
      <formula>NOT(ISERROR(SEARCH("mjp",C96)))</formula>
    </cfRule>
    <cfRule type="containsText" dxfId="2382" priority="2538" operator="containsText" text="midi">
      <formula>NOT(ISERROR(SEARCH("midi",C96)))</formula>
    </cfRule>
    <cfRule type="containsText" dxfId="2381" priority="2492" operator="containsText" text="max">
      <formula>NOT(ISERROR(SEARCH("max",C96)))</formula>
    </cfRule>
    <cfRule type="containsText" dxfId="2380" priority="2491" operator="containsText" text="double">
      <formula>NOT(ISERROR(SEARCH("double",C96)))</formula>
    </cfRule>
    <cfRule type="containsText" dxfId="2379" priority="2490" operator="containsText" text="midi">
      <formula>NOT(ISERROR(SEARCH("midi",C96)))</formula>
    </cfRule>
    <cfRule type="containsText" dxfId="2378" priority="2489" operator="containsText" text="mjp">
      <formula>NOT(ISERROR(SEARCH("mjp",C96)))</formula>
    </cfRule>
    <cfRule type="containsText" dxfId="2377" priority="2488" operator="containsText" text="max">
      <formula>NOT(ISERROR(SEARCH("max",C96)))</formula>
    </cfRule>
    <cfRule type="containsText" dxfId="2376" priority="2487" operator="containsText" text="double">
      <formula>NOT(ISERROR(SEARCH("double",C96)))</formula>
    </cfRule>
    <cfRule type="containsText" dxfId="2375" priority="2486" operator="containsText" text="midi">
      <formula>NOT(ISERROR(SEARCH("midi",C96)))</formula>
    </cfRule>
    <cfRule type="containsText" dxfId="2374" priority="2485" operator="containsText" text="mjp">
      <formula>NOT(ISERROR(SEARCH("mjp",C96)))</formula>
    </cfRule>
    <cfRule type="containsText" dxfId="2373" priority="2484" operator="containsText" text="max">
      <formula>NOT(ISERROR(SEARCH("max",C96)))</formula>
    </cfRule>
    <cfRule type="containsText" dxfId="2372" priority="2483" operator="containsText" text="double">
      <formula>NOT(ISERROR(SEARCH("double",C96)))</formula>
    </cfRule>
    <cfRule type="containsText" dxfId="2371" priority="2482" operator="containsText" text="midi">
      <formula>NOT(ISERROR(SEARCH("midi",C96)))</formula>
    </cfRule>
    <cfRule type="containsText" dxfId="2370" priority="2481" operator="containsText" text="mjp">
      <formula>NOT(ISERROR(SEARCH("mjp",C96)))</formula>
    </cfRule>
    <cfRule type="containsText" dxfId="2369" priority="2480" operator="containsText" text="max">
      <formula>NOT(ISERROR(SEARCH("max",C96)))</formula>
    </cfRule>
    <cfRule type="containsText" dxfId="2368" priority="2479" operator="containsText" text="double">
      <formula>NOT(ISERROR(SEARCH("double",C96)))</formula>
    </cfRule>
    <cfRule type="containsText" dxfId="2367" priority="2477" operator="containsText" text="mjp">
      <formula>NOT(ISERROR(SEARCH("mjp",C96)))</formula>
    </cfRule>
    <cfRule type="containsText" dxfId="2366" priority="2476" operator="containsText" text="max">
      <formula>NOT(ISERROR(SEARCH("max",C96)))</formula>
    </cfRule>
    <cfRule type="containsText" dxfId="2365" priority="2475" operator="containsText" text="double">
      <formula>NOT(ISERROR(SEARCH("double",C96)))</formula>
    </cfRule>
    <cfRule type="containsText" dxfId="2364" priority="2474" operator="containsText" text="midi">
      <formula>NOT(ISERROR(SEARCH("midi",C96)))</formula>
    </cfRule>
    <cfRule type="containsText" dxfId="2363" priority="2473" operator="containsText" text="mjp">
      <formula>NOT(ISERROR(SEARCH("mjp",C96)))</formula>
    </cfRule>
    <cfRule type="containsText" dxfId="2362" priority="2472" operator="containsText" text="max">
      <formula>NOT(ISERROR(SEARCH("max",C96)))</formula>
    </cfRule>
    <cfRule type="containsText" dxfId="2361" priority="2470" operator="containsText" text="midi">
      <formula>NOT(ISERROR(SEARCH("midi",C96)))</formula>
    </cfRule>
    <cfRule type="containsText" dxfId="2360" priority="2469" operator="containsText" text="mjp">
      <formula>NOT(ISERROR(SEARCH("mjp",C96)))</formula>
    </cfRule>
    <cfRule type="containsText" dxfId="2359" priority="2468" operator="containsText" text="max">
      <formula>NOT(ISERROR(SEARCH("max",C96)))</formula>
    </cfRule>
    <cfRule type="containsText" dxfId="2358" priority="2467" operator="containsText" text="double">
      <formula>NOT(ISERROR(SEARCH("double",C96)))</formula>
    </cfRule>
    <cfRule type="containsText" dxfId="2357" priority="2525" operator="containsText" text="mjp">
      <formula>NOT(ISERROR(SEARCH("mjp",C96)))</formula>
    </cfRule>
    <cfRule type="containsText" dxfId="2356" priority="2501" operator="containsText" text="mjp">
      <formula>NOT(ISERROR(SEARCH("mjp",C96)))</formula>
    </cfRule>
    <cfRule type="containsText" dxfId="2355" priority="2539" operator="containsText" text="double">
      <formula>NOT(ISERROR(SEARCH("double",C96)))</formula>
    </cfRule>
    <cfRule type="containsText" dxfId="2354" priority="2540" operator="containsText" text="max">
      <formula>NOT(ISERROR(SEARCH("max",C96)))</formula>
    </cfRule>
    <cfRule type="containsText" dxfId="2353" priority="2541" operator="containsText" text="mjp">
      <formula>NOT(ISERROR(SEARCH("mjp",C96)))</formula>
    </cfRule>
    <cfRule type="containsText" dxfId="2352" priority="2549" operator="containsText" text="mjp">
      <formula>NOT(ISERROR(SEARCH("mjp",C96)))</formula>
    </cfRule>
    <cfRule type="containsText" dxfId="2351" priority="2471" operator="containsText" text="double">
      <formula>NOT(ISERROR(SEARCH("double",C96)))</formula>
    </cfRule>
    <cfRule type="containsText" dxfId="2350" priority="2543" operator="containsText" text="double">
      <formula>NOT(ISERROR(SEARCH("double",C96)))</formula>
    </cfRule>
    <cfRule type="containsText" dxfId="2349" priority="2544" operator="containsText" text="max">
      <formula>NOT(ISERROR(SEARCH("max",C96)))</formula>
    </cfRule>
    <cfRule type="containsText" dxfId="2348" priority="2545" operator="containsText" text="mjp">
      <formula>NOT(ISERROR(SEARCH("mjp",C96)))</formula>
    </cfRule>
    <cfRule type="containsText" dxfId="2347" priority="2546" operator="containsText" text="midi">
      <formula>NOT(ISERROR(SEARCH("midi",C96)))</formula>
    </cfRule>
    <cfRule type="containsText" dxfId="2346" priority="2547" operator="containsText" text="double">
      <formula>NOT(ISERROR(SEARCH("double",C96)))</formula>
    </cfRule>
    <cfRule type="containsText" dxfId="2345" priority="2548" operator="containsText" text="max">
      <formula>NOT(ISERROR(SEARCH("max",C96)))</formula>
    </cfRule>
    <cfRule type="containsText" dxfId="2344" priority="2550" operator="containsText" text="midi">
      <formula>NOT(ISERROR(SEARCH("midi",C96)))</formula>
    </cfRule>
    <cfRule type="containsText" dxfId="2343" priority="2551" operator="containsText" text="double">
      <formula>NOT(ISERROR(SEARCH("double",C96)))</formula>
    </cfRule>
    <cfRule type="containsText" dxfId="2342" priority="2552" operator="containsText" text="max">
      <formula>NOT(ISERROR(SEARCH("max",C96)))</formula>
    </cfRule>
    <cfRule type="containsText" dxfId="2341" priority="2542" operator="containsText" text="midi">
      <formula>NOT(ISERROR(SEARCH("midi",C96)))</formula>
    </cfRule>
    <cfRule type="containsText" dxfId="2340" priority="2497" operator="containsText" text="mjp">
      <formula>NOT(ISERROR(SEARCH("mjp",C96)))</formula>
    </cfRule>
    <cfRule type="containsText" dxfId="2339" priority="2496" operator="containsText" text="max">
      <formula>NOT(ISERROR(SEARCH("max",C96)))</formula>
    </cfRule>
    <cfRule type="containsText" dxfId="2338" priority="2495" operator="containsText" text="double">
      <formula>NOT(ISERROR(SEARCH("double",C96)))</formula>
    </cfRule>
    <cfRule type="containsText" dxfId="2337" priority="2494" operator="containsText" text="midi">
      <formula>NOT(ISERROR(SEARCH("midi",C96)))</formula>
    </cfRule>
    <cfRule type="containsText" dxfId="2336" priority="2502" operator="containsText" text="midi">
      <formula>NOT(ISERROR(SEARCH("midi",C96)))</formula>
    </cfRule>
    <cfRule type="containsText" dxfId="2335" priority="2503" operator="containsText" text="double">
      <formula>NOT(ISERROR(SEARCH("double",C96)))</formula>
    </cfRule>
    <cfRule type="containsText" dxfId="2334" priority="2478" operator="containsText" text="midi">
      <formula>NOT(ISERROR(SEARCH("midi",C96)))</formula>
    </cfRule>
    <cfRule type="containsText" dxfId="2333" priority="2504" operator="containsText" text="max">
      <formula>NOT(ISERROR(SEARCH("max",C96)))</formula>
    </cfRule>
    <cfRule type="containsText" dxfId="2332" priority="2505" operator="containsText" text="mjp">
      <formula>NOT(ISERROR(SEARCH("mjp",C96)))</formula>
    </cfRule>
    <cfRule type="containsText" dxfId="2331" priority="2506" operator="containsText" text="midi">
      <formula>NOT(ISERROR(SEARCH("midi",C96)))</formula>
    </cfRule>
    <cfRule type="containsText" dxfId="2330" priority="2507" operator="containsText" text="double">
      <formula>NOT(ISERROR(SEARCH("double",C96)))</formula>
    </cfRule>
    <cfRule type="containsText" dxfId="2329" priority="2508" operator="containsText" text="max">
      <formula>NOT(ISERROR(SEARCH("max",C96)))</formula>
    </cfRule>
    <cfRule type="containsText" dxfId="2328" priority="2509" operator="containsText" text="mjp">
      <formula>NOT(ISERROR(SEARCH("mjp",C96)))</formula>
    </cfRule>
    <cfRule type="containsText" dxfId="2327" priority="2510" operator="containsText" text="midi">
      <formula>NOT(ISERROR(SEARCH("midi",C96)))</formula>
    </cfRule>
    <cfRule type="containsText" dxfId="2326" priority="2511" operator="containsText" text="double">
      <formula>NOT(ISERROR(SEARCH("double",C96)))</formula>
    </cfRule>
    <cfRule type="containsText" dxfId="2325" priority="2512" operator="containsText" text="max">
      <formula>NOT(ISERROR(SEARCH("max",C96)))</formula>
    </cfRule>
    <cfRule type="containsText" dxfId="2324" priority="2513" operator="containsText" text="mjp">
      <formula>NOT(ISERROR(SEARCH("mjp",C96)))</formula>
    </cfRule>
    <cfRule type="containsText" dxfId="2323" priority="2514" operator="containsText" text="midi">
      <formula>NOT(ISERROR(SEARCH("midi",C96)))</formula>
    </cfRule>
    <cfRule type="containsText" dxfId="2322" priority="2515" operator="containsText" text="double">
      <formula>NOT(ISERROR(SEARCH("double",C96)))</formula>
    </cfRule>
    <cfRule type="containsText" dxfId="2321" priority="2516" operator="containsText" text="max">
      <formula>NOT(ISERROR(SEARCH("max",C96)))</formula>
    </cfRule>
    <cfRule type="containsText" dxfId="2320" priority="2498" operator="containsText" text="midi">
      <formula>NOT(ISERROR(SEARCH("midi",C96)))</formula>
    </cfRule>
    <cfRule type="containsText" dxfId="2319" priority="2499" operator="containsText" text="double">
      <formula>NOT(ISERROR(SEARCH("double",C96)))</formula>
    </cfRule>
    <cfRule type="containsText" dxfId="2318" priority="2517" operator="containsText" text="mjp">
      <formula>NOT(ISERROR(SEARCH("mjp",C96)))</formula>
    </cfRule>
    <cfRule type="containsText" dxfId="2317" priority="2500" operator="containsText" text="max">
      <formula>NOT(ISERROR(SEARCH("max",C96)))</formula>
    </cfRule>
    <cfRule type="containsText" dxfId="2316" priority="2518" operator="containsText" text="midi">
      <formula>NOT(ISERROR(SEARCH("midi",C96)))</formula>
    </cfRule>
    <cfRule type="containsText" dxfId="2315" priority="2519" operator="containsText" text="double">
      <formula>NOT(ISERROR(SEARCH("double",C96)))</formula>
    </cfRule>
    <cfRule type="containsText" dxfId="2314" priority="2520" operator="containsText" text="max">
      <formula>NOT(ISERROR(SEARCH("max",C96)))</formula>
    </cfRule>
    <cfRule type="containsText" dxfId="2313" priority="2521" operator="containsText" text="mjp">
      <formula>NOT(ISERROR(SEARCH("mjp",C96)))</formula>
    </cfRule>
    <cfRule type="containsText" dxfId="2312" priority="2522" operator="containsText" text="midi">
      <formula>NOT(ISERROR(SEARCH("midi",C96)))</formula>
    </cfRule>
    <cfRule type="containsText" dxfId="2311" priority="2523" operator="containsText" text="double">
      <formula>NOT(ISERROR(SEARCH("double",C96)))</formula>
    </cfRule>
    <cfRule type="containsText" dxfId="2310" priority="2524" operator="containsText" text="max">
      <formula>NOT(ISERROR(SEARCH("max",C96)))</formula>
    </cfRule>
    <cfRule type="containsText" dxfId="2309" priority="2493" operator="containsText" text="mjp">
      <formula>NOT(ISERROR(SEARCH("mjp",C96)))</formula>
    </cfRule>
  </conditionalFormatting>
  <conditionalFormatting sqref="C96:D97">
    <cfRule type="containsText" dxfId="2308" priority="2466" operator="containsText" text="midi">
      <formula>NOT(ISERROR(SEARCH("midi",C96)))</formula>
    </cfRule>
    <cfRule type="containsText" dxfId="2307" priority="2465" operator="containsText" text="mjp">
      <formula>NOT(ISERROR(SEARCH("mjp",C96)))</formula>
    </cfRule>
  </conditionalFormatting>
  <conditionalFormatting sqref="C97:D97 C100:D102">
    <cfRule type="containsText" dxfId="2306" priority="2746" operator="containsText" text="midi">
      <formula>NOT(ISERROR(SEARCH("midi",C97)))</formula>
    </cfRule>
    <cfRule type="containsText" dxfId="2305" priority="2745" operator="containsText" text="mjp">
      <formula>NOT(ISERROR(SEARCH("mjp",C97)))</formula>
    </cfRule>
    <cfRule type="containsText" dxfId="2304" priority="2744" operator="containsText" text="max">
      <formula>NOT(ISERROR(SEARCH("max",C97)))</formula>
    </cfRule>
    <cfRule type="containsText" dxfId="2303" priority="2743" operator="containsText" text="double">
      <formula>NOT(ISERROR(SEARCH("double",C97)))</formula>
    </cfRule>
    <cfRule type="containsText" dxfId="2302" priority="2742" operator="containsText" text="midi">
      <formula>NOT(ISERROR(SEARCH("midi",C97)))</formula>
    </cfRule>
    <cfRule type="containsText" dxfId="2301" priority="2828" operator="containsText" text="max">
      <formula>NOT(ISERROR(SEARCH("max",C97)))</formula>
    </cfRule>
    <cfRule type="containsText" dxfId="2300" priority="2827" operator="containsText" text="double">
      <formula>NOT(ISERROR(SEARCH("double",C97)))</formula>
    </cfRule>
    <cfRule type="containsText" dxfId="2299" priority="2824" operator="containsText" text="max">
      <formula>NOT(ISERROR(SEARCH("max",C97)))</formula>
    </cfRule>
    <cfRule type="containsText" dxfId="2298" priority="2823" operator="containsText" text="double">
      <formula>NOT(ISERROR(SEARCH("double",C97)))</formula>
    </cfRule>
    <cfRule type="containsText" dxfId="2297" priority="2822" operator="containsText" text="midi">
      <formula>NOT(ISERROR(SEARCH("midi",C97)))</formula>
    </cfRule>
    <cfRule type="containsText" dxfId="2296" priority="2821" operator="containsText" text="mjp">
      <formula>NOT(ISERROR(SEARCH("mjp",C97)))</formula>
    </cfRule>
    <cfRule type="containsText" dxfId="2295" priority="2820" operator="containsText" text="max">
      <formula>NOT(ISERROR(SEARCH("max",C97)))</formula>
    </cfRule>
    <cfRule type="containsText" dxfId="2294" priority="2819" operator="containsText" text="double">
      <formula>NOT(ISERROR(SEARCH("double",C97)))</formula>
    </cfRule>
    <cfRule type="containsText" dxfId="2293" priority="2818" operator="containsText" text="midi">
      <formula>NOT(ISERROR(SEARCH("midi",C97)))</formula>
    </cfRule>
    <cfRule type="containsText" dxfId="2292" priority="2817" operator="containsText" text="mjp">
      <formula>NOT(ISERROR(SEARCH("mjp",C97)))</formula>
    </cfRule>
    <cfRule type="containsText" dxfId="2291" priority="2816" operator="containsText" text="max">
      <formula>NOT(ISERROR(SEARCH("max",C97)))</formula>
    </cfRule>
    <cfRule type="containsText" dxfId="2290" priority="2815" operator="containsText" text="double">
      <formula>NOT(ISERROR(SEARCH("double",C97)))</formula>
    </cfRule>
    <cfRule type="containsText" dxfId="2289" priority="2814" operator="containsText" text="midi">
      <formula>NOT(ISERROR(SEARCH("midi",C97)))</formula>
    </cfRule>
    <cfRule type="containsText" dxfId="2288" priority="2813" operator="containsText" text="mjp">
      <formula>NOT(ISERROR(SEARCH("mjp",C97)))</formula>
    </cfRule>
    <cfRule type="containsText" dxfId="2287" priority="2812" operator="containsText" text="max">
      <formula>NOT(ISERROR(SEARCH("max",C97)))</formula>
    </cfRule>
    <cfRule type="containsText" dxfId="2286" priority="2811" operator="containsText" text="double">
      <formula>NOT(ISERROR(SEARCH("double",C97)))</formula>
    </cfRule>
    <cfRule type="containsText" dxfId="2285" priority="2810" operator="containsText" text="midi">
      <formula>NOT(ISERROR(SEARCH("midi",C97)))</formula>
    </cfRule>
    <cfRule type="containsText" dxfId="2284" priority="2809" operator="containsText" text="mjp">
      <formula>NOT(ISERROR(SEARCH("mjp",C97)))</formula>
    </cfRule>
    <cfRule type="containsText" dxfId="2283" priority="2808" operator="containsText" text="max">
      <formula>NOT(ISERROR(SEARCH("max",C97)))</formula>
    </cfRule>
    <cfRule type="containsText" dxfId="2282" priority="2807" operator="containsText" text="double">
      <formula>NOT(ISERROR(SEARCH("double",C97)))</formula>
    </cfRule>
    <cfRule type="containsText" dxfId="2281" priority="2806" operator="containsText" text="midi">
      <formula>NOT(ISERROR(SEARCH("midi",C97)))</formula>
    </cfRule>
    <cfRule type="containsText" dxfId="2280" priority="2805" operator="containsText" text="mjp">
      <formula>NOT(ISERROR(SEARCH("mjp",C97)))</formula>
    </cfRule>
    <cfRule type="containsText" dxfId="2279" priority="2804" operator="containsText" text="max">
      <formula>NOT(ISERROR(SEARCH("max",C97)))</formula>
    </cfRule>
    <cfRule type="containsText" dxfId="2278" priority="2803" operator="containsText" text="double">
      <formula>NOT(ISERROR(SEARCH("double",C97)))</formula>
    </cfRule>
    <cfRule type="containsText" dxfId="2277" priority="2802" operator="containsText" text="midi">
      <formula>NOT(ISERROR(SEARCH("midi",C97)))</formula>
    </cfRule>
    <cfRule type="containsText" dxfId="2276" priority="2801" operator="containsText" text="mjp">
      <formula>NOT(ISERROR(SEARCH("mjp",C97)))</formula>
    </cfRule>
    <cfRule type="containsText" dxfId="2275" priority="2800" operator="containsText" text="max">
      <formula>NOT(ISERROR(SEARCH("max",C97)))</formula>
    </cfRule>
    <cfRule type="containsText" dxfId="2274" priority="2799" operator="containsText" text="double">
      <formula>NOT(ISERROR(SEARCH("double",C97)))</formula>
    </cfRule>
    <cfRule type="containsText" dxfId="2273" priority="2798" operator="containsText" text="midi">
      <formula>NOT(ISERROR(SEARCH("midi",C97)))</formula>
    </cfRule>
    <cfRule type="containsText" dxfId="2272" priority="2797" operator="containsText" text="mjp">
      <formula>NOT(ISERROR(SEARCH("mjp",C97)))</formula>
    </cfRule>
    <cfRule type="containsText" dxfId="2271" priority="2796" operator="containsText" text="max">
      <formula>NOT(ISERROR(SEARCH("max",C97)))</formula>
    </cfRule>
    <cfRule type="containsText" dxfId="2270" priority="2795" operator="containsText" text="double">
      <formula>NOT(ISERROR(SEARCH("double",C97)))</formula>
    </cfRule>
    <cfRule type="containsText" dxfId="2269" priority="2794" operator="containsText" text="midi">
      <formula>NOT(ISERROR(SEARCH("midi",C97)))</formula>
    </cfRule>
    <cfRule type="containsText" dxfId="2268" priority="2793" operator="containsText" text="mjp">
      <formula>NOT(ISERROR(SEARCH("mjp",C97)))</formula>
    </cfRule>
    <cfRule type="containsText" dxfId="2267" priority="2792" operator="containsText" text="max">
      <formula>NOT(ISERROR(SEARCH("max",C97)))</formula>
    </cfRule>
    <cfRule type="containsText" dxfId="2266" priority="2791" operator="containsText" text="double">
      <formula>NOT(ISERROR(SEARCH("double",C97)))</formula>
    </cfRule>
    <cfRule type="containsText" dxfId="2265" priority="2790" operator="containsText" text="midi">
      <formula>NOT(ISERROR(SEARCH("midi",C97)))</formula>
    </cfRule>
    <cfRule type="containsText" dxfId="2264" priority="2789" operator="containsText" text="mjp">
      <formula>NOT(ISERROR(SEARCH("mjp",C97)))</formula>
    </cfRule>
    <cfRule type="containsText" dxfId="2263" priority="2788" operator="containsText" text="max">
      <formula>NOT(ISERROR(SEARCH("max",C97)))</formula>
    </cfRule>
    <cfRule type="containsText" dxfId="2262" priority="2787" operator="containsText" text="double">
      <formula>NOT(ISERROR(SEARCH("double",C97)))</formula>
    </cfRule>
    <cfRule type="containsText" dxfId="2261" priority="2786" operator="containsText" text="midi">
      <formula>NOT(ISERROR(SEARCH("midi",C97)))</formula>
    </cfRule>
    <cfRule type="containsText" dxfId="2260" priority="2785" operator="containsText" text="mjp">
      <formula>NOT(ISERROR(SEARCH("mjp",C97)))</formula>
    </cfRule>
    <cfRule type="containsText" dxfId="2259" priority="2784" operator="containsText" text="max">
      <formula>NOT(ISERROR(SEARCH("max",C97)))</formula>
    </cfRule>
    <cfRule type="containsText" dxfId="2258" priority="2783" operator="containsText" text="double">
      <formula>NOT(ISERROR(SEARCH("double",C97)))</formula>
    </cfRule>
    <cfRule type="containsText" dxfId="2257" priority="2782" operator="containsText" text="midi">
      <formula>NOT(ISERROR(SEARCH("midi",C97)))</formula>
    </cfRule>
    <cfRule type="containsText" dxfId="2256" priority="2781" operator="containsText" text="mjp">
      <formula>NOT(ISERROR(SEARCH("mjp",C97)))</formula>
    </cfRule>
    <cfRule type="containsText" dxfId="2255" priority="2780" operator="containsText" text="max">
      <formula>NOT(ISERROR(SEARCH("max",C97)))</formula>
    </cfRule>
    <cfRule type="containsText" dxfId="2254" priority="2779" operator="containsText" text="double">
      <formula>NOT(ISERROR(SEARCH("double",C97)))</formula>
    </cfRule>
    <cfRule type="containsText" dxfId="2253" priority="2778" operator="containsText" text="midi">
      <formula>NOT(ISERROR(SEARCH("midi",C97)))</formula>
    </cfRule>
    <cfRule type="containsText" dxfId="2252" priority="2777" operator="containsText" text="mjp">
      <formula>NOT(ISERROR(SEARCH("mjp",C97)))</formula>
    </cfRule>
    <cfRule type="containsText" dxfId="2251" priority="2776" operator="containsText" text="max">
      <formula>NOT(ISERROR(SEARCH("max",C97)))</formula>
    </cfRule>
    <cfRule type="containsText" dxfId="2250" priority="2775" operator="containsText" text="double">
      <formula>NOT(ISERROR(SEARCH("double",C97)))</formula>
    </cfRule>
    <cfRule type="containsText" dxfId="2249" priority="2774" operator="containsText" text="midi">
      <formula>NOT(ISERROR(SEARCH("midi",C97)))</formula>
    </cfRule>
    <cfRule type="containsText" dxfId="2248" priority="2773" operator="containsText" text="mjp">
      <formula>NOT(ISERROR(SEARCH("mjp",C97)))</formula>
    </cfRule>
    <cfRule type="containsText" dxfId="2247" priority="2772" operator="containsText" text="max">
      <formula>NOT(ISERROR(SEARCH("max",C97)))</formula>
    </cfRule>
    <cfRule type="containsText" dxfId="2246" priority="2771" operator="containsText" text="double">
      <formula>NOT(ISERROR(SEARCH("double",C97)))</formula>
    </cfRule>
    <cfRule type="containsText" dxfId="2245" priority="2770" operator="containsText" text="midi">
      <formula>NOT(ISERROR(SEARCH("midi",C97)))</formula>
    </cfRule>
    <cfRule type="containsText" dxfId="2244" priority="2769" operator="containsText" text="mjp">
      <formula>NOT(ISERROR(SEARCH("mjp",C97)))</formula>
    </cfRule>
    <cfRule type="containsText" dxfId="2243" priority="2768" operator="containsText" text="max">
      <formula>NOT(ISERROR(SEARCH("max",C97)))</formula>
    </cfRule>
    <cfRule type="containsText" dxfId="2242" priority="2767" operator="containsText" text="double">
      <formula>NOT(ISERROR(SEARCH("double",C97)))</formula>
    </cfRule>
    <cfRule type="containsText" dxfId="2241" priority="2766" operator="containsText" text="midi">
      <formula>NOT(ISERROR(SEARCH("midi",C97)))</formula>
    </cfRule>
    <cfRule type="containsText" dxfId="2240" priority="2765" operator="containsText" text="mjp">
      <formula>NOT(ISERROR(SEARCH("mjp",C97)))</formula>
    </cfRule>
    <cfRule type="containsText" dxfId="2239" priority="2764" operator="containsText" text="max">
      <formula>NOT(ISERROR(SEARCH("max",C97)))</formula>
    </cfRule>
    <cfRule type="containsText" dxfId="2238" priority="2763" operator="containsText" text="double">
      <formula>NOT(ISERROR(SEARCH("double",C97)))</formula>
    </cfRule>
    <cfRule type="containsText" dxfId="2237" priority="2762" operator="containsText" text="midi">
      <formula>NOT(ISERROR(SEARCH("midi",C97)))</formula>
    </cfRule>
    <cfRule type="containsText" dxfId="2236" priority="2761" operator="containsText" text="mjp">
      <formula>NOT(ISERROR(SEARCH("mjp",C97)))</formula>
    </cfRule>
    <cfRule type="containsText" dxfId="2235" priority="2760" operator="containsText" text="max">
      <formula>NOT(ISERROR(SEARCH("max",C97)))</formula>
    </cfRule>
    <cfRule type="containsText" dxfId="2234" priority="2759" operator="containsText" text="double">
      <formula>NOT(ISERROR(SEARCH("double",C97)))</formula>
    </cfRule>
    <cfRule type="containsText" dxfId="2233" priority="2758" operator="containsText" text="midi">
      <formula>NOT(ISERROR(SEARCH("midi",C97)))</formula>
    </cfRule>
    <cfRule type="containsText" dxfId="2232" priority="2757" operator="containsText" text="mjp">
      <formula>NOT(ISERROR(SEARCH("mjp",C97)))</formula>
    </cfRule>
    <cfRule type="containsText" dxfId="2231" priority="2756" operator="containsText" text="max">
      <formula>NOT(ISERROR(SEARCH("max",C97)))</formula>
    </cfRule>
    <cfRule type="containsText" dxfId="2230" priority="2755" operator="containsText" text="double">
      <formula>NOT(ISERROR(SEARCH("double",C97)))</formula>
    </cfRule>
    <cfRule type="containsText" dxfId="2229" priority="2754" operator="containsText" text="midi">
      <formula>NOT(ISERROR(SEARCH("midi",C97)))</formula>
    </cfRule>
    <cfRule type="containsText" dxfId="2228" priority="2753" operator="containsText" text="mjp">
      <formula>NOT(ISERROR(SEARCH("mjp",C97)))</formula>
    </cfRule>
    <cfRule type="containsText" dxfId="2227" priority="2752" operator="containsText" text="max">
      <formula>NOT(ISERROR(SEARCH("max",C97)))</formula>
    </cfRule>
    <cfRule type="containsText" dxfId="2226" priority="2751" operator="containsText" text="double">
      <formula>NOT(ISERROR(SEARCH("double",C97)))</formula>
    </cfRule>
    <cfRule type="containsText" dxfId="2225" priority="2750" operator="containsText" text="midi">
      <formula>NOT(ISERROR(SEARCH("midi",C97)))</formula>
    </cfRule>
    <cfRule type="containsText" dxfId="2224" priority="2749" operator="containsText" text="mjp">
      <formula>NOT(ISERROR(SEARCH("mjp",C97)))</formula>
    </cfRule>
    <cfRule type="containsText" dxfId="2223" priority="2748" operator="containsText" text="max">
      <formula>NOT(ISERROR(SEARCH("max",C97)))</formula>
    </cfRule>
    <cfRule type="containsText" dxfId="2222" priority="2747" operator="containsText" text="double">
      <formula>NOT(ISERROR(SEARCH("double",C97)))</formula>
    </cfRule>
  </conditionalFormatting>
  <conditionalFormatting sqref="C97:D97 C100:D103">
    <cfRule type="containsText" dxfId="2221" priority="2826" operator="containsText" text="midi">
      <formula>NOT(ISERROR(SEARCH("midi",C97)))</formula>
    </cfRule>
    <cfRule type="containsText" dxfId="2220" priority="2825" operator="containsText" text="mjp">
      <formula>NOT(ISERROR(SEARCH("mjp",C97)))</formula>
    </cfRule>
  </conditionalFormatting>
  <conditionalFormatting sqref="C100:D102 C97:D97">
    <cfRule type="containsText" dxfId="2219" priority="2741" operator="containsText" text="mjp">
      <formula>NOT(ISERROR(SEARCH("mjp",C97)))</formula>
    </cfRule>
  </conditionalFormatting>
  <conditionalFormatting sqref="C100:D102">
    <cfRule type="containsText" dxfId="2218" priority="2680" operator="containsText" text="max">
      <formula>NOT(ISERROR(SEARCH("max",C100)))</formula>
    </cfRule>
    <cfRule type="containsText" dxfId="2217" priority="2681" operator="containsText" text="mjp">
      <formula>NOT(ISERROR(SEARCH("mjp",C100)))</formula>
    </cfRule>
    <cfRule type="containsText" dxfId="2216" priority="2682" operator="containsText" text="midi">
      <formula>NOT(ISERROR(SEARCH("midi",C100)))</formula>
    </cfRule>
    <cfRule type="containsText" dxfId="2215" priority="2683" operator="containsText" text="double">
      <formula>NOT(ISERROR(SEARCH("double",C100)))</formula>
    </cfRule>
    <cfRule type="containsText" dxfId="2214" priority="2684" operator="containsText" text="max">
      <formula>NOT(ISERROR(SEARCH("max",C100)))</formula>
    </cfRule>
    <cfRule type="containsText" dxfId="2213" priority="2685" operator="containsText" text="mjp">
      <formula>NOT(ISERROR(SEARCH("mjp",C100)))</formula>
    </cfRule>
    <cfRule type="containsText" dxfId="2212" priority="2686" operator="containsText" text="midi">
      <formula>NOT(ISERROR(SEARCH("midi",C100)))</formula>
    </cfRule>
    <cfRule type="containsText" dxfId="2211" priority="2687" operator="containsText" text="double">
      <formula>NOT(ISERROR(SEARCH("double",C100)))</formula>
    </cfRule>
    <cfRule type="containsText" dxfId="2210" priority="2688" operator="containsText" text="max">
      <formula>NOT(ISERROR(SEARCH("max",C100)))</formula>
    </cfRule>
    <cfRule type="containsText" dxfId="2209" priority="2689" operator="containsText" text="mjp">
      <formula>NOT(ISERROR(SEARCH("mjp",C100)))</formula>
    </cfRule>
    <cfRule type="containsText" dxfId="2208" priority="2690" operator="containsText" text="midi">
      <formula>NOT(ISERROR(SEARCH("midi",C100)))</formula>
    </cfRule>
    <cfRule type="containsText" dxfId="2207" priority="2691" operator="containsText" text="double">
      <formula>NOT(ISERROR(SEARCH("double",C100)))</formula>
    </cfRule>
    <cfRule type="containsText" dxfId="2206" priority="2692" operator="containsText" text="max">
      <formula>NOT(ISERROR(SEARCH("max",C100)))</formula>
    </cfRule>
    <cfRule type="containsText" dxfId="2205" priority="2693" operator="containsText" text="mjp">
      <formula>NOT(ISERROR(SEARCH("mjp",C100)))</formula>
    </cfRule>
    <cfRule type="containsText" dxfId="2204" priority="2694" operator="containsText" text="midi">
      <formula>NOT(ISERROR(SEARCH("midi",C100)))</formula>
    </cfRule>
    <cfRule type="containsText" dxfId="2203" priority="2695" operator="containsText" text="double">
      <formula>NOT(ISERROR(SEARCH("double",C100)))</formula>
    </cfRule>
    <cfRule type="containsText" dxfId="2202" priority="2696" operator="containsText" text="max">
      <formula>NOT(ISERROR(SEARCH("max",C100)))</formula>
    </cfRule>
    <cfRule type="containsText" dxfId="2201" priority="2697" operator="containsText" text="mjp">
      <formula>NOT(ISERROR(SEARCH("mjp",C100)))</formula>
    </cfRule>
    <cfRule type="containsText" dxfId="2200" priority="2699" operator="containsText" text="double">
      <formula>NOT(ISERROR(SEARCH("double",C100)))</formula>
    </cfRule>
    <cfRule type="containsText" dxfId="2199" priority="2700" operator="containsText" text="max">
      <formula>NOT(ISERROR(SEARCH("max",C100)))</formula>
    </cfRule>
    <cfRule type="containsText" dxfId="2198" priority="2701" operator="containsText" text="mjp">
      <formula>NOT(ISERROR(SEARCH("mjp",C100)))</formula>
    </cfRule>
    <cfRule type="containsText" dxfId="2197" priority="2702" operator="containsText" text="midi">
      <formula>NOT(ISERROR(SEARCH("midi",C100)))</formula>
    </cfRule>
    <cfRule type="containsText" dxfId="2196" priority="2703" operator="containsText" text="double">
      <formula>NOT(ISERROR(SEARCH("double",C100)))</formula>
    </cfRule>
    <cfRule type="containsText" dxfId="2195" priority="2704" operator="containsText" text="max">
      <formula>NOT(ISERROR(SEARCH("max",C100)))</formula>
    </cfRule>
    <cfRule type="containsText" dxfId="2194" priority="2705" operator="containsText" text="mjp">
      <formula>NOT(ISERROR(SEARCH("mjp",C100)))</formula>
    </cfRule>
    <cfRule type="containsText" dxfId="2193" priority="2706" operator="containsText" text="midi">
      <formula>NOT(ISERROR(SEARCH("midi",C100)))</formula>
    </cfRule>
    <cfRule type="containsText" dxfId="2192" priority="2707" operator="containsText" text="double">
      <formula>NOT(ISERROR(SEARCH("double",C100)))</formula>
    </cfRule>
    <cfRule type="containsText" dxfId="2191" priority="2708" operator="containsText" text="max">
      <formula>NOT(ISERROR(SEARCH("max",C100)))</formula>
    </cfRule>
    <cfRule type="containsText" dxfId="2190" priority="2709" operator="containsText" text="mjp">
      <formula>NOT(ISERROR(SEARCH("mjp",C100)))</formula>
    </cfRule>
    <cfRule type="containsText" dxfId="2189" priority="2710" operator="containsText" text="midi">
      <formula>NOT(ISERROR(SEARCH("midi",C100)))</formula>
    </cfRule>
    <cfRule type="containsText" dxfId="2188" priority="2711" operator="containsText" text="double">
      <formula>NOT(ISERROR(SEARCH("double",C100)))</formula>
    </cfRule>
    <cfRule type="containsText" dxfId="2187" priority="2712" operator="containsText" text="max">
      <formula>NOT(ISERROR(SEARCH("max",C100)))</formula>
    </cfRule>
    <cfRule type="containsText" dxfId="2186" priority="2713" operator="containsText" text="mjp">
      <formula>NOT(ISERROR(SEARCH("mjp",C100)))</formula>
    </cfRule>
    <cfRule type="containsText" dxfId="2185" priority="2714" operator="containsText" text="midi">
      <formula>NOT(ISERROR(SEARCH("midi",C100)))</formula>
    </cfRule>
    <cfRule type="containsText" dxfId="2184" priority="2715" operator="containsText" text="double">
      <formula>NOT(ISERROR(SEARCH("double",C100)))</formula>
    </cfRule>
    <cfRule type="containsText" dxfId="2183" priority="2716" operator="containsText" text="max">
      <formula>NOT(ISERROR(SEARCH("max",C100)))</formula>
    </cfRule>
    <cfRule type="containsText" dxfId="2182" priority="2717" operator="containsText" text="mjp">
      <formula>NOT(ISERROR(SEARCH("mjp",C100)))</formula>
    </cfRule>
    <cfRule type="containsText" dxfId="2181" priority="2718" operator="containsText" text="midi">
      <formula>NOT(ISERROR(SEARCH("midi",C100)))</formula>
    </cfRule>
    <cfRule type="containsText" dxfId="2180" priority="2650" operator="containsText" text="midi">
      <formula>NOT(ISERROR(SEARCH("midi",C100)))</formula>
    </cfRule>
    <cfRule type="containsText" dxfId="2179" priority="2719" operator="containsText" text="double">
      <formula>NOT(ISERROR(SEARCH("double",C100)))</formula>
    </cfRule>
    <cfRule type="containsText" dxfId="2178" priority="2720" operator="containsText" text="max">
      <formula>NOT(ISERROR(SEARCH("max",C100)))</formula>
    </cfRule>
    <cfRule type="containsText" dxfId="2177" priority="2721" operator="containsText" text="mjp">
      <formula>NOT(ISERROR(SEARCH("mjp",C100)))</formula>
    </cfRule>
    <cfRule type="containsText" dxfId="2176" priority="2722" operator="containsText" text="midi">
      <formula>NOT(ISERROR(SEARCH("midi",C100)))</formula>
    </cfRule>
    <cfRule type="containsText" dxfId="2175" priority="2723" operator="containsText" text="double">
      <formula>NOT(ISERROR(SEARCH("double",C100)))</formula>
    </cfRule>
    <cfRule type="containsText" dxfId="2174" priority="2724" operator="containsText" text="max">
      <formula>NOT(ISERROR(SEARCH("max",C100)))</formula>
    </cfRule>
    <cfRule type="containsText" dxfId="2173" priority="2725" operator="containsText" text="mjp">
      <formula>NOT(ISERROR(SEARCH("mjp",C100)))</formula>
    </cfRule>
    <cfRule type="containsText" dxfId="2172" priority="2726" operator="containsText" text="midi">
      <formula>NOT(ISERROR(SEARCH("midi",C100)))</formula>
    </cfRule>
    <cfRule type="containsText" dxfId="2171" priority="2727" operator="containsText" text="double">
      <formula>NOT(ISERROR(SEARCH("double",C100)))</formula>
    </cfRule>
    <cfRule type="containsText" dxfId="2170" priority="2728" operator="containsText" text="max">
      <formula>NOT(ISERROR(SEARCH("max",C100)))</formula>
    </cfRule>
    <cfRule type="containsText" dxfId="2169" priority="2729" operator="containsText" text="mjp">
      <formula>NOT(ISERROR(SEARCH("mjp",C100)))</formula>
    </cfRule>
    <cfRule type="containsText" dxfId="2168" priority="2730" operator="containsText" text="midi">
      <formula>NOT(ISERROR(SEARCH("midi",C100)))</formula>
    </cfRule>
    <cfRule type="containsText" dxfId="2167" priority="2732" operator="containsText" text="max">
      <formula>NOT(ISERROR(SEARCH("max",C100)))</formula>
    </cfRule>
    <cfRule type="containsText" dxfId="2166" priority="2733" operator="containsText" text="mjp">
      <formula>NOT(ISERROR(SEARCH("mjp",C100)))</formula>
    </cfRule>
    <cfRule type="containsText" dxfId="2165" priority="2734" operator="containsText" text="midi">
      <formula>NOT(ISERROR(SEARCH("midi",C100)))</formula>
    </cfRule>
    <cfRule type="containsText" dxfId="2164" priority="2735" operator="containsText" text="double">
      <formula>NOT(ISERROR(SEARCH("double",C100)))</formula>
    </cfRule>
    <cfRule type="containsText" dxfId="2163" priority="2736" operator="containsText" text="max">
      <formula>NOT(ISERROR(SEARCH("max",C100)))</formula>
    </cfRule>
    <cfRule type="containsText" dxfId="2162" priority="2698" operator="containsText" text="midi">
      <formula>NOT(ISERROR(SEARCH("midi",C100)))</formula>
    </cfRule>
    <cfRule type="containsText" dxfId="2161" priority="2731" operator="containsText" text="double">
      <formula>NOT(ISERROR(SEARCH("double",C100)))</formula>
    </cfRule>
    <cfRule type="containsText" dxfId="2160" priority="2649" operator="containsText" text="mjp">
      <formula>NOT(ISERROR(SEARCH("mjp",C100)))</formula>
    </cfRule>
    <cfRule type="containsText" dxfId="2159" priority="2651" operator="containsText" text="double">
      <formula>NOT(ISERROR(SEARCH("double",C100)))</formula>
    </cfRule>
    <cfRule type="containsText" dxfId="2158" priority="2652" operator="containsText" text="max">
      <formula>NOT(ISERROR(SEARCH("max",C100)))</formula>
    </cfRule>
    <cfRule type="containsText" dxfId="2157" priority="2653" operator="containsText" text="mjp">
      <formula>NOT(ISERROR(SEARCH("mjp",C100)))</formula>
    </cfRule>
    <cfRule type="containsText" dxfId="2156" priority="2654" operator="containsText" text="midi">
      <formula>NOT(ISERROR(SEARCH("midi",C100)))</formula>
    </cfRule>
    <cfRule type="containsText" dxfId="2155" priority="2655" operator="containsText" text="double">
      <formula>NOT(ISERROR(SEARCH("double",C100)))</formula>
    </cfRule>
    <cfRule type="containsText" dxfId="2154" priority="2656" operator="containsText" text="max">
      <formula>NOT(ISERROR(SEARCH("max",C100)))</formula>
    </cfRule>
    <cfRule type="containsText" dxfId="2153" priority="2657" operator="containsText" text="mjp">
      <formula>NOT(ISERROR(SEARCH("mjp",C100)))</formula>
    </cfRule>
    <cfRule type="containsText" dxfId="2152" priority="2658" operator="containsText" text="midi">
      <formula>NOT(ISERROR(SEARCH("midi",C100)))</formula>
    </cfRule>
    <cfRule type="containsText" dxfId="2151" priority="2659" operator="containsText" text="double">
      <formula>NOT(ISERROR(SEARCH("double",C100)))</formula>
    </cfRule>
    <cfRule type="containsText" dxfId="2150" priority="2660" operator="containsText" text="max">
      <formula>NOT(ISERROR(SEARCH("max",C100)))</formula>
    </cfRule>
    <cfRule type="containsText" dxfId="2149" priority="2661" operator="containsText" text="mjp">
      <formula>NOT(ISERROR(SEARCH("mjp",C100)))</formula>
    </cfRule>
    <cfRule type="containsText" dxfId="2148" priority="2662" operator="containsText" text="midi">
      <formula>NOT(ISERROR(SEARCH("midi",C100)))</formula>
    </cfRule>
    <cfRule type="containsText" dxfId="2147" priority="2663" operator="containsText" text="double">
      <formula>NOT(ISERROR(SEARCH("double",C100)))</formula>
    </cfRule>
    <cfRule type="containsText" dxfId="2146" priority="2664" operator="containsText" text="max">
      <formula>NOT(ISERROR(SEARCH("max",C100)))</formula>
    </cfRule>
    <cfRule type="containsText" dxfId="2145" priority="2665" operator="containsText" text="mjp">
      <formula>NOT(ISERROR(SEARCH("mjp",C100)))</formula>
    </cfRule>
    <cfRule type="containsText" dxfId="2144" priority="2666" operator="containsText" text="midi">
      <formula>NOT(ISERROR(SEARCH("midi",C100)))</formula>
    </cfRule>
    <cfRule type="containsText" dxfId="2143" priority="2667" operator="containsText" text="double">
      <formula>NOT(ISERROR(SEARCH("double",C100)))</formula>
    </cfRule>
    <cfRule type="containsText" dxfId="2142" priority="2668" operator="containsText" text="max">
      <formula>NOT(ISERROR(SEARCH("max",C100)))</formula>
    </cfRule>
    <cfRule type="containsText" dxfId="2141" priority="2669" operator="containsText" text="mjp">
      <formula>NOT(ISERROR(SEARCH("mjp",C100)))</formula>
    </cfRule>
    <cfRule type="containsText" dxfId="2140" priority="2670" operator="containsText" text="midi">
      <formula>NOT(ISERROR(SEARCH("midi",C100)))</formula>
    </cfRule>
    <cfRule type="containsText" dxfId="2139" priority="2671" operator="containsText" text="double">
      <formula>NOT(ISERROR(SEARCH("double",C100)))</formula>
    </cfRule>
    <cfRule type="containsText" dxfId="2138" priority="2672" operator="containsText" text="max">
      <formula>NOT(ISERROR(SEARCH("max",C100)))</formula>
    </cfRule>
    <cfRule type="containsText" dxfId="2137" priority="2673" operator="containsText" text="mjp">
      <formula>NOT(ISERROR(SEARCH("mjp",C100)))</formula>
    </cfRule>
    <cfRule type="containsText" dxfId="2136" priority="2674" operator="containsText" text="midi">
      <formula>NOT(ISERROR(SEARCH("midi",C100)))</formula>
    </cfRule>
    <cfRule type="containsText" dxfId="2135" priority="2675" operator="containsText" text="double">
      <formula>NOT(ISERROR(SEARCH("double",C100)))</formula>
    </cfRule>
    <cfRule type="containsText" dxfId="2134" priority="2679" operator="containsText" text="double">
      <formula>NOT(ISERROR(SEARCH("double",C100)))</formula>
    </cfRule>
    <cfRule type="containsText" dxfId="2133" priority="2676" operator="containsText" text="max">
      <formula>NOT(ISERROR(SEARCH("max",C100)))</formula>
    </cfRule>
    <cfRule type="containsText" dxfId="2132" priority="2677" operator="containsText" text="mjp">
      <formula>NOT(ISERROR(SEARCH("mjp",C100)))</formula>
    </cfRule>
    <cfRule type="containsText" dxfId="2131" priority="2678" operator="containsText" text="midi">
      <formula>NOT(ISERROR(SEARCH("midi",C100)))</formula>
    </cfRule>
  </conditionalFormatting>
  <conditionalFormatting sqref="C100:D103 C104">
    <cfRule type="containsText" dxfId="2130" priority="2274" operator="containsText" text="midi">
      <formula>NOT(ISERROR(SEARCH("midi",C100)))</formula>
    </cfRule>
  </conditionalFormatting>
  <conditionalFormatting sqref="C101:D101">
    <cfRule type="containsText" dxfId="2129" priority="732" operator="containsText" text="max">
      <formula>NOT(ISERROR(SEARCH("max",C101)))</formula>
    </cfRule>
    <cfRule type="containsText" dxfId="2128" priority="733" operator="containsText" text="mjp">
      <formula>NOT(ISERROR(SEARCH("mjp",C101)))</formula>
    </cfRule>
    <cfRule type="containsText" dxfId="2127" priority="734" operator="containsText" text="midi">
      <formula>NOT(ISERROR(SEARCH("midi",C101)))</formula>
    </cfRule>
    <cfRule type="containsText" dxfId="2126" priority="735" operator="containsText" text="double">
      <formula>NOT(ISERROR(SEARCH("double",C101)))</formula>
    </cfRule>
    <cfRule type="containsText" dxfId="2125" priority="736" operator="containsText" text="max">
      <formula>NOT(ISERROR(SEARCH("max",C101)))</formula>
    </cfRule>
    <cfRule type="containsText" dxfId="2124" priority="737" operator="containsText" text="mjp">
      <formula>NOT(ISERROR(SEARCH("mjp",C101)))</formula>
    </cfRule>
    <cfRule type="containsText" dxfId="2123" priority="738" operator="containsText" text="midi">
      <formula>NOT(ISERROR(SEARCH("midi",C101)))</formula>
    </cfRule>
    <cfRule type="containsText" dxfId="2122" priority="739" operator="containsText" text="double">
      <formula>NOT(ISERROR(SEARCH("double",C101)))</formula>
    </cfRule>
    <cfRule type="containsText" dxfId="2121" priority="740" operator="containsText" text="max">
      <formula>NOT(ISERROR(SEARCH("max",C101)))</formula>
    </cfRule>
    <cfRule type="containsText" dxfId="2120" priority="741" operator="containsText" text="mjp">
      <formula>NOT(ISERROR(SEARCH("mjp",C101)))</formula>
    </cfRule>
    <cfRule type="containsText" dxfId="2119" priority="742" operator="containsText" text="midi">
      <formula>NOT(ISERROR(SEARCH("midi",C101)))</formula>
    </cfRule>
    <cfRule type="containsText" dxfId="2118" priority="743" operator="containsText" text="double">
      <formula>NOT(ISERROR(SEARCH("double",C101)))</formula>
    </cfRule>
    <cfRule type="containsText" dxfId="2117" priority="744" operator="containsText" text="max">
      <formula>NOT(ISERROR(SEARCH("max",C101)))</formula>
    </cfRule>
    <cfRule type="containsText" dxfId="2116" priority="745" operator="containsText" text="midi">
      <formula>NOT(ISERROR(SEARCH("midi",C101)))</formula>
    </cfRule>
    <cfRule type="containsText" dxfId="2115" priority="746" operator="containsText" text="mjp">
      <formula>NOT(ISERROR(SEARCH("mjp",C101)))</formula>
    </cfRule>
    <cfRule type="containsText" dxfId="2114" priority="479" operator="containsText" text="double">
      <formula>NOT(ISERROR(SEARCH("double",C101)))</formula>
    </cfRule>
    <cfRule type="containsText" dxfId="2113" priority="480" operator="containsText" text="max">
      <formula>NOT(ISERROR(SEARCH("max",C101)))</formula>
    </cfRule>
    <cfRule type="containsText" dxfId="2112" priority="481" operator="containsText" text="mjp">
      <formula>NOT(ISERROR(SEARCH("mjp",C101)))</formula>
    </cfRule>
    <cfRule type="containsText" dxfId="2111" priority="482" operator="containsText" text="midi">
      <formula>NOT(ISERROR(SEARCH("midi",C101)))</formula>
    </cfRule>
    <cfRule type="containsText" dxfId="2110" priority="526" operator="containsText" text="midi">
      <formula>NOT(ISERROR(SEARCH("midi",C101)))</formula>
    </cfRule>
    <cfRule type="containsText" dxfId="2109" priority="483" operator="containsText" text="double">
      <formula>NOT(ISERROR(SEARCH("double",C101)))</formula>
    </cfRule>
    <cfRule type="containsText" dxfId="2108" priority="484" operator="containsText" text="max">
      <formula>NOT(ISERROR(SEARCH("max",C101)))</formula>
    </cfRule>
    <cfRule type="containsText" dxfId="2107" priority="485" operator="containsText" text="mjp">
      <formula>NOT(ISERROR(SEARCH("mjp",C101)))</formula>
    </cfRule>
    <cfRule type="containsText" dxfId="2106" priority="486" operator="containsText" text="midi">
      <formula>NOT(ISERROR(SEARCH("midi",C101)))</formula>
    </cfRule>
    <cfRule type="containsText" dxfId="2105" priority="487" operator="containsText" text="double">
      <formula>NOT(ISERROR(SEARCH("double",C101)))</formula>
    </cfRule>
    <cfRule type="containsText" dxfId="2104" priority="488" operator="containsText" text="max">
      <formula>NOT(ISERROR(SEARCH("max",C101)))</formula>
    </cfRule>
    <cfRule type="containsText" dxfId="2103" priority="489" operator="containsText" text="mjp">
      <formula>NOT(ISERROR(SEARCH("mjp",C101)))</formula>
    </cfRule>
    <cfRule type="containsText" dxfId="2102" priority="490" operator="containsText" text="midi">
      <formula>NOT(ISERROR(SEARCH("midi",C101)))</formula>
    </cfRule>
    <cfRule type="containsText" dxfId="2101" priority="491" operator="containsText" text="double">
      <formula>NOT(ISERROR(SEARCH("double",C101)))</formula>
    </cfRule>
    <cfRule type="containsText" dxfId="2100" priority="492" operator="containsText" text="max">
      <formula>NOT(ISERROR(SEARCH("max",C101)))</formula>
    </cfRule>
    <cfRule type="containsText" dxfId="2099" priority="493" operator="containsText" text="mjp">
      <formula>NOT(ISERROR(SEARCH("mjp",C101)))</formula>
    </cfRule>
    <cfRule type="containsText" dxfId="2098" priority="494" operator="containsText" text="midi">
      <formula>NOT(ISERROR(SEARCH("midi",C101)))</formula>
    </cfRule>
    <cfRule type="containsText" dxfId="2097" priority="495" operator="containsText" text="double">
      <formula>NOT(ISERROR(SEARCH("double",C101)))</formula>
    </cfRule>
    <cfRule type="containsText" dxfId="2096" priority="496" operator="containsText" text="max">
      <formula>NOT(ISERROR(SEARCH("max",C101)))</formula>
    </cfRule>
    <cfRule type="containsText" dxfId="2095" priority="497" operator="containsText" text="mjp">
      <formula>NOT(ISERROR(SEARCH("mjp",C101)))</formula>
    </cfRule>
    <cfRule type="containsText" dxfId="2094" priority="498" operator="containsText" text="midi">
      <formula>NOT(ISERROR(SEARCH("midi",C101)))</formula>
    </cfRule>
    <cfRule type="containsText" dxfId="2093" priority="499" operator="containsText" text="double">
      <formula>NOT(ISERROR(SEARCH("double",C101)))</formula>
    </cfRule>
    <cfRule type="containsText" dxfId="2092" priority="500" operator="containsText" text="max">
      <formula>NOT(ISERROR(SEARCH("max",C101)))</formula>
    </cfRule>
    <cfRule type="containsText" dxfId="2091" priority="501" operator="containsText" text="mjp">
      <formula>NOT(ISERROR(SEARCH("mjp",C101)))</formula>
    </cfRule>
    <cfRule type="containsText" dxfId="2090" priority="502" operator="containsText" text="midi">
      <formula>NOT(ISERROR(SEARCH("midi",C101)))</formula>
    </cfRule>
    <cfRule type="containsText" dxfId="2089" priority="503" operator="containsText" text="double">
      <formula>NOT(ISERROR(SEARCH("double",C101)))</formula>
    </cfRule>
    <cfRule type="containsText" dxfId="2088" priority="504" operator="containsText" text="max">
      <formula>NOT(ISERROR(SEARCH("max",C101)))</formula>
    </cfRule>
    <cfRule type="containsText" dxfId="2087" priority="505" operator="containsText" text="mjp">
      <formula>NOT(ISERROR(SEARCH("mjp",C101)))</formula>
    </cfRule>
    <cfRule type="containsText" dxfId="2086" priority="506" operator="containsText" text="midi">
      <formula>NOT(ISERROR(SEARCH("midi",C101)))</formula>
    </cfRule>
    <cfRule type="containsText" dxfId="2085" priority="507" operator="containsText" text="double">
      <formula>NOT(ISERROR(SEARCH("double",C101)))</formula>
    </cfRule>
    <cfRule type="containsText" dxfId="2084" priority="508" operator="containsText" text="max">
      <formula>NOT(ISERROR(SEARCH("max",C101)))</formula>
    </cfRule>
    <cfRule type="containsText" dxfId="2083" priority="509" operator="containsText" text="mjp">
      <formula>NOT(ISERROR(SEARCH("mjp",C101)))</formula>
    </cfRule>
    <cfRule type="containsText" dxfId="2082" priority="510" operator="containsText" text="midi">
      <formula>NOT(ISERROR(SEARCH("midi",C101)))</formula>
    </cfRule>
    <cfRule type="containsText" dxfId="2081" priority="511" operator="containsText" text="double">
      <formula>NOT(ISERROR(SEARCH("double",C101)))</formula>
    </cfRule>
    <cfRule type="containsText" dxfId="2080" priority="512" operator="containsText" text="max">
      <formula>NOT(ISERROR(SEARCH("max",C101)))</formula>
    </cfRule>
    <cfRule type="containsText" dxfId="2079" priority="513" operator="containsText" text="mjp">
      <formula>NOT(ISERROR(SEARCH("mjp",C101)))</formula>
    </cfRule>
    <cfRule type="containsText" dxfId="2078" priority="514" operator="containsText" text="midi">
      <formula>NOT(ISERROR(SEARCH("midi",C101)))</formula>
    </cfRule>
    <cfRule type="containsText" dxfId="2077" priority="515" operator="containsText" text="double">
      <formula>NOT(ISERROR(SEARCH("double",C101)))</formula>
    </cfRule>
    <cfRule type="containsText" dxfId="2076" priority="516" operator="containsText" text="max">
      <formula>NOT(ISERROR(SEARCH("max",C101)))</formula>
    </cfRule>
    <cfRule type="containsText" dxfId="2075" priority="517" operator="containsText" text="mjp">
      <formula>NOT(ISERROR(SEARCH("mjp",C101)))</formula>
    </cfRule>
    <cfRule type="containsText" dxfId="2074" priority="518" operator="containsText" text="midi">
      <formula>NOT(ISERROR(SEARCH("midi",C101)))</formula>
    </cfRule>
    <cfRule type="containsText" dxfId="2073" priority="519" operator="containsText" text="double">
      <formula>NOT(ISERROR(SEARCH("double",C101)))</formula>
    </cfRule>
    <cfRule type="containsText" dxfId="2072" priority="520" operator="containsText" text="max">
      <formula>NOT(ISERROR(SEARCH("max",C101)))</formula>
    </cfRule>
    <cfRule type="containsText" dxfId="2071" priority="521" operator="containsText" text="mjp">
      <formula>NOT(ISERROR(SEARCH("mjp",C101)))</formula>
    </cfRule>
    <cfRule type="containsText" dxfId="2070" priority="522" operator="containsText" text="midi">
      <formula>NOT(ISERROR(SEARCH("midi",C101)))</formula>
    </cfRule>
    <cfRule type="containsText" dxfId="2069" priority="523" operator="containsText" text="double">
      <formula>NOT(ISERROR(SEARCH("double",C101)))</formula>
    </cfRule>
    <cfRule type="containsText" dxfId="2068" priority="524" operator="containsText" text="max">
      <formula>NOT(ISERROR(SEARCH("max",C101)))</formula>
    </cfRule>
    <cfRule type="containsText" dxfId="2067" priority="525" operator="containsText" text="mjp">
      <formula>NOT(ISERROR(SEARCH("mjp",C101)))</formula>
    </cfRule>
    <cfRule type="containsText" dxfId="2066" priority="527" operator="containsText" text="double">
      <formula>NOT(ISERROR(SEARCH("double",C101)))</formula>
    </cfRule>
    <cfRule type="containsText" dxfId="2065" priority="528" operator="containsText" text="max">
      <formula>NOT(ISERROR(SEARCH("max",C101)))</formula>
    </cfRule>
    <cfRule type="containsText" dxfId="2064" priority="529" operator="containsText" text="mjp">
      <formula>NOT(ISERROR(SEARCH("mjp",C101)))</formula>
    </cfRule>
    <cfRule type="containsText" dxfId="2063" priority="530" operator="containsText" text="midi">
      <formula>NOT(ISERROR(SEARCH("midi",C101)))</formula>
    </cfRule>
    <cfRule type="containsText" dxfId="2062" priority="531" operator="containsText" text="double">
      <formula>NOT(ISERROR(SEARCH("double",C101)))</formula>
    </cfRule>
    <cfRule type="containsText" dxfId="2061" priority="532" operator="containsText" text="max">
      <formula>NOT(ISERROR(SEARCH("max",C101)))</formula>
    </cfRule>
    <cfRule type="containsText" dxfId="2060" priority="533" operator="containsText" text="mjp">
      <formula>NOT(ISERROR(SEARCH("mjp",C101)))</formula>
    </cfRule>
    <cfRule type="containsText" dxfId="2059" priority="534" operator="containsText" text="midi">
      <formula>NOT(ISERROR(SEARCH("midi",C101)))</formula>
    </cfRule>
    <cfRule type="containsText" dxfId="2058" priority="535" operator="containsText" text="double">
      <formula>NOT(ISERROR(SEARCH("double",C101)))</formula>
    </cfRule>
    <cfRule type="containsText" dxfId="2057" priority="536" operator="containsText" text="max">
      <formula>NOT(ISERROR(SEARCH("max",C101)))</formula>
    </cfRule>
    <cfRule type="containsText" dxfId="2056" priority="537" operator="containsText" text="mjp">
      <formula>NOT(ISERROR(SEARCH("mjp",C101)))</formula>
    </cfRule>
    <cfRule type="containsText" dxfId="2055" priority="538" operator="containsText" text="midi">
      <formula>NOT(ISERROR(SEARCH("midi",C101)))</formula>
    </cfRule>
    <cfRule type="containsText" dxfId="2054" priority="539" operator="containsText" text="double">
      <formula>NOT(ISERROR(SEARCH("double",C101)))</formula>
    </cfRule>
    <cfRule type="containsText" dxfId="2053" priority="540" operator="containsText" text="max">
      <formula>NOT(ISERROR(SEARCH("max",C101)))</formula>
    </cfRule>
    <cfRule type="containsText" dxfId="2052" priority="541" operator="containsText" text="mjp">
      <formula>NOT(ISERROR(SEARCH("mjp",C101)))</formula>
    </cfRule>
    <cfRule type="containsText" dxfId="2051" priority="542" operator="containsText" text="midi">
      <formula>NOT(ISERROR(SEARCH("midi",C101)))</formula>
    </cfRule>
    <cfRule type="containsText" dxfId="2050" priority="543" operator="containsText" text="double">
      <formula>NOT(ISERROR(SEARCH("double",C101)))</formula>
    </cfRule>
    <cfRule type="containsText" dxfId="2049" priority="544" operator="containsText" text="max">
      <formula>NOT(ISERROR(SEARCH("max",C101)))</formula>
    </cfRule>
    <cfRule type="containsText" dxfId="2048" priority="545" operator="containsText" text="mjp">
      <formula>NOT(ISERROR(SEARCH("mjp",C101)))</formula>
    </cfRule>
    <cfRule type="containsText" dxfId="2047" priority="546" operator="containsText" text="midi">
      <formula>NOT(ISERROR(SEARCH("midi",C101)))</formula>
    </cfRule>
    <cfRule type="containsText" dxfId="2046" priority="547" operator="containsText" text="double">
      <formula>NOT(ISERROR(SEARCH("double",C101)))</formula>
    </cfRule>
    <cfRule type="containsText" dxfId="2045" priority="548" operator="containsText" text="max">
      <formula>NOT(ISERROR(SEARCH("max",C101)))</formula>
    </cfRule>
    <cfRule type="containsText" dxfId="2044" priority="632" operator="containsText" text="max">
      <formula>NOT(ISERROR(SEARCH("max",C101)))</formula>
    </cfRule>
    <cfRule type="containsText" dxfId="2043" priority="549" operator="containsText" text="mjp">
      <formula>NOT(ISERROR(SEARCH("mjp",C101)))</formula>
    </cfRule>
    <cfRule type="containsText" dxfId="2042" priority="550" operator="containsText" text="midi">
      <formula>NOT(ISERROR(SEARCH("midi",C101)))</formula>
    </cfRule>
    <cfRule type="containsText" dxfId="2041" priority="551" operator="containsText" text="double">
      <formula>NOT(ISERROR(SEARCH("double",C101)))</formula>
    </cfRule>
    <cfRule type="containsText" dxfId="2040" priority="552" operator="containsText" text="max">
      <formula>NOT(ISERROR(SEARCH("max",C101)))</formula>
    </cfRule>
    <cfRule type="containsText" dxfId="2039" priority="553" operator="containsText" text="mjp">
      <formula>NOT(ISERROR(SEARCH("mjp",C101)))</formula>
    </cfRule>
    <cfRule type="containsText" dxfId="2038" priority="554" operator="containsText" text="midi">
      <formula>NOT(ISERROR(SEARCH("midi",C101)))</formula>
    </cfRule>
    <cfRule type="containsText" dxfId="2037" priority="686" operator="containsText" text="midi">
      <formula>NOT(ISERROR(SEARCH("midi",C101)))</formula>
    </cfRule>
    <cfRule type="containsText" dxfId="2036" priority="556" operator="containsText" text="max">
      <formula>NOT(ISERROR(SEARCH("max",C101)))</formula>
    </cfRule>
    <cfRule type="containsText" dxfId="2035" priority="557" operator="containsText" text="mjp">
      <formula>NOT(ISERROR(SEARCH("mjp",C101)))</formula>
    </cfRule>
    <cfRule type="containsText" dxfId="2034" priority="558" operator="containsText" text="midi">
      <formula>NOT(ISERROR(SEARCH("midi",C101)))</formula>
    </cfRule>
    <cfRule type="containsText" dxfId="2033" priority="559" operator="containsText" text="double">
      <formula>NOT(ISERROR(SEARCH("double",C101)))</formula>
    </cfRule>
    <cfRule type="containsText" dxfId="2032" priority="560" operator="containsText" text="max">
      <formula>NOT(ISERROR(SEARCH("max",C101)))</formula>
    </cfRule>
    <cfRule type="containsText" dxfId="2031" priority="561" operator="containsText" text="mjp">
      <formula>NOT(ISERROR(SEARCH("mjp",C101)))</formula>
    </cfRule>
    <cfRule type="containsText" dxfId="2030" priority="562" operator="containsText" text="midi">
      <formula>NOT(ISERROR(SEARCH("midi",C101)))</formula>
    </cfRule>
    <cfRule type="containsText" dxfId="2029" priority="563" operator="containsText" text="double">
      <formula>NOT(ISERROR(SEARCH("double",C101)))</formula>
    </cfRule>
    <cfRule type="containsText" dxfId="2028" priority="564" operator="containsText" text="max">
      <formula>NOT(ISERROR(SEARCH("max",C101)))</formula>
    </cfRule>
    <cfRule type="containsText" dxfId="2027" priority="565" operator="containsText" text="mjp">
      <formula>NOT(ISERROR(SEARCH("mjp",C101)))</formula>
    </cfRule>
    <cfRule type="containsText" dxfId="2026" priority="566" operator="containsText" text="midi">
      <formula>NOT(ISERROR(SEARCH("midi",C101)))</formula>
    </cfRule>
    <cfRule type="containsText" dxfId="2025" priority="567" operator="containsText" text="double">
      <formula>NOT(ISERROR(SEARCH("double",C101)))</formula>
    </cfRule>
    <cfRule type="containsText" dxfId="2024" priority="568" operator="containsText" text="max">
      <formula>NOT(ISERROR(SEARCH("max",C101)))</formula>
    </cfRule>
    <cfRule type="containsText" dxfId="2023" priority="569" operator="containsText" text="mjp">
      <formula>NOT(ISERROR(SEARCH("mjp",C101)))</formula>
    </cfRule>
    <cfRule type="containsText" dxfId="2022" priority="570" operator="containsText" text="midi">
      <formula>NOT(ISERROR(SEARCH("midi",C101)))</formula>
    </cfRule>
    <cfRule type="containsText" dxfId="2021" priority="571" operator="containsText" text="double">
      <formula>NOT(ISERROR(SEARCH("double",C101)))</formula>
    </cfRule>
    <cfRule type="containsText" dxfId="2020" priority="572" operator="containsText" text="max">
      <formula>NOT(ISERROR(SEARCH("max",C101)))</formula>
    </cfRule>
    <cfRule type="containsText" dxfId="2019" priority="573" operator="containsText" text="mjp">
      <formula>NOT(ISERROR(SEARCH("mjp",C101)))</formula>
    </cfRule>
    <cfRule type="containsText" dxfId="2018" priority="574" operator="containsText" text="midi">
      <formula>NOT(ISERROR(SEARCH("midi",C101)))</formula>
    </cfRule>
    <cfRule type="containsText" dxfId="2017" priority="576" operator="containsText" text="max">
      <formula>NOT(ISERROR(SEARCH("max",C101)))</formula>
    </cfRule>
    <cfRule type="containsText" dxfId="2016" priority="577" operator="containsText" text="mjp">
      <formula>NOT(ISERROR(SEARCH("mjp",C101)))</formula>
    </cfRule>
    <cfRule type="containsText" dxfId="2015" priority="578" operator="containsText" text="midi">
      <formula>NOT(ISERROR(SEARCH("midi",C101)))</formula>
    </cfRule>
    <cfRule type="containsText" dxfId="2014" priority="579" operator="containsText" text="double">
      <formula>NOT(ISERROR(SEARCH("double",C101)))</formula>
    </cfRule>
    <cfRule type="containsText" dxfId="2013" priority="580" operator="containsText" text="max">
      <formula>NOT(ISERROR(SEARCH("max",C101)))</formula>
    </cfRule>
    <cfRule type="containsText" dxfId="2012" priority="581" operator="containsText" text="mjp">
      <formula>NOT(ISERROR(SEARCH("mjp",C101)))</formula>
    </cfRule>
    <cfRule type="containsText" dxfId="2011" priority="582" operator="containsText" text="midi">
      <formula>NOT(ISERROR(SEARCH("midi",C101)))</formula>
    </cfRule>
    <cfRule type="containsText" dxfId="2010" priority="583" operator="containsText" text="double">
      <formula>NOT(ISERROR(SEARCH("double",C101)))</formula>
    </cfRule>
    <cfRule type="containsText" dxfId="2009" priority="584" operator="containsText" text="max">
      <formula>NOT(ISERROR(SEARCH("max",C101)))</formula>
    </cfRule>
    <cfRule type="containsText" dxfId="2008" priority="585" operator="containsText" text="mjp">
      <formula>NOT(ISERROR(SEARCH("mjp",C101)))</formula>
    </cfRule>
    <cfRule type="containsText" dxfId="2007" priority="586" operator="containsText" text="midi">
      <formula>NOT(ISERROR(SEARCH("midi",C101)))</formula>
    </cfRule>
    <cfRule type="containsText" dxfId="2006" priority="587" operator="containsText" text="double">
      <formula>NOT(ISERROR(SEARCH("double",C101)))</formula>
    </cfRule>
    <cfRule type="containsText" dxfId="2005" priority="588" operator="containsText" text="max">
      <formula>NOT(ISERROR(SEARCH("max",C101)))</formula>
    </cfRule>
    <cfRule type="containsText" dxfId="2004" priority="589" operator="containsText" text="mjp">
      <formula>NOT(ISERROR(SEARCH("mjp",C101)))</formula>
    </cfRule>
    <cfRule type="containsText" dxfId="2003" priority="590" operator="containsText" text="midi">
      <formula>NOT(ISERROR(SEARCH("midi",C101)))</formula>
    </cfRule>
    <cfRule type="containsText" dxfId="2002" priority="591" operator="containsText" text="double">
      <formula>NOT(ISERROR(SEARCH("double",C101)))</formula>
    </cfRule>
    <cfRule type="containsText" dxfId="2001" priority="592" operator="containsText" text="max">
      <formula>NOT(ISERROR(SEARCH("max",C101)))</formula>
    </cfRule>
    <cfRule type="containsText" dxfId="2000" priority="593" operator="containsText" text="mjp">
      <formula>NOT(ISERROR(SEARCH("mjp",C101)))</formula>
    </cfRule>
    <cfRule type="containsText" dxfId="1999" priority="594" operator="containsText" text="midi">
      <formula>NOT(ISERROR(SEARCH("midi",C101)))</formula>
    </cfRule>
    <cfRule type="containsText" dxfId="1998" priority="595" operator="containsText" text="double">
      <formula>NOT(ISERROR(SEARCH("double",C101)))</formula>
    </cfRule>
    <cfRule type="containsText" dxfId="1997" priority="596" operator="containsText" text="max">
      <formula>NOT(ISERROR(SEARCH("max",C101)))</formula>
    </cfRule>
    <cfRule type="containsText" dxfId="1996" priority="597" operator="containsText" text="mjp">
      <formula>NOT(ISERROR(SEARCH("mjp",C101)))</formula>
    </cfRule>
    <cfRule type="containsText" dxfId="1995" priority="598" operator="containsText" text="midi">
      <formula>NOT(ISERROR(SEARCH("midi",C101)))</formula>
    </cfRule>
    <cfRule type="containsText" dxfId="1994" priority="599" operator="containsText" text="double">
      <formula>NOT(ISERROR(SEARCH("double",C101)))</formula>
    </cfRule>
    <cfRule type="containsText" dxfId="1993" priority="600" operator="containsText" text="max">
      <formula>NOT(ISERROR(SEARCH("max",C101)))</formula>
    </cfRule>
    <cfRule type="containsText" dxfId="1992" priority="601" operator="containsText" text="mjp">
      <formula>NOT(ISERROR(SEARCH("mjp",C101)))</formula>
    </cfRule>
    <cfRule type="containsText" dxfId="1991" priority="602" operator="containsText" text="midi">
      <formula>NOT(ISERROR(SEARCH("midi",C101)))</formula>
    </cfRule>
    <cfRule type="containsText" dxfId="1990" priority="603" operator="containsText" text="double">
      <formula>NOT(ISERROR(SEARCH("double",C101)))</formula>
    </cfRule>
    <cfRule type="containsText" dxfId="1989" priority="604" operator="containsText" text="max">
      <formula>NOT(ISERROR(SEARCH("max",C101)))</formula>
    </cfRule>
    <cfRule type="containsText" dxfId="1988" priority="605" operator="containsText" text="mjp">
      <formula>NOT(ISERROR(SEARCH("mjp",C101)))</formula>
    </cfRule>
    <cfRule type="containsText" dxfId="1987" priority="606" operator="containsText" text="midi">
      <formula>NOT(ISERROR(SEARCH("midi",C101)))</formula>
    </cfRule>
    <cfRule type="containsText" dxfId="1986" priority="607" operator="containsText" text="double">
      <formula>NOT(ISERROR(SEARCH("double",C101)))</formula>
    </cfRule>
    <cfRule type="containsText" dxfId="1985" priority="608" operator="containsText" text="max">
      <formula>NOT(ISERROR(SEARCH("max",C101)))</formula>
    </cfRule>
    <cfRule type="containsText" dxfId="1984" priority="609" operator="containsText" text="mjp">
      <formula>NOT(ISERROR(SEARCH("mjp",C101)))</formula>
    </cfRule>
    <cfRule type="containsText" dxfId="1983" priority="610" operator="containsText" text="midi">
      <formula>NOT(ISERROR(SEARCH("midi",C101)))</formula>
    </cfRule>
    <cfRule type="containsText" dxfId="1982" priority="611" operator="containsText" text="double">
      <formula>NOT(ISERROR(SEARCH("double",C101)))</formula>
    </cfRule>
    <cfRule type="containsText" dxfId="1981" priority="612" operator="containsText" text="max">
      <formula>NOT(ISERROR(SEARCH("max",C101)))</formula>
    </cfRule>
    <cfRule type="containsText" dxfId="1980" priority="613" operator="containsText" text="mjp">
      <formula>NOT(ISERROR(SEARCH("mjp",C101)))</formula>
    </cfRule>
    <cfRule type="containsText" dxfId="1979" priority="614" operator="containsText" text="midi">
      <formula>NOT(ISERROR(SEARCH("midi",C101)))</formula>
    </cfRule>
    <cfRule type="containsText" dxfId="1978" priority="615" operator="containsText" text="double">
      <formula>NOT(ISERROR(SEARCH("double",C101)))</formula>
    </cfRule>
    <cfRule type="containsText" dxfId="1977" priority="616" operator="containsText" text="max">
      <formula>NOT(ISERROR(SEARCH("max",C101)))</formula>
    </cfRule>
    <cfRule type="containsText" dxfId="1976" priority="617" operator="containsText" text="mjp">
      <formula>NOT(ISERROR(SEARCH("mjp",C101)))</formula>
    </cfRule>
    <cfRule type="containsText" dxfId="1975" priority="618" operator="containsText" text="midi">
      <formula>NOT(ISERROR(SEARCH("midi",C101)))</formula>
    </cfRule>
    <cfRule type="containsText" dxfId="1974" priority="619" operator="containsText" text="double">
      <formula>NOT(ISERROR(SEARCH("double",C101)))</formula>
    </cfRule>
    <cfRule type="containsText" dxfId="1973" priority="620" operator="containsText" text="max">
      <formula>NOT(ISERROR(SEARCH("max",C101)))</formula>
    </cfRule>
    <cfRule type="containsText" dxfId="1972" priority="621" operator="containsText" text="mjp">
      <formula>NOT(ISERROR(SEARCH("mjp",C101)))</formula>
    </cfRule>
    <cfRule type="containsText" dxfId="1971" priority="622" operator="containsText" text="midi">
      <formula>NOT(ISERROR(SEARCH("midi",C101)))</formula>
    </cfRule>
    <cfRule type="containsText" dxfId="1970" priority="623" operator="containsText" text="double">
      <formula>NOT(ISERROR(SEARCH("double",C101)))</formula>
    </cfRule>
    <cfRule type="containsText" dxfId="1969" priority="624" operator="containsText" text="max">
      <formula>NOT(ISERROR(SEARCH("max",C101)))</formula>
    </cfRule>
    <cfRule type="containsText" dxfId="1968" priority="625" operator="containsText" text="mjp">
      <formula>NOT(ISERROR(SEARCH("mjp",C101)))</formula>
    </cfRule>
    <cfRule type="containsText" dxfId="1967" priority="626" operator="containsText" text="midi">
      <formula>NOT(ISERROR(SEARCH("midi",C101)))</formula>
    </cfRule>
    <cfRule type="containsText" dxfId="1966" priority="627" operator="containsText" text="double">
      <formula>NOT(ISERROR(SEARCH("double",C101)))</formula>
    </cfRule>
    <cfRule type="containsText" dxfId="1965" priority="628" operator="containsText" text="max">
      <formula>NOT(ISERROR(SEARCH("max",C101)))</formula>
    </cfRule>
    <cfRule type="containsText" dxfId="1964" priority="629" operator="containsText" text="mjp">
      <formula>NOT(ISERROR(SEARCH("mjp",C101)))</formula>
    </cfRule>
    <cfRule type="containsText" dxfId="1963" priority="630" operator="containsText" text="midi">
      <formula>NOT(ISERROR(SEARCH("midi",C101)))</formula>
    </cfRule>
    <cfRule type="containsText" dxfId="1962" priority="631" operator="containsText" text="double">
      <formula>NOT(ISERROR(SEARCH("double",C101)))</formula>
    </cfRule>
    <cfRule type="containsText" dxfId="1961" priority="633" operator="containsText" text="mjp">
      <formula>NOT(ISERROR(SEARCH("mjp",C101)))</formula>
    </cfRule>
    <cfRule type="containsText" dxfId="1960" priority="634" operator="containsText" text="midi">
      <formula>NOT(ISERROR(SEARCH("midi",C101)))</formula>
    </cfRule>
    <cfRule type="containsText" dxfId="1959" priority="635" operator="containsText" text="double">
      <formula>NOT(ISERROR(SEARCH("double",C101)))</formula>
    </cfRule>
    <cfRule type="containsText" dxfId="1958" priority="636" operator="containsText" text="max">
      <formula>NOT(ISERROR(SEARCH("max",C101)))</formula>
    </cfRule>
    <cfRule type="containsText" dxfId="1957" priority="637" operator="containsText" text="mjp">
      <formula>NOT(ISERROR(SEARCH("mjp",C101)))</formula>
    </cfRule>
    <cfRule type="containsText" dxfId="1956" priority="638" operator="containsText" text="midi">
      <formula>NOT(ISERROR(SEARCH("midi",C101)))</formula>
    </cfRule>
    <cfRule type="containsText" dxfId="1955" priority="639" operator="containsText" text="double">
      <formula>NOT(ISERROR(SEARCH("double",C101)))</formula>
    </cfRule>
    <cfRule type="containsText" dxfId="1954" priority="640" operator="containsText" text="max">
      <formula>NOT(ISERROR(SEARCH("max",C101)))</formula>
    </cfRule>
    <cfRule type="containsText" dxfId="1953" priority="575" operator="containsText" text="double">
      <formula>NOT(ISERROR(SEARCH("double",C101)))</formula>
    </cfRule>
    <cfRule type="containsText" dxfId="1952" priority="641" operator="containsText" text="mjp">
      <formula>NOT(ISERROR(SEARCH("mjp",C101)))</formula>
    </cfRule>
    <cfRule type="containsText" dxfId="1951" priority="642" operator="containsText" text="midi">
      <formula>NOT(ISERROR(SEARCH("midi",C101)))</formula>
    </cfRule>
    <cfRule type="containsText" dxfId="1950" priority="643" operator="containsText" text="double">
      <formula>NOT(ISERROR(SEARCH("double",C101)))</formula>
    </cfRule>
    <cfRule type="containsText" dxfId="1949" priority="644" operator="containsText" text="max">
      <formula>NOT(ISERROR(SEARCH("max",C101)))</formula>
    </cfRule>
    <cfRule type="containsText" dxfId="1948" priority="645" operator="containsText" text="mjp">
      <formula>NOT(ISERROR(SEARCH("mjp",C101)))</formula>
    </cfRule>
    <cfRule type="containsText" dxfId="1947" priority="646" operator="containsText" text="midi">
      <formula>NOT(ISERROR(SEARCH("midi",C101)))</formula>
    </cfRule>
    <cfRule type="containsText" dxfId="1946" priority="647" operator="containsText" text="double">
      <formula>NOT(ISERROR(SEARCH("double",C101)))</formula>
    </cfRule>
    <cfRule type="containsText" dxfId="1945" priority="648" operator="containsText" text="max">
      <formula>NOT(ISERROR(SEARCH("max",C101)))</formula>
    </cfRule>
    <cfRule type="containsText" dxfId="1944" priority="649" operator="containsText" text="mjp">
      <formula>NOT(ISERROR(SEARCH("mjp",C101)))</formula>
    </cfRule>
    <cfRule type="containsText" dxfId="1943" priority="650" operator="containsText" text="midi">
      <formula>NOT(ISERROR(SEARCH("midi",C101)))</formula>
    </cfRule>
    <cfRule type="containsText" dxfId="1942" priority="651" operator="containsText" text="double">
      <formula>NOT(ISERROR(SEARCH("double",C101)))</formula>
    </cfRule>
    <cfRule type="containsText" dxfId="1941" priority="652" operator="containsText" text="max">
      <formula>NOT(ISERROR(SEARCH("max",C101)))</formula>
    </cfRule>
    <cfRule type="containsText" dxfId="1940" priority="653" operator="containsText" text="mjp">
      <formula>NOT(ISERROR(SEARCH("mjp",C101)))</formula>
    </cfRule>
    <cfRule type="containsText" dxfId="1939" priority="654" operator="containsText" text="midi">
      <formula>NOT(ISERROR(SEARCH("midi",C101)))</formula>
    </cfRule>
    <cfRule type="containsText" dxfId="1938" priority="655" operator="containsText" text="double">
      <formula>NOT(ISERROR(SEARCH("double",C101)))</formula>
    </cfRule>
    <cfRule type="containsText" dxfId="1937" priority="656" operator="containsText" text="max">
      <formula>NOT(ISERROR(SEARCH("max",C101)))</formula>
    </cfRule>
    <cfRule type="containsText" dxfId="1936" priority="657" operator="containsText" text="mjp">
      <formula>NOT(ISERROR(SEARCH("mjp",C101)))</formula>
    </cfRule>
    <cfRule type="containsText" dxfId="1935" priority="658" operator="containsText" text="midi">
      <formula>NOT(ISERROR(SEARCH("midi",C101)))</formula>
    </cfRule>
    <cfRule type="containsText" dxfId="1934" priority="659" operator="containsText" text="double">
      <formula>NOT(ISERROR(SEARCH("double",C101)))</formula>
    </cfRule>
    <cfRule type="containsText" dxfId="1933" priority="660" operator="containsText" text="max">
      <formula>NOT(ISERROR(SEARCH("max",C101)))</formula>
    </cfRule>
    <cfRule type="containsText" dxfId="1932" priority="661" operator="containsText" text="mjp">
      <formula>NOT(ISERROR(SEARCH("mjp",C101)))</formula>
    </cfRule>
    <cfRule type="containsText" dxfId="1931" priority="662" operator="containsText" text="midi">
      <formula>NOT(ISERROR(SEARCH("midi",C101)))</formula>
    </cfRule>
    <cfRule type="containsText" dxfId="1930" priority="663" operator="containsText" text="double">
      <formula>NOT(ISERROR(SEARCH("double",C101)))</formula>
    </cfRule>
    <cfRule type="containsText" dxfId="1929" priority="664" operator="containsText" text="max">
      <formula>NOT(ISERROR(SEARCH("max",C101)))</formula>
    </cfRule>
    <cfRule type="containsText" dxfId="1928" priority="665" operator="containsText" text="mjp">
      <formula>NOT(ISERROR(SEARCH("mjp",C101)))</formula>
    </cfRule>
    <cfRule type="containsText" dxfId="1927" priority="666" operator="containsText" text="midi">
      <formula>NOT(ISERROR(SEARCH("midi",C101)))</formula>
    </cfRule>
    <cfRule type="containsText" dxfId="1926" priority="667" operator="containsText" text="double">
      <formula>NOT(ISERROR(SEARCH("double",C101)))</formula>
    </cfRule>
    <cfRule type="containsText" dxfId="1925" priority="668" operator="containsText" text="max">
      <formula>NOT(ISERROR(SEARCH("max",C101)))</formula>
    </cfRule>
    <cfRule type="containsText" dxfId="1924" priority="669" operator="containsText" text="mjp">
      <formula>NOT(ISERROR(SEARCH("mjp",C101)))</formula>
    </cfRule>
    <cfRule type="containsText" dxfId="1923" priority="670" operator="containsText" text="midi">
      <formula>NOT(ISERROR(SEARCH("midi",C101)))</formula>
    </cfRule>
    <cfRule type="containsText" dxfId="1922" priority="671" operator="containsText" text="double">
      <formula>NOT(ISERROR(SEARCH("double",C101)))</formula>
    </cfRule>
    <cfRule type="containsText" dxfId="1921" priority="672" operator="containsText" text="max">
      <formula>NOT(ISERROR(SEARCH("max",C101)))</formula>
    </cfRule>
    <cfRule type="containsText" dxfId="1920" priority="673" operator="containsText" text="mjp">
      <formula>NOT(ISERROR(SEARCH("mjp",C101)))</formula>
    </cfRule>
    <cfRule type="containsText" dxfId="1919" priority="674" operator="containsText" text="midi">
      <formula>NOT(ISERROR(SEARCH("midi",C101)))</formula>
    </cfRule>
    <cfRule type="containsText" dxfId="1918" priority="675" operator="containsText" text="double">
      <formula>NOT(ISERROR(SEARCH("double",C101)))</formula>
    </cfRule>
    <cfRule type="containsText" dxfId="1917" priority="676" operator="containsText" text="max">
      <formula>NOT(ISERROR(SEARCH("max",C101)))</formula>
    </cfRule>
    <cfRule type="containsText" dxfId="1916" priority="677" operator="containsText" text="mjp">
      <formula>NOT(ISERROR(SEARCH("mjp",C101)))</formula>
    </cfRule>
    <cfRule type="containsText" dxfId="1915" priority="678" operator="containsText" text="midi">
      <formula>NOT(ISERROR(SEARCH("midi",C101)))</formula>
    </cfRule>
    <cfRule type="containsText" dxfId="1914" priority="679" operator="containsText" text="double">
      <formula>NOT(ISERROR(SEARCH("double",C101)))</formula>
    </cfRule>
    <cfRule type="containsText" dxfId="1913" priority="680" operator="containsText" text="max">
      <formula>NOT(ISERROR(SEARCH("max",C101)))</formula>
    </cfRule>
    <cfRule type="containsText" dxfId="1912" priority="681" operator="containsText" text="mjp">
      <formula>NOT(ISERROR(SEARCH("mjp",C101)))</formula>
    </cfRule>
    <cfRule type="containsText" dxfId="1911" priority="682" operator="containsText" text="midi">
      <formula>NOT(ISERROR(SEARCH("midi",C101)))</formula>
    </cfRule>
    <cfRule type="containsText" dxfId="1910" priority="683" operator="containsText" text="double">
      <formula>NOT(ISERROR(SEARCH("double",C101)))</formula>
    </cfRule>
    <cfRule type="containsText" dxfId="1909" priority="684" operator="containsText" text="max">
      <formula>NOT(ISERROR(SEARCH("max",C101)))</formula>
    </cfRule>
    <cfRule type="containsText" dxfId="1908" priority="685" operator="containsText" text="mjp">
      <formula>NOT(ISERROR(SEARCH("mjp",C101)))</formula>
    </cfRule>
    <cfRule type="containsText" dxfId="1907" priority="687" operator="containsText" text="double">
      <formula>NOT(ISERROR(SEARCH("double",C101)))</formula>
    </cfRule>
    <cfRule type="containsText" dxfId="1906" priority="688" operator="containsText" text="max">
      <formula>NOT(ISERROR(SEARCH("max",C101)))</formula>
    </cfRule>
    <cfRule type="containsText" dxfId="1905" priority="689" operator="containsText" text="mjp">
      <formula>NOT(ISERROR(SEARCH("mjp",C101)))</formula>
    </cfRule>
    <cfRule type="containsText" dxfId="1904" priority="690" operator="containsText" text="midi">
      <formula>NOT(ISERROR(SEARCH("midi",C101)))</formula>
    </cfRule>
    <cfRule type="containsText" dxfId="1903" priority="691" operator="containsText" text="double">
      <formula>NOT(ISERROR(SEARCH("double",C101)))</formula>
    </cfRule>
    <cfRule type="containsText" dxfId="1902" priority="692" operator="containsText" text="max">
      <formula>NOT(ISERROR(SEARCH("max",C101)))</formula>
    </cfRule>
    <cfRule type="containsText" dxfId="1901" priority="693" operator="containsText" text="mjp">
      <formula>NOT(ISERROR(SEARCH("mjp",C101)))</formula>
    </cfRule>
    <cfRule type="containsText" dxfId="1900" priority="555" operator="containsText" text="double">
      <formula>NOT(ISERROR(SEARCH("double",C101)))</formula>
    </cfRule>
    <cfRule type="containsText" dxfId="1899" priority="694" operator="containsText" text="midi">
      <formula>NOT(ISERROR(SEARCH("midi",C101)))</formula>
    </cfRule>
    <cfRule type="containsText" dxfId="1898" priority="478" operator="containsText" text="midi">
      <formula>NOT(ISERROR(SEARCH("midi",C101)))</formula>
    </cfRule>
    <cfRule type="containsText" dxfId="1897" priority="696" operator="containsText" text="max">
      <formula>NOT(ISERROR(SEARCH("max",C101)))</formula>
    </cfRule>
    <cfRule type="containsText" dxfId="1896" priority="697" operator="containsText" text="mjp">
      <formula>NOT(ISERROR(SEARCH("mjp",C101)))</formula>
    </cfRule>
    <cfRule type="containsText" dxfId="1895" priority="698" operator="containsText" text="midi">
      <formula>NOT(ISERROR(SEARCH("midi",C101)))</formula>
    </cfRule>
    <cfRule type="containsText" dxfId="1894" priority="699" operator="containsText" text="double">
      <formula>NOT(ISERROR(SEARCH("double",C101)))</formula>
    </cfRule>
    <cfRule type="containsText" dxfId="1893" priority="700" operator="containsText" text="max">
      <formula>NOT(ISERROR(SEARCH("max",C101)))</formula>
    </cfRule>
    <cfRule type="containsText" dxfId="1892" priority="701" operator="containsText" text="mjp">
      <formula>NOT(ISERROR(SEARCH("mjp",C101)))</formula>
    </cfRule>
    <cfRule type="containsText" dxfId="1891" priority="702" operator="containsText" text="midi">
      <formula>NOT(ISERROR(SEARCH("midi",C101)))</formula>
    </cfRule>
    <cfRule type="containsText" dxfId="1890" priority="703" operator="containsText" text="double">
      <formula>NOT(ISERROR(SEARCH("double",C101)))</formula>
    </cfRule>
    <cfRule type="containsText" dxfId="1889" priority="704" operator="containsText" text="max">
      <formula>NOT(ISERROR(SEARCH("max",C101)))</formula>
    </cfRule>
    <cfRule type="containsText" dxfId="1888" priority="705" operator="containsText" text="mjp">
      <formula>NOT(ISERROR(SEARCH("mjp",C101)))</formula>
    </cfRule>
    <cfRule type="containsText" dxfId="1887" priority="706" operator="containsText" text="midi">
      <formula>NOT(ISERROR(SEARCH("midi",C101)))</formula>
    </cfRule>
    <cfRule type="containsText" dxfId="1886" priority="707" operator="containsText" text="double">
      <formula>NOT(ISERROR(SEARCH("double",C101)))</formula>
    </cfRule>
    <cfRule type="containsText" dxfId="1885" priority="708" operator="containsText" text="max">
      <formula>NOT(ISERROR(SEARCH("max",C101)))</formula>
    </cfRule>
    <cfRule type="containsText" dxfId="1884" priority="709" operator="containsText" text="mjp">
      <formula>NOT(ISERROR(SEARCH("mjp",C101)))</formula>
    </cfRule>
    <cfRule type="containsText" dxfId="1883" priority="710" operator="containsText" text="midi">
      <formula>NOT(ISERROR(SEARCH("midi",C101)))</formula>
    </cfRule>
    <cfRule type="containsText" dxfId="1882" priority="711" operator="containsText" text="double">
      <formula>NOT(ISERROR(SEARCH("double",C101)))</formula>
    </cfRule>
    <cfRule type="containsText" dxfId="1881" priority="712" operator="containsText" text="max">
      <formula>NOT(ISERROR(SEARCH("max",C101)))</formula>
    </cfRule>
    <cfRule type="containsText" dxfId="1880" priority="713" operator="containsText" text="mjp">
      <formula>NOT(ISERROR(SEARCH("mjp",C101)))</formula>
    </cfRule>
    <cfRule type="containsText" dxfId="1879" priority="714" operator="containsText" text="midi">
      <formula>NOT(ISERROR(SEARCH("midi",C101)))</formula>
    </cfRule>
    <cfRule type="containsText" dxfId="1878" priority="715" operator="containsText" text="double">
      <formula>NOT(ISERROR(SEARCH("double",C101)))</formula>
    </cfRule>
    <cfRule type="containsText" dxfId="1877" priority="716" operator="containsText" text="max">
      <formula>NOT(ISERROR(SEARCH("max",C101)))</formula>
    </cfRule>
    <cfRule type="containsText" dxfId="1876" priority="717" operator="containsText" text="mjp">
      <formula>NOT(ISERROR(SEARCH("mjp",C101)))</formula>
    </cfRule>
    <cfRule type="containsText" dxfId="1875" priority="718" operator="containsText" text="midi">
      <formula>NOT(ISERROR(SEARCH("midi",C101)))</formula>
    </cfRule>
    <cfRule type="containsText" dxfId="1874" priority="719" operator="containsText" text="double">
      <formula>NOT(ISERROR(SEARCH("double",C101)))</formula>
    </cfRule>
    <cfRule type="containsText" dxfId="1873" priority="720" operator="containsText" text="max">
      <formula>NOT(ISERROR(SEARCH("max",C101)))</formula>
    </cfRule>
    <cfRule type="containsText" dxfId="1872" priority="721" operator="containsText" text="mjp">
      <formula>NOT(ISERROR(SEARCH("mjp",C101)))</formula>
    </cfRule>
    <cfRule type="containsText" dxfId="1871" priority="722" operator="containsText" text="midi">
      <formula>NOT(ISERROR(SEARCH("midi",C101)))</formula>
    </cfRule>
    <cfRule type="containsText" dxfId="1870" priority="723" operator="containsText" text="double">
      <formula>NOT(ISERROR(SEARCH("double",C101)))</formula>
    </cfRule>
    <cfRule type="containsText" dxfId="1869" priority="724" operator="containsText" text="max">
      <formula>NOT(ISERROR(SEARCH("max",C101)))</formula>
    </cfRule>
    <cfRule type="containsText" dxfId="1868" priority="725" operator="containsText" text="mjp">
      <formula>NOT(ISERROR(SEARCH("mjp",C101)))</formula>
    </cfRule>
    <cfRule type="containsText" dxfId="1867" priority="726" operator="containsText" text="midi">
      <formula>NOT(ISERROR(SEARCH("midi",C101)))</formula>
    </cfRule>
    <cfRule type="containsText" dxfId="1866" priority="727" operator="containsText" text="double">
      <formula>NOT(ISERROR(SEARCH("double",C101)))</formula>
    </cfRule>
    <cfRule type="containsText" dxfId="1865" priority="728" operator="containsText" text="max">
      <formula>NOT(ISERROR(SEARCH("max",C101)))</formula>
    </cfRule>
    <cfRule type="containsText" dxfId="1864" priority="695" operator="containsText" text="double">
      <formula>NOT(ISERROR(SEARCH("double",C101)))</formula>
    </cfRule>
    <cfRule type="containsText" dxfId="1863" priority="729" operator="containsText" text="mjp">
      <formula>NOT(ISERROR(SEARCH("mjp",C101)))</formula>
    </cfRule>
    <cfRule type="containsText" dxfId="1862" priority="730" operator="containsText" text="midi">
      <formula>NOT(ISERROR(SEARCH("midi",C101)))</formula>
    </cfRule>
    <cfRule type="containsText" dxfId="1861" priority="731" operator="containsText" text="double">
      <formula>NOT(ISERROR(SEARCH("double",C101)))</formula>
    </cfRule>
    <cfRule type="containsText" dxfId="1860" priority="477" operator="containsText" text="mjp">
      <formula>NOT(ISERROR(SEARCH("mjp",C101)))</formula>
    </cfRule>
    <cfRule type="containsText" dxfId="1859" priority="476" operator="containsText" text="max">
      <formula>NOT(ISERROR(SEARCH("max",C101)))</formula>
    </cfRule>
    <cfRule type="containsText" dxfId="1858" priority="475" operator="containsText" text="double">
      <formula>NOT(ISERROR(SEARCH("double",C101)))</formula>
    </cfRule>
    <cfRule type="containsText" dxfId="1857" priority="474" operator="containsText" text="midi">
      <formula>NOT(ISERROR(SEARCH("midi",C101)))</formula>
    </cfRule>
    <cfRule type="containsText" dxfId="1856" priority="473" operator="containsText" text="mjp">
      <formula>NOT(ISERROR(SEARCH("mjp",C101)))</formula>
    </cfRule>
  </conditionalFormatting>
  <conditionalFormatting sqref="C103:D103 C104">
    <cfRule type="containsText" dxfId="1855" priority="2275" operator="containsText" text="double">
      <formula>NOT(ISERROR(SEARCH("double",C103)))</formula>
    </cfRule>
    <cfRule type="containsText" dxfId="1854" priority="2276" operator="containsText" text="max">
      <formula>NOT(ISERROR(SEARCH("max",C103)))</formula>
    </cfRule>
  </conditionalFormatting>
  <conditionalFormatting sqref="C103:D103">
    <cfRule type="containsText" dxfId="1853" priority="3659" operator="containsText" text="double">
      <formula>NOT(ISERROR(SEARCH("double",C103)))</formula>
    </cfRule>
    <cfRule type="containsText" dxfId="1852" priority="3658" operator="containsText" text="midi">
      <formula>NOT(ISERROR(SEARCH("midi",C103)))</formula>
    </cfRule>
    <cfRule type="containsText" dxfId="1851" priority="3657" operator="containsText" text="mjp">
      <formula>NOT(ISERROR(SEARCH("mjp",C103)))</formula>
    </cfRule>
    <cfRule type="containsText" dxfId="1850" priority="3656" operator="containsText" text="max">
      <formula>NOT(ISERROR(SEARCH("max",C103)))</formula>
    </cfRule>
    <cfRule type="containsText" dxfId="1849" priority="3655" operator="containsText" text="double">
      <formula>NOT(ISERROR(SEARCH("double",C103)))</formula>
    </cfRule>
    <cfRule type="containsText" dxfId="1848" priority="3654" operator="containsText" text="midi">
      <formula>NOT(ISERROR(SEARCH("midi",C103)))</formula>
    </cfRule>
    <cfRule type="containsText" dxfId="1847" priority="3653" operator="containsText" text="mjp">
      <formula>NOT(ISERROR(SEARCH("mjp",C103)))</formula>
    </cfRule>
    <cfRule type="containsText" dxfId="1846" priority="3652" operator="containsText" text="max">
      <formula>NOT(ISERROR(SEARCH("max",C103)))</formula>
    </cfRule>
    <cfRule type="containsText" dxfId="1845" priority="3651" operator="containsText" text="double">
      <formula>NOT(ISERROR(SEARCH("double",C103)))</formula>
    </cfRule>
    <cfRule type="containsText" dxfId="1844" priority="3650" operator="containsText" text="midi">
      <formula>NOT(ISERROR(SEARCH("midi",C103)))</formula>
    </cfRule>
    <cfRule type="containsText" dxfId="1843" priority="3649" operator="containsText" text="mjp">
      <formula>NOT(ISERROR(SEARCH("mjp",C103)))</formula>
    </cfRule>
    <cfRule type="containsText" dxfId="1842" priority="3648" operator="containsText" text="max">
      <formula>NOT(ISERROR(SEARCH("max",C103)))</formula>
    </cfRule>
    <cfRule type="containsText" dxfId="1841" priority="3647" operator="containsText" text="double">
      <formula>NOT(ISERROR(SEARCH("double",C103)))</formula>
    </cfRule>
    <cfRule type="containsText" dxfId="1840" priority="3646" operator="containsText" text="midi">
      <formula>NOT(ISERROR(SEARCH("midi",C103)))</formula>
    </cfRule>
    <cfRule type="containsText" dxfId="1839" priority="3645" operator="containsText" text="mjp">
      <formula>NOT(ISERROR(SEARCH("mjp",C103)))</formula>
    </cfRule>
    <cfRule type="containsText" dxfId="1838" priority="3644" operator="containsText" text="max">
      <formula>NOT(ISERROR(SEARCH("max",C103)))</formula>
    </cfRule>
    <cfRule type="containsText" dxfId="1837" priority="3643" operator="containsText" text="double">
      <formula>NOT(ISERROR(SEARCH("double",C103)))</formula>
    </cfRule>
    <cfRule type="containsText" dxfId="1836" priority="3642" operator="containsText" text="midi">
      <formula>NOT(ISERROR(SEARCH("midi",C103)))</formula>
    </cfRule>
    <cfRule type="containsText" dxfId="1835" priority="3641" operator="containsText" text="mjp">
      <formula>NOT(ISERROR(SEARCH("mjp",C103)))</formula>
    </cfRule>
    <cfRule type="containsText" dxfId="1834" priority="3640" operator="containsText" text="max">
      <formula>NOT(ISERROR(SEARCH("max",C103)))</formula>
    </cfRule>
    <cfRule type="containsText" dxfId="1833" priority="3639" operator="containsText" text="double">
      <formula>NOT(ISERROR(SEARCH("double",C103)))</formula>
    </cfRule>
    <cfRule type="containsText" dxfId="1832" priority="3638" operator="containsText" text="midi">
      <formula>NOT(ISERROR(SEARCH("midi",C103)))</formula>
    </cfRule>
    <cfRule type="containsText" dxfId="1831" priority="3637" operator="containsText" text="mjp">
      <formula>NOT(ISERROR(SEARCH("mjp",C103)))</formula>
    </cfRule>
    <cfRule type="containsText" dxfId="1830" priority="3636" operator="containsText" text="max">
      <formula>NOT(ISERROR(SEARCH("max",C103)))</formula>
    </cfRule>
    <cfRule type="containsText" dxfId="1829" priority="3635" operator="containsText" text="double">
      <formula>NOT(ISERROR(SEARCH("double",C103)))</formula>
    </cfRule>
    <cfRule type="containsText" dxfId="1828" priority="3634" operator="containsText" text="midi">
      <formula>NOT(ISERROR(SEARCH("midi",C103)))</formula>
    </cfRule>
    <cfRule type="containsText" dxfId="1827" priority="3633" operator="containsText" text="mjp">
      <formula>NOT(ISERROR(SEARCH("mjp",C103)))</formula>
    </cfRule>
    <cfRule type="containsText" dxfId="1826" priority="3632" operator="containsText" text="max">
      <formula>NOT(ISERROR(SEARCH("max",C103)))</formula>
    </cfRule>
    <cfRule type="containsText" dxfId="1825" priority="3631" operator="containsText" text="double">
      <formula>NOT(ISERROR(SEARCH("double",C103)))</formula>
    </cfRule>
    <cfRule type="containsText" dxfId="1824" priority="3630" operator="containsText" text="midi">
      <formula>NOT(ISERROR(SEARCH("midi",C103)))</formula>
    </cfRule>
    <cfRule type="containsText" dxfId="1823" priority="3629" operator="containsText" text="mjp">
      <formula>NOT(ISERROR(SEARCH("mjp",C103)))</formula>
    </cfRule>
    <cfRule type="containsText" dxfId="1822" priority="3628" operator="containsText" text="max">
      <formula>NOT(ISERROR(SEARCH("max",C103)))</formula>
    </cfRule>
    <cfRule type="containsText" dxfId="1821" priority="3627" operator="containsText" text="double">
      <formula>NOT(ISERROR(SEARCH("double",C103)))</formula>
    </cfRule>
    <cfRule type="containsText" dxfId="1820" priority="3626" operator="containsText" text="midi">
      <formula>NOT(ISERROR(SEARCH("midi",C103)))</formula>
    </cfRule>
    <cfRule type="containsText" dxfId="1819" priority="3625" operator="containsText" text="mjp">
      <formula>NOT(ISERROR(SEARCH("mjp",C103)))</formula>
    </cfRule>
    <cfRule type="containsText" dxfId="1818" priority="3624" operator="containsText" text="max">
      <formula>NOT(ISERROR(SEARCH("max",C103)))</formula>
    </cfRule>
    <cfRule type="containsText" dxfId="1817" priority="3623" operator="containsText" text="double">
      <formula>NOT(ISERROR(SEARCH("double",C103)))</formula>
    </cfRule>
    <cfRule type="containsText" dxfId="1816" priority="3622" operator="containsText" text="midi">
      <formula>NOT(ISERROR(SEARCH("midi",C103)))</formula>
    </cfRule>
    <cfRule type="containsText" dxfId="1815" priority="3621" operator="containsText" text="mjp">
      <formula>NOT(ISERROR(SEARCH("mjp",C103)))</formula>
    </cfRule>
    <cfRule type="containsText" dxfId="1814" priority="3620" operator="containsText" text="max">
      <formula>NOT(ISERROR(SEARCH("max",C103)))</formula>
    </cfRule>
    <cfRule type="containsText" dxfId="1813" priority="3619" operator="containsText" text="double">
      <formula>NOT(ISERROR(SEARCH("double",C103)))</formula>
    </cfRule>
    <cfRule type="containsText" dxfId="1812" priority="3618" operator="containsText" text="midi">
      <formula>NOT(ISERROR(SEARCH("midi",C103)))</formula>
    </cfRule>
    <cfRule type="containsText" dxfId="1811" priority="3617" operator="containsText" text="mjp">
      <formula>NOT(ISERROR(SEARCH("mjp",C103)))</formula>
    </cfRule>
    <cfRule type="containsText" dxfId="1810" priority="3616" operator="containsText" text="max">
      <formula>NOT(ISERROR(SEARCH("max",C103)))</formula>
    </cfRule>
    <cfRule type="containsText" dxfId="1809" priority="3615" operator="containsText" text="double">
      <formula>NOT(ISERROR(SEARCH("double",C103)))</formula>
    </cfRule>
    <cfRule type="containsText" dxfId="1808" priority="3614" operator="containsText" text="midi">
      <formula>NOT(ISERROR(SEARCH("midi",C103)))</formula>
    </cfRule>
    <cfRule type="containsText" dxfId="1807" priority="3613" operator="containsText" text="mjp">
      <formula>NOT(ISERROR(SEARCH("mjp",C103)))</formula>
    </cfRule>
    <cfRule type="containsText" dxfId="1806" priority="3612" operator="containsText" text="max">
      <formula>NOT(ISERROR(SEARCH("max",C103)))</formula>
    </cfRule>
    <cfRule type="containsText" dxfId="1805" priority="3611" operator="containsText" text="double">
      <formula>NOT(ISERROR(SEARCH("double",C103)))</formula>
    </cfRule>
    <cfRule type="containsText" dxfId="1804" priority="3610" operator="containsText" text="midi">
      <formula>NOT(ISERROR(SEARCH("midi",C103)))</formula>
    </cfRule>
    <cfRule type="containsText" dxfId="1803" priority="3609" operator="containsText" text="mjp">
      <formula>NOT(ISERROR(SEARCH("mjp",C103)))</formula>
    </cfRule>
    <cfRule type="containsText" dxfId="1802" priority="3608" operator="containsText" text="max">
      <formula>NOT(ISERROR(SEARCH("max",C103)))</formula>
    </cfRule>
    <cfRule type="containsText" dxfId="1801" priority="3607" operator="containsText" text="double">
      <formula>NOT(ISERROR(SEARCH("double",C103)))</formula>
    </cfRule>
    <cfRule type="containsText" dxfId="1800" priority="3606" operator="containsText" text="midi">
      <formula>NOT(ISERROR(SEARCH("midi",C103)))</formula>
    </cfRule>
    <cfRule type="containsText" dxfId="1799" priority="3605" operator="containsText" text="mjp">
      <formula>NOT(ISERROR(SEARCH("mjp",C103)))</formula>
    </cfRule>
    <cfRule type="containsText" dxfId="1798" priority="3604" operator="containsText" text="max">
      <formula>NOT(ISERROR(SEARCH("max",C103)))</formula>
    </cfRule>
    <cfRule type="containsText" dxfId="1797" priority="3603" operator="containsText" text="double">
      <formula>NOT(ISERROR(SEARCH("double",C103)))</formula>
    </cfRule>
    <cfRule type="containsText" dxfId="1796" priority="3602" operator="containsText" text="midi">
      <formula>NOT(ISERROR(SEARCH("midi",C103)))</formula>
    </cfRule>
    <cfRule type="containsText" dxfId="1795" priority="3601" operator="containsText" text="mjp">
      <formula>NOT(ISERROR(SEARCH("mjp",C103)))</formula>
    </cfRule>
    <cfRule type="containsText" dxfId="1794" priority="3600" operator="containsText" text="max">
      <formula>NOT(ISERROR(SEARCH("max",C103)))</formula>
    </cfRule>
    <cfRule type="containsText" dxfId="1793" priority="3599" operator="containsText" text="double">
      <formula>NOT(ISERROR(SEARCH("double",C103)))</formula>
    </cfRule>
    <cfRule type="containsText" dxfId="1792" priority="3598" operator="containsText" text="midi">
      <formula>NOT(ISERROR(SEARCH("midi",C103)))</formula>
    </cfRule>
    <cfRule type="containsText" dxfId="1791" priority="3597" operator="containsText" text="mjp">
      <formula>NOT(ISERROR(SEARCH("mjp",C103)))</formula>
    </cfRule>
    <cfRule type="containsText" dxfId="1790" priority="3596" operator="containsText" text="max">
      <formula>NOT(ISERROR(SEARCH("max",C103)))</formula>
    </cfRule>
    <cfRule type="containsText" dxfId="1789" priority="3595" operator="containsText" text="double">
      <formula>NOT(ISERROR(SEARCH("double",C103)))</formula>
    </cfRule>
    <cfRule type="containsText" dxfId="1788" priority="3594" operator="containsText" text="midi">
      <formula>NOT(ISERROR(SEARCH("midi",C103)))</formula>
    </cfRule>
    <cfRule type="containsText" dxfId="1787" priority="3593" operator="containsText" text="mjp">
      <formula>NOT(ISERROR(SEARCH("mjp",C103)))</formula>
    </cfRule>
    <cfRule type="containsText" dxfId="1786" priority="3592" operator="containsText" text="max">
      <formula>NOT(ISERROR(SEARCH("max",C103)))</formula>
    </cfRule>
    <cfRule type="containsText" dxfId="1785" priority="3591" operator="containsText" text="double">
      <formula>NOT(ISERROR(SEARCH("double",C103)))</formula>
    </cfRule>
    <cfRule type="containsText" dxfId="1784" priority="3590" operator="containsText" text="midi">
      <formula>NOT(ISERROR(SEARCH("midi",C103)))</formula>
    </cfRule>
    <cfRule type="containsText" dxfId="1783" priority="3589" operator="containsText" text="mjp">
      <formula>NOT(ISERROR(SEARCH("mjp",C103)))</formula>
    </cfRule>
    <cfRule type="containsText" dxfId="1782" priority="3588" operator="containsText" text="max">
      <formula>NOT(ISERROR(SEARCH("max",C103)))</formula>
    </cfRule>
    <cfRule type="containsText" dxfId="1781" priority="3587" operator="containsText" text="double">
      <formula>NOT(ISERROR(SEARCH("double",C103)))</formula>
    </cfRule>
    <cfRule type="containsText" dxfId="1780" priority="3586" operator="containsText" text="midi">
      <formula>NOT(ISERROR(SEARCH("midi",C103)))</formula>
    </cfRule>
    <cfRule type="containsText" dxfId="1779" priority="3585" operator="containsText" text="mjp">
      <formula>NOT(ISERROR(SEARCH("mjp",C103)))</formula>
    </cfRule>
    <cfRule type="containsText" dxfId="1778" priority="3584" operator="containsText" text="max">
      <formula>NOT(ISERROR(SEARCH("max",C103)))</formula>
    </cfRule>
    <cfRule type="containsText" dxfId="1777" priority="3583" operator="containsText" text="double">
      <formula>NOT(ISERROR(SEARCH("double",C103)))</formula>
    </cfRule>
    <cfRule type="containsText" dxfId="1776" priority="3582" operator="containsText" text="midi">
      <formula>NOT(ISERROR(SEARCH("midi",C103)))</formula>
    </cfRule>
    <cfRule type="containsText" dxfId="1775" priority="3581" operator="containsText" text="mjp">
      <formula>NOT(ISERROR(SEARCH("mjp",C103)))</formula>
    </cfRule>
    <cfRule type="containsText" dxfId="1774" priority="3580" operator="containsText" text="max">
      <formula>NOT(ISERROR(SEARCH("max",C103)))</formula>
    </cfRule>
    <cfRule type="containsText" dxfId="1773" priority="3579" operator="containsText" text="double">
      <formula>NOT(ISERROR(SEARCH("double",C103)))</formula>
    </cfRule>
    <cfRule type="containsText" dxfId="1772" priority="3664" operator="containsText" text="max">
      <formula>NOT(ISERROR(SEARCH("max",C103)))</formula>
    </cfRule>
    <cfRule type="containsText" dxfId="1771" priority="3663" operator="containsText" text="double">
      <formula>NOT(ISERROR(SEARCH("double",C103)))</formula>
    </cfRule>
    <cfRule type="containsText" dxfId="1770" priority="3662" operator="containsText" text="midi">
      <formula>NOT(ISERROR(SEARCH("midi",C103)))</formula>
    </cfRule>
    <cfRule type="containsText" dxfId="1769" priority="3661" operator="containsText" text="mjp">
      <formula>NOT(ISERROR(SEARCH("mjp",C103)))</formula>
    </cfRule>
    <cfRule type="containsText" dxfId="1768" priority="3660" operator="containsText" text="max">
      <formula>NOT(ISERROR(SEARCH("max",C103)))</formula>
    </cfRule>
  </conditionalFormatting>
  <conditionalFormatting sqref="C105:D105 C104">
    <cfRule type="containsText" dxfId="1767" priority="2185" operator="containsText" text="mjp">
      <formula>NOT(ISERROR(SEARCH("mjp",C104)))</formula>
    </cfRule>
  </conditionalFormatting>
  <conditionalFormatting sqref="C105:D105">
    <cfRule type="containsText" dxfId="1766" priority="2173" operator="containsText" text="mjp">
      <formula>NOT(ISERROR(SEARCH("mjp",C105)))</formula>
    </cfRule>
    <cfRule type="containsText" dxfId="1765" priority="2156" operator="containsText" text="max">
      <formula>NOT(ISERROR(SEARCH("max",C105)))</formula>
    </cfRule>
    <cfRule type="containsText" dxfId="1764" priority="2128" operator="containsText" text="max">
      <formula>NOT(ISERROR(SEARCH("max",C105)))</formula>
    </cfRule>
    <cfRule type="containsText" dxfId="1763" priority="2097" operator="containsText" text="mjp">
      <formula>NOT(ISERROR(SEARCH("mjp",C105)))</formula>
    </cfRule>
    <cfRule type="containsText" dxfId="1762" priority="2126" operator="containsText" text="midi">
      <formula>NOT(ISERROR(SEARCH("midi",C105)))</formula>
    </cfRule>
    <cfRule type="containsText" dxfId="1761" priority="2125" operator="containsText" text="mjp">
      <formula>NOT(ISERROR(SEARCH("mjp",C105)))</formula>
    </cfRule>
    <cfRule type="containsText" dxfId="1760" priority="2124" operator="containsText" text="max">
      <formula>NOT(ISERROR(SEARCH("max",C105)))</formula>
    </cfRule>
    <cfRule type="containsText" dxfId="1759" priority="2123" operator="containsText" text="double">
      <formula>NOT(ISERROR(SEARCH("double",C105)))</formula>
    </cfRule>
    <cfRule type="containsText" dxfId="1758" priority="2122" operator="containsText" text="midi">
      <formula>NOT(ISERROR(SEARCH("midi",C105)))</formula>
    </cfRule>
    <cfRule type="containsText" dxfId="1757" priority="2121" operator="containsText" text="mjp">
      <formula>NOT(ISERROR(SEARCH("mjp",C105)))</formula>
    </cfRule>
    <cfRule type="containsText" dxfId="1756" priority="2120" operator="containsText" text="max">
      <formula>NOT(ISERROR(SEARCH("max",C105)))</formula>
    </cfRule>
    <cfRule type="containsText" dxfId="1755" priority="2119" operator="containsText" text="double">
      <formula>NOT(ISERROR(SEARCH("double",C105)))</formula>
    </cfRule>
    <cfRule type="containsText" dxfId="1754" priority="2118" operator="containsText" text="midi">
      <formula>NOT(ISERROR(SEARCH("midi",C105)))</formula>
    </cfRule>
    <cfRule type="containsText" dxfId="1753" priority="2117" operator="containsText" text="mjp">
      <formula>NOT(ISERROR(SEARCH("mjp",C105)))</formula>
    </cfRule>
    <cfRule type="containsText" dxfId="1752" priority="2116" operator="containsText" text="max">
      <formula>NOT(ISERROR(SEARCH("max",C105)))</formula>
    </cfRule>
    <cfRule type="containsText" dxfId="1751" priority="2115" operator="containsText" text="double">
      <formula>NOT(ISERROR(SEARCH("double",C105)))</formula>
    </cfRule>
    <cfRule type="containsText" dxfId="1750" priority="2114" operator="containsText" text="midi">
      <formula>NOT(ISERROR(SEARCH("midi",C105)))</formula>
    </cfRule>
    <cfRule type="containsText" dxfId="1749" priority="2113" operator="containsText" text="mjp">
      <formula>NOT(ISERROR(SEARCH("mjp",C105)))</formula>
    </cfRule>
    <cfRule type="containsText" dxfId="1748" priority="2112" operator="containsText" text="max">
      <formula>NOT(ISERROR(SEARCH("max",C105)))</formula>
    </cfRule>
    <cfRule type="containsText" dxfId="1747" priority="2111" operator="containsText" text="double">
      <formula>NOT(ISERROR(SEARCH("double",C105)))</formula>
    </cfRule>
    <cfRule type="containsText" dxfId="1746" priority="2110" operator="containsText" text="midi">
      <formula>NOT(ISERROR(SEARCH("midi",C105)))</formula>
    </cfRule>
    <cfRule type="containsText" dxfId="1745" priority="2109" operator="containsText" text="mjp">
      <formula>NOT(ISERROR(SEARCH("mjp",C105)))</formula>
    </cfRule>
    <cfRule type="containsText" dxfId="1744" priority="2174" operator="containsText" text="midi">
      <formula>NOT(ISERROR(SEARCH("midi",C105)))</formula>
    </cfRule>
    <cfRule type="containsText" dxfId="1743" priority="2108" operator="containsText" text="max">
      <formula>NOT(ISERROR(SEARCH("max",C105)))</formula>
    </cfRule>
    <cfRule type="containsText" dxfId="1742" priority="2107" operator="containsText" text="double">
      <formula>NOT(ISERROR(SEARCH("double",C105)))</formula>
    </cfRule>
    <cfRule type="containsText" dxfId="1741" priority="2106" operator="containsText" text="midi">
      <formula>NOT(ISERROR(SEARCH("midi",C105)))</formula>
    </cfRule>
    <cfRule type="containsText" dxfId="1740" priority="2170" operator="containsText" text="midi">
      <formula>NOT(ISERROR(SEARCH("midi",C105)))</formula>
    </cfRule>
    <cfRule type="containsText" dxfId="1739" priority="2105" operator="containsText" text="mjp">
      <formula>NOT(ISERROR(SEARCH("mjp",C105)))</formula>
    </cfRule>
    <cfRule type="containsText" dxfId="1738" priority="2104" operator="containsText" text="max">
      <formula>NOT(ISERROR(SEARCH("max",C105)))</formula>
    </cfRule>
    <cfRule type="containsText" dxfId="1737" priority="2103" operator="containsText" text="double">
      <formula>NOT(ISERROR(SEARCH("double",C105)))</formula>
    </cfRule>
    <cfRule type="containsText" dxfId="1736" priority="2102" operator="containsText" text="midi">
      <formula>NOT(ISERROR(SEARCH("midi",C105)))</formula>
    </cfRule>
    <cfRule type="containsText" dxfId="1735" priority="2101" operator="containsText" text="mjp">
      <formula>NOT(ISERROR(SEARCH("mjp",C105)))</formula>
    </cfRule>
    <cfRule type="containsText" dxfId="1734" priority="2100" operator="containsText" text="max">
      <formula>NOT(ISERROR(SEARCH("max",C105)))</formula>
    </cfRule>
    <cfRule type="containsText" dxfId="1733" priority="2184" operator="containsText" text="max">
      <formula>NOT(ISERROR(SEARCH("max",C105)))</formula>
    </cfRule>
    <cfRule type="containsText" dxfId="1732" priority="2183" operator="containsText" text="double">
      <formula>NOT(ISERROR(SEARCH("double",C105)))</formula>
    </cfRule>
    <cfRule type="containsText" dxfId="1731" priority="2182" operator="containsText" text="midi">
      <formula>NOT(ISERROR(SEARCH("midi",C105)))</formula>
    </cfRule>
    <cfRule type="containsText" dxfId="1730" priority="2181" operator="containsText" text="mjp">
      <formula>NOT(ISERROR(SEARCH("mjp",C105)))</formula>
    </cfRule>
    <cfRule type="containsText" dxfId="1729" priority="2180" operator="containsText" text="max">
      <formula>NOT(ISERROR(SEARCH("max",C105)))</formula>
    </cfRule>
    <cfRule type="containsText" dxfId="1728" priority="2179" operator="containsText" text="double">
      <formula>NOT(ISERROR(SEARCH("double",C105)))</formula>
    </cfRule>
    <cfRule type="containsText" dxfId="1727" priority="2178" operator="containsText" text="midi">
      <formula>NOT(ISERROR(SEARCH("midi",C105)))</formula>
    </cfRule>
    <cfRule type="containsText" dxfId="1726" priority="2177" operator="containsText" text="mjp">
      <formula>NOT(ISERROR(SEARCH("mjp",C105)))</formula>
    </cfRule>
    <cfRule type="containsText" dxfId="1725" priority="2176" operator="containsText" text="max">
      <formula>NOT(ISERROR(SEARCH("max",C105)))</formula>
    </cfRule>
    <cfRule type="containsText" dxfId="1724" priority="2175" operator="containsText" text="double">
      <formula>NOT(ISERROR(SEARCH("double",C105)))</formula>
    </cfRule>
    <cfRule type="containsText" dxfId="1723" priority="2098" operator="containsText" text="midi">
      <formula>NOT(ISERROR(SEARCH("midi",C105)))</formula>
    </cfRule>
    <cfRule type="containsText" dxfId="1722" priority="2127" operator="containsText" text="double">
      <formula>NOT(ISERROR(SEARCH("double",C105)))</formula>
    </cfRule>
    <cfRule type="containsText" dxfId="1721" priority="2172" operator="containsText" text="max">
      <formula>NOT(ISERROR(SEARCH("max",C105)))</formula>
    </cfRule>
    <cfRule type="containsText" dxfId="1720" priority="2171" operator="containsText" text="double">
      <formula>NOT(ISERROR(SEARCH("double",C105)))</formula>
    </cfRule>
    <cfRule type="containsText" dxfId="1719" priority="2169" operator="containsText" text="mjp">
      <formula>NOT(ISERROR(SEARCH("mjp",C105)))</formula>
    </cfRule>
    <cfRule type="containsText" dxfId="1718" priority="2168" operator="containsText" text="max">
      <formula>NOT(ISERROR(SEARCH("max",C105)))</formula>
    </cfRule>
    <cfRule type="containsText" dxfId="1717" priority="2167" operator="containsText" text="double">
      <formula>NOT(ISERROR(SEARCH("double",C105)))</formula>
    </cfRule>
    <cfRule type="containsText" dxfId="1716" priority="2166" operator="containsText" text="midi">
      <formula>NOT(ISERROR(SEARCH("midi",C105)))</formula>
    </cfRule>
    <cfRule type="containsText" dxfId="1715" priority="2165" operator="containsText" text="mjp">
      <formula>NOT(ISERROR(SEARCH("mjp",C105)))</formula>
    </cfRule>
    <cfRule type="containsText" dxfId="1714" priority="2164" operator="containsText" text="max">
      <formula>NOT(ISERROR(SEARCH("max",C105)))</formula>
    </cfRule>
    <cfRule type="containsText" dxfId="1713" priority="2163" operator="containsText" text="double">
      <formula>NOT(ISERROR(SEARCH("double",C105)))</formula>
    </cfRule>
    <cfRule type="containsText" dxfId="1712" priority="2162" operator="containsText" text="midi">
      <formula>NOT(ISERROR(SEARCH("midi",C105)))</formula>
    </cfRule>
    <cfRule type="containsText" dxfId="1711" priority="2161" operator="containsText" text="mjp">
      <formula>NOT(ISERROR(SEARCH("mjp",C105)))</formula>
    </cfRule>
    <cfRule type="containsText" dxfId="1710" priority="2160" operator="containsText" text="max">
      <formula>NOT(ISERROR(SEARCH("max",C105)))</formula>
    </cfRule>
    <cfRule type="containsText" dxfId="1709" priority="2138" operator="containsText" text="midi">
      <formula>NOT(ISERROR(SEARCH("midi",C105)))</formula>
    </cfRule>
    <cfRule type="containsText" dxfId="1708" priority="2159" operator="containsText" text="double">
      <formula>NOT(ISERROR(SEARCH("double",C105)))</formula>
    </cfRule>
    <cfRule type="containsText" dxfId="1707" priority="2158" operator="containsText" text="midi">
      <formula>NOT(ISERROR(SEARCH("midi",C105)))</formula>
    </cfRule>
    <cfRule type="containsText" dxfId="1706" priority="2157" operator="containsText" text="mjp">
      <formula>NOT(ISERROR(SEARCH("mjp",C105)))</formula>
    </cfRule>
    <cfRule type="containsText" dxfId="1705" priority="2099" operator="containsText" text="double">
      <formula>NOT(ISERROR(SEARCH("double",C105)))</formula>
    </cfRule>
    <cfRule type="containsText" dxfId="1704" priority="2155" operator="containsText" text="double">
      <formula>NOT(ISERROR(SEARCH("double",C105)))</formula>
    </cfRule>
    <cfRule type="containsText" dxfId="1703" priority="2154" operator="containsText" text="midi">
      <formula>NOT(ISERROR(SEARCH("midi",C105)))</formula>
    </cfRule>
    <cfRule type="containsText" dxfId="1702" priority="2153" operator="containsText" text="mjp">
      <formula>NOT(ISERROR(SEARCH("mjp",C105)))</formula>
    </cfRule>
    <cfRule type="containsText" dxfId="1701" priority="2152" operator="containsText" text="max">
      <formula>NOT(ISERROR(SEARCH("max",C105)))</formula>
    </cfRule>
    <cfRule type="containsText" dxfId="1700" priority="2151" operator="containsText" text="double">
      <formula>NOT(ISERROR(SEARCH("double",C105)))</formula>
    </cfRule>
    <cfRule type="containsText" dxfId="1699" priority="2150" operator="containsText" text="midi">
      <formula>NOT(ISERROR(SEARCH("midi",C105)))</formula>
    </cfRule>
    <cfRule type="containsText" dxfId="1698" priority="2149" operator="containsText" text="mjp">
      <formula>NOT(ISERROR(SEARCH("mjp",C105)))</formula>
    </cfRule>
    <cfRule type="containsText" dxfId="1697" priority="2148" operator="containsText" text="max">
      <formula>NOT(ISERROR(SEARCH("max",C105)))</formula>
    </cfRule>
    <cfRule type="containsText" dxfId="1696" priority="2147" operator="containsText" text="double">
      <formula>NOT(ISERROR(SEARCH("double",C105)))</formula>
    </cfRule>
    <cfRule type="containsText" dxfId="1695" priority="2146" operator="containsText" text="midi">
      <formula>NOT(ISERROR(SEARCH("midi",C105)))</formula>
    </cfRule>
    <cfRule type="containsText" dxfId="1694" priority="2145" operator="containsText" text="mjp">
      <formula>NOT(ISERROR(SEARCH("mjp",C105)))</formula>
    </cfRule>
    <cfRule type="containsText" dxfId="1693" priority="2144" operator="containsText" text="max">
      <formula>NOT(ISERROR(SEARCH("max",C105)))</formula>
    </cfRule>
    <cfRule type="containsText" dxfId="1692" priority="2143" operator="containsText" text="double">
      <formula>NOT(ISERROR(SEARCH("double",C105)))</formula>
    </cfRule>
    <cfRule type="containsText" dxfId="1691" priority="2142" operator="containsText" text="midi">
      <formula>NOT(ISERROR(SEARCH("midi",C105)))</formula>
    </cfRule>
    <cfRule type="containsText" dxfId="1690" priority="2141" operator="containsText" text="mjp">
      <formula>NOT(ISERROR(SEARCH("mjp",C105)))</formula>
    </cfRule>
    <cfRule type="containsText" dxfId="1689" priority="2140" operator="containsText" text="max">
      <formula>NOT(ISERROR(SEARCH("max",C105)))</formula>
    </cfRule>
    <cfRule type="containsText" dxfId="1688" priority="2139" operator="containsText" text="double">
      <formula>NOT(ISERROR(SEARCH("double",C105)))</formula>
    </cfRule>
    <cfRule type="containsText" dxfId="1687" priority="2137" operator="containsText" text="mjp">
      <formula>NOT(ISERROR(SEARCH("mjp",C105)))</formula>
    </cfRule>
    <cfRule type="containsText" dxfId="1686" priority="2136" operator="containsText" text="max">
      <formula>NOT(ISERROR(SEARCH("max",C105)))</formula>
    </cfRule>
    <cfRule type="containsText" dxfId="1685" priority="2135" operator="containsText" text="double">
      <formula>NOT(ISERROR(SEARCH("double",C105)))</formula>
    </cfRule>
    <cfRule type="containsText" dxfId="1684" priority="2134" operator="containsText" text="midi">
      <formula>NOT(ISERROR(SEARCH("midi",C105)))</formula>
    </cfRule>
    <cfRule type="containsText" dxfId="1683" priority="2133" operator="containsText" text="mjp">
      <formula>NOT(ISERROR(SEARCH("mjp",C105)))</formula>
    </cfRule>
    <cfRule type="containsText" dxfId="1682" priority="2132" operator="containsText" text="max">
      <formula>NOT(ISERROR(SEARCH("max",C105)))</formula>
    </cfRule>
    <cfRule type="containsText" dxfId="1681" priority="2131" operator="containsText" text="double">
      <formula>NOT(ISERROR(SEARCH("double",C105)))</formula>
    </cfRule>
    <cfRule type="containsText" dxfId="1680" priority="2130" operator="containsText" text="midi">
      <formula>NOT(ISERROR(SEARCH("midi",C105)))</formula>
    </cfRule>
    <cfRule type="containsText" dxfId="1679" priority="2129" operator="containsText" text="mjp">
      <formula>NOT(ISERROR(SEARCH("mjp",C105)))</formula>
    </cfRule>
  </conditionalFormatting>
  <conditionalFormatting sqref="C105:D106">
    <cfRule type="containsText" dxfId="1678" priority="2093" operator="containsText" text="mjp">
      <formula>NOT(ISERROR(SEARCH("mjp",C105)))</formula>
    </cfRule>
    <cfRule type="containsText" dxfId="1677" priority="2094" operator="containsText" text="midi">
      <formula>NOT(ISERROR(SEARCH("midi",C105)))</formula>
    </cfRule>
    <cfRule type="containsText" dxfId="1676" priority="2095" operator="containsText" text="double">
      <formula>NOT(ISERROR(SEARCH("double",C105)))</formula>
    </cfRule>
    <cfRule type="containsText" dxfId="1675" priority="2096" operator="containsText" text="max">
      <formula>NOT(ISERROR(SEARCH("max",C105)))</formula>
    </cfRule>
  </conditionalFormatting>
  <conditionalFormatting sqref="C106:D106">
    <cfRule type="containsText" dxfId="1674" priority="2007" operator="containsText" text="double">
      <formula>NOT(ISERROR(SEARCH("double",C106)))</formula>
    </cfRule>
    <cfRule type="containsText" dxfId="1673" priority="2009" operator="containsText" text="mjp">
      <formula>NOT(ISERROR(SEARCH("mjp",C106)))</formula>
    </cfRule>
    <cfRule type="containsText" dxfId="1672" priority="2010" operator="containsText" text="midi">
      <formula>NOT(ISERROR(SEARCH("midi",C106)))</formula>
    </cfRule>
    <cfRule type="containsText" dxfId="1671" priority="2011" operator="containsText" text="double">
      <formula>NOT(ISERROR(SEARCH("double",C106)))</formula>
    </cfRule>
    <cfRule type="containsText" dxfId="1670" priority="2012" operator="containsText" text="max">
      <formula>NOT(ISERROR(SEARCH("max",C106)))</formula>
    </cfRule>
    <cfRule type="containsText" dxfId="1669" priority="2013" operator="containsText" text="mjp">
      <formula>NOT(ISERROR(SEARCH("mjp",C106)))</formula>
    </cfRule>
    <cfRule type="containsText" dxfId="1668" priority="2014" operator="containsText" text="midi">
      <formula>NOT(ISERROR(SEARCH("midi",C106)))</formula>
    </cfRule>
    <cfRule type="containsText" dxfId="1667" priority="2015" operator="containsText" text="double">
      <formula>NOT(ISERROR(SEARCH("double",C106)))</formula>
    </cfRule>
    <cfRule type="containsText" dxfId="1666" priority="2016" operator="containsText" text="max">
      <formula>NOT(ISERROR(SEARCH("max",C106)))</formula>
    </cfRule>
    <cfRule type="containsText" dxfId="1665" priority="2017" operator="containsText" text="mjp">
      <formula>NOT(ISERROR(SEARCH("mjp",C106)))</formula>
    </cfRule>
    <cfRule type="containsText" dxfId="1664" priority="2018" operator="containsText" text="midi">
      <formula>NOT(ISERROR(SEARCH("midi",C106)))</formula>
    </cfRule>
    <cfRule type="containsText" dxfId="1663" priority="2019" operator="containsText" text="double">
      <formula>NOT(ISERROR(SEARCH("double",C106)))</formula>
    </cfRule>
    <cfRule type="containsText" dxfId="1662" priority="2020" operator="containsText" text="max">
      <formula>NOT(ISERROR(SEARCH("max",C106)))</formula>
    </cfRule>
    <cfRule type="containsText" dxfId="1661" priority="2021" operator="containsText" text="mjp">
      <formula>NOT(ISERROR(SEARCH("mjp",C106)))</formula>
    </cfRule>
    <cfRule type="containsText" dxfId="1660" priority="2022" operator="containsText" text="midi">
      <formula>NOT(ISERROR(SEARCH("midi",C106)))</formula>
    </cfRule>
    <cfRule type="containsText" dxfId="1659" priority="2023" operator="containsText" text="double">
      <formula>NOT(ISERROR(SEARCH("double",C106)))</formula>
    </cfRule>
    <cfRule type="containsText" dxfId="1658" priority="2025" operator="containsText" text="mjp">
      <formula>NOT(ISERROR(SEARCH("mjp",C106)))</formula>
    </cfRule>
    <cfRule type="containsText" dxfId="1657" priority="2026" operator="containsText" text="midi">
      <formula>NOT(ISERROR(SEARCH("midi",C106)))</formula>
    </cfRule>
    <cfRule type="containsText" dxfId="1656" priority="2027" operator="containsText" text="double">
      <formula>NOT(ISERROR(SEARCH("double",C106)))</formula>
    </cfRule>
    <cfRule type="containsText" dxfId="1655" priority="2028" operator="containsText" text="max">
      <formula>NOT(ISERROR(SEARCH("max",C106)))</formula>
    </cfRule>
    <cfRule type="containsText" dxfId="1654" priority="2029" operator="containsText" text="mjp">
      <formula>NOT(ISERROR(SEARCH("mjp",C106)))</formula>
    </cfRule>
    <cfRule type="containsText" dxfId="1653" priority="2030" operator="containsText" text="midi">
      <formula>NOT(ISERROR(SEARCH("midi",C106)))</formula>
    </cfRule>
    <cfRule type="containsText" dxfId="1652" priority="2031" operator="containsText" text="double">
      <formula>NOT(ISERROR(SEARCH("double",C106)))</formula>
    </cfRule>
    <cfRule type="containsText" dxfId="1651" priority="2032" operator="containsText" text="max">
      <formula>NOT(ISERROR(SEARCH("max",C106)))</formula>
    </cfRule>
    <cfRule type="containsText" dxfId="1650" priority="2033" operator="containsText" text="mjp">
      <formula>NOT(ISERROR(SEARCH("mjp",C106)))</formula>
    </cfRule>
    <cfRule type="containsText" dxfId="1649" priority="2024" operator="containsText" text="max">
      <formula>NOT(ISERROR(SEARCH("max",C106)))</formula>
    </cfRule>
    <cfRule type="containsText" dxfId="1648" priority="2034" operator="containsText" text="midi">
      <formula>NOT(ISERROR(SEARCH("midi",C106)))</formula>
    </cfRule>
    <cfRule type="containsText" dxfId="1647" priority="2008" operator="containsText" text="max">
      <formula>NOT(ISERROR(SEARCH("max",C106)))</formula>
    </cfRule>
    <cfRule type="containsText" dxfId="1646" priority="2038" operator="containsText" text="midi">
      <formula>NOT(ISERROR(SEARCH("midi",C106)))</formula>
    </cfRule>
    <cfRule type="containsText" dxfId="1645" priority="2039" operator="containsText" text="double">
      <formula>NOT(ISERROR(SEARCH("double",C106)))</formula>
    </cfRule>
    <cfRule type="containsText" dxfId="1644" priority="2040" operator="containsText" text="max">
      <formula>NOT(ISERROR(SEARCH("max",C106)))</formula>
    </cfRule>
    <cfRule type="containsText" dxfId="1643" priority="2041" operator="containsText" text="mjp">
      <formula>NOT(ISERROR(SEARCH("mjp",C106)))</formula>
    </cfRule>
    <cfRule type="containsText" dxfId="1642" priority="2042" operator="containsText" text="midi">
      <formula>NOT(ISERROR(SEARCH("midi",C106)))</formula>
    </cfRule>
    <cfRule type="containsText" dxfId="1641" priority="2043" operator="containsText" text="double">
      <formula>NOT(ISERROR(SEARCH("double",C106)))</formula>
    </cfRule>
    <cfRule type="containsText" dxfId="1640" priority="2044" operator="containsText" text="max">
      <formula>NOT(ISERROR(SEARCH("max",C106)))</formula>
    </cfRule>
    <cfRule type="containsText" dxfId="1639" priority="2045" operator="containsText" text="mjp">
      <formula>NOT(ISERROR(SEARCH("mjp",C106)))</formula>
    </cfRule>
    <cfRule type="containsText" dxfId="1638" priority="2046" operator="containsText" text="midi">
      <formula>NOT(ISERROR(SEARCH("midi",C106)))</formula>
    </cfRule>
    <cfRule type="containsText" dxfId="1637" priority="2047" operator="containsText" text="double">
      <formula>NOT(ISERROR(SEARCH("double",C106)))</formula>
    </cfRule>
    <cfRule type="containsText" dxfId="1636" priority="2048" operator="containsText" text="max">
      <formula>NOT(ISERROR(SEARCH("max",C106)))</formula>
    </cfRule>
    <cfRule type="containsText" dxfId="1635" priority="2049" operator="containsText" text="mjp">
      <formula>NOT(ISERROR(SEARCH("mjp",C106)))</formula>
    </cfRule>
    <cfRule type="containsText" dxfId="1634" priority="2050" operator="containsText" text="midi">
      <formula>NOT(ISERROR(SEARCH("midi",C106)))</formula>
    </cfRule>
    <cfRule type="containsText" dxfId="1633" priority="2051" operator="containsText" text="double">
      <formula>NOT(ISERROR(SEARCH("double",C106)))</formula>
    </cfRule>
    <cfRule type="containsText" dxfId="1632" priority="2052" operator="containsText" text="max">
      <formula>NOT(ISERROR(SEARCH("max",C106)))</formula>
    </cfRule>
    <cfRule type="containsText" dxfId="1631" priority="2053" operator="containsText" text="mjp">
      <formula>NOT(ISERROR(SEARCH("mjp",C106)))</formula>
    </cfRule>
    <cfRule type="containsText" dxfId="1630" priority="2054" operator="containsText" text="midi">
      <formula>NOT(ISERROR(SEARCH("midi",C106)))</formula>
    </cfRule>
    <cfRule type="containsText" dxfId="1629" priority="2035" operator="containsText" text="double">
      <formula>NOT(ISERROR(SEARCH("double",C106)))</formula>
    </cfRule>
    <cfRule type="containsText" dxfId="1628" priority="2055" operator="containsText" text="double">
      <formula>NOT(ISERROR(SEARCH("double",C106)))</formula>
    </cfRule>
    <cfRule type="containsText" dxfId="1627" priority="2056" operator="containsText" text="max">
      <formula>NOT(ISERROR(SEARCH("max",C106)))</formula>
    </cfRule>
    <cfRule type="containsText" dxfId="1626" priority="2057" operator="containsText" text="mjp">
      <formula>NOT(ISERROR(SEARCH("mjp",C106)))</formula>
    </cfRule>
    <cfRule type="containsText" dxfId="1625" priority="2058" operator="containsText" text="midi">
      <formula>NOT(ISERROR(SEARCH("midi",C106)))</formula>
    </cfRule>
    <cfRule type="containsText" dxfId="1624" priority="2059" operator="containsText" text="double">
      <formula>NOT(ISERROR(SEARCH("double",C106)))</formula>
    </cfRule>
    <cfRule type="containsText" dxfId="1623" priority="2060" operator="containsText" text="max">
      <formula>NOT(ISERROR(SEARCH("max",C106)))</formula>
    </cfRule>
    <cfRule type="containsText" dxfId="1622" priority="2061" operator="containsText" text="mjp">
      <formula>NOT(ISERROR(SEARCH("mjp",C106)))</formula>
    </cfRule>
    <cfRule type="containsText" dxfId="1621" priority="2062" operator="containsText" text="midi">
      <formula>NOT(ISERROR(SEARCH("midi",C106)))</formula>
    </cfRule>
    <cfRule type="containsText" dxfId="1620" priority="2063" operator="containsText" text="double">
      <formula>NOT(ISERROR(SEARCH("double",C106)))</formula>
    </cfRule>
    <cfRule type="containsText" dxfId="1619" priority="2064" operator="containsText" text="max">
      <formula>NOT(ISERROR(SEARCH("max",C106)))</formula>
    </cfRule>
    <cfRule type="containsText" dxfId="1618" priority="2065" operator="containsText" text="mjp">
      <formula>NOT(ISERROR(SEARCH("mjp",C106)))</formula>
    </cfRule>
    <cfRule type="containsText" dxfId="1617" priority="2066" operator="containsText" text="midi">
      <formula>NOT(ISERROR(SEARCH("midi",C106)))</formula>
    </cfRule>
    <cfRule type="containsText" dxfId="1616" priority="2067" operator="containsText" text="double">
      <formula>NOT(ISERROR(SEARCH("double",C106)))</formula>
    </cfRule>
    <cfRule type="containsText" dxfId="1615" priority="2068" operator="containsText" text="max">
      <formula>NOT(ISERROR(SEARCH("max",C106)))</formula>
    </cfRule>
    <cfRule type="containsText" dxfId="1614" priority="2069" operator="containsText" text="mjp">
      <formula>NOT(ISERROR(SEARCH("mjp",C106)))</formula>
    </cfRule>
    <cfRule type="containsText" dxfId="1613" priority="2071" operator="containsText" text="double">
      <formula>NOT(ISERROR(SEARCH("double",C106)))</formula>
    </cfRule>
    <cfRule type="containsText" dxfId="1612" priority="2072" operator="containsText" text="max">
      <formula>NOT(ISERROR(SEARCH("max",C106)))</formula>
    </cfRule>
    <cfRule type="containsText" dxfId="1611" priority="2073" operator="containsText" text="mjp">
      <formula>NOT(ISERROR(SEARCH("mjp",C106)))</formula>
    </cfRule>
    <cfRule type="containsText" dxfId="1610" priority="2074" operator="containsText" text="midi">
      <formula>NOT(ISERROR(SEARCH("midi",C106)))</formula>
    </cfRule>
    <cfRule type="containsText" dxfId="1609" priority="2075" operator="containsText" text="double">
      <formula>NOT(ISERROR(SEARCH("double",C106)))</formula>
    </cfRule>
    <cfRule type="containsText" dxfId="1608" priority="2076" operator="containsText" text="max">
      <formula>NOT(ISERROR(SEARCH("max",C106)))</formula>
    </cfRule>
    <cfRule type="containsText" dxfId="1607" priority="2070" operator="containsText" text="midi">
      <formula>NOT(ISERROR(SEARCH("midi",C106)))</formula>
    </cfRule>
    <cfRule type="containsText" dxfId="1606" priority="2078" operator="containsText" text="midi">
      <formula>NOT(ISERROR(SEARCH("midi",C106)))</formula>
    </cfRule>
    <cfRule type="containsText" dxfId="1605" priority="2036" operator="containsText" text="max">
      <formula>NOT(ISERROR(SEARCH("max",C106)))</formula>
    </cfRule>
    <cfRule type="containsText" dxfId="1604" priority="2079" operator="containsText" text="double">
      <formula>NOT(ISERROR(SEARCH("double",C106)))</formula>
    </cfRule>
    <cfRule type="containsText" dxfId="1603" priority="2080" operator="containsText" text="max">
      <formula>NOT(ISERROR(SEARCH("max",C106)))</formula>
    </cfRule>
    <cfRule type="containsText" dxfId="1602" priority="2081" operator="containsText" text="mjp">
      <formula>NOT(ISERROR(SEARCH("mjp",C106)))</formula>
    </cfRule>
    <cfRule type="containsText" dxfId="1601" priority="2082" operator="containsText" text="midi">
      <formula>NOT(ISERROR(SEARCH("midi",C106)))</formula>
    </cfRule>
    <cfRule type="containsText" dxfId="1600" priority="2083" operator="containsText" text="double">
      <formula>NOT(ISERROR(SEARCH("double",C106)))</formula>
    </cfRule>
    <cfRule type="containsText" dxfId="1599" priority="2084" operator="containsText" text="max">
      <formula>NOT(ISERROR(SEARCH("max",C106)))</formula>
    </cfRule>
    <cfRule type="containsText" dxfId="1598" priority="2085" operator="containsText" text="mjp">
      <formula>NOT(ISERROR(SEARCH("mjp",C106)))</formula>
    </cfRule>
    <cfRule type="containsText" dxfId="1597" priority="2086" operator="containsText" text="midi">
      <formula>NOT(ISERROR(SEARCH("midi",C106)))</formula>
    </cfRule>
    <cfRule type="containsText" dxfId="1596" priority="2087" operator="containsText" text="double">
      <formula>NOT(ISERROR(SEARCH("double",C106)))</formula>
    </cfRule>
    <cfRule type="containsText" dxfId="1595" priority="2088" operator="containsText" text="max">
      <formula>NOT(ISERROR(SEARCH("max",C106)))</formula>
    </cfRule>
    <cfRule type="containsText" dxfId="1594" priority="2089" operator="containsText" text="mjp">
      <formula>NOT(ISERROR(SEARCH("mjp",C106)))</formula>
    </cfRule>
    <cfRule type="containsText" dxfId="1593" priority="2090" operator="containsText" text="midi">
      <formula>NOT(ISERROR(SEARCH("midi",C106)))</formula>
    </cfRule>
    <cfRule type="containsText" dxfId="1592" priority="2091" operator="containsText" text="double">
      <formula>NOT(ISERROR(SEARCH("double",C106)))</formula>
    </cfRule>
    <cfRule type="containsText" dxfId="1591" priority="2092" operator="containsText" text="max">
      <formula>NOT(ISERROR(SEARCH("max",C106)))</formula>
    </cfRule>
    <cfRule type="containsText" dxfId="1590" priority="2003" operator="containsText" text="double">
      <formula>NOT(ISERROR(SEARCH("double",C106)))</formula>
    </cfRule>
    <cfRule type="containsText" dxfId="1589" priority="2004" operator="containsText" text="max">
      <formula>NOT(ISERROR(SEARCH("max",C106)))</formula>
    </cfRule>
    <cfRule type="containsText" dxfId="1588" priority="2005" operator="containsText" text="mjp">
      <formula>NOT(ISERROR(SEARCH("mjp",C106)))</formula>
    </cfRule>
    <cfRule type="containsText" dxfId="1587" priority="2006" operator="containsText" text="midi">
      <formula>NOT(ISERROR(SEARCH("midi",C106)))</formula>
    </cfRule>
    <cfRule type="containsText" dxfId="1586" priority="2037" operator="containsText" text="mjp">
      <formula>NOT(ISERROR(SEARCH("mjp",C106)))</formula>
    </cfRule>
    <cfRule type="containsText" dxfId="1585" priority="2077" operator="containsText" text="mjp">
      <formula>NOT(ISERROR(SEARCH("mjp",C106)))</formula>
    </cfRule>
  </conditionalFormatting>
  <conditionalFormatting sqref="C106:D107">
    <cfRule type="containsText" dxfId="1584" priority="1862" operator="containsText" text="mjp">
      <formula>NOT(ISERROR(SEARCH("mjp",C106)))</formula>
    </cfRule>
    <cfRule type="containsText" dxfId="1583" priority="1863" operator="containsText" text="midi">
      <formula>NOT(ISERROR(SEARCH("midi",C106)))</formula>
    </cfRule>
  </conditionalFormatting>
  <conditionalFormatting sqref="C107:D107">
    <cfRule type="containsText" dxfId="1582" priority="1788" operator="containsText" text="double">
      <formula>NOT(ISERROR(SEARCH("double",C107)))</formula>
    </cfRule>
    <cfRule type="containsText" dxfId="1581" priority="1800" operator="containsText" text="double">
      <formula>NOT(ISERROR(SEARCH("double",C107)))</formula>
    </cfRule>
    <cfRule type="containsText" dxfId="1580" priority="1801" operator="containsText" text="max">
      <formula>NOT(ISERROR(SEARCH("max",C107)))</formula>
    </cfRule>
    <cfRule type="containsText" dxfId="1579" priority="1802" operator="containsText" text="mjp">
      <formula>NOT(ISERROR(SEARCH("mjp",C107)))</formula>
    </cfRule>
    <cfRule type="containsText" dxfId="1578" priority="1804" operator="containsText" text="double">
      <formula>NOT(ISERROR(SEARCH("double",C107)))</formula>
    </cfRule>
    <cfRule type="containsText" dxfId="1577" priority="1805" operator="containsText" text="max">
      <formula>NOT(ISERROR(SEARCH("max",C107)))</formula>
    </cfRule>
    <cfRule type="containsText" dxfId="1576" priority="1806" operator="containsText" text="mjp">
      <formula>NOT(ISERROR(SEARCH("mjp",C107)))</formula>
    </cfRule>
    <cfRule type="containsText" dxfId="1575" priority="1807" operator="containsText" text="midi">
      <formula>NOT(ISERROR(SEARCH("midi",C107)))</formula>
    </cfRule>
    <cfRule type="containsText" dxfId="1574" priority="1808" operator="containsText" text="double">
      <formula>NOT(ISERROR(SEARCH("double",C107)))</formula>
    </cfRule>
    <cfRule type="containsText" dxfId="1573" priority="1809" operator="containsText" text="max">
      <formula>NOT(ISERROR(SEARCH("max",C107)))</formula>
    </cfRule>
    <cfRule type="containsText" dxfId="1572" priority="1810" operator="containsText" text="mjp">
      <formula>NOT(ISERROR(SEARCH("mjp",C107)))</formula>
    </cfRule>
    <cfRule type="containsText" dxfId="1571" priority="1811" operator="containsText" text="midi">
      <formula>NOT(ISERROR(SEARCH("midi",C107)))</formula>
    </cfRule>
    <cfRule type="containsText" dxfId="1570" priority="1812" operator="containsText" text="double">
      <formula>NOT(ISERROR(SEARCH("double",C107)))</formula>
    </cfRule>
    <cfRule type="containsText" dxfId="1569" priority="1813" operator="containsText" text="max">
      <formula>NOT(ISERROR(SEARCH("max",C107)))</formula>
    </cfRule>
    <cfRule type="containsText" dxfId="1568" priority="1814" operator="containsText" text="mjp">
      <formula>NOT(ISERROR(SEARCH("mjp",C107)))</formula>
    </cfRule>
    <cfRule type="containsText" dxfId="1567" priority="1815" operator="containsText" text="midi">
      <formula>NOT(ISERROR(SEARCH("midi",C107)))</formula>
    </cfRule>
    <cfRule type="containsText" dxfId="1566" priority="1816" operator="containsText" text="double">
      <formula>NOT(ISERROR(SEARCH("double",C107)))</formula>
    </cfRule>
    <cfRule type="containsText" dxfId="1565" priority="1817" operator="containsText" text="max">
      <formula>NOT(ISERROR(SEARCH("max",C107)))</formula>
    </cfRule>
    <cfRule type="containsText" dxfId="1564" priority="1818" operator="containsText" text="mjp">
      <formula>NOT(ISERROR(SEARCH("mjp",C107)))</formula>
    </cfRule>
    <cfRule type="containsText" dxfId="1563" priority="1819" operator="containsText" text="midi">
      <formula>NOT(ISERROR(SEARCH("midi",C107)))</formula>
    </cfRule>
    <cfRule type="containsText" dxfId="1562" priority="1820" operator="containsText" text="double">
      <formula>NOT(ISERROR(SEARCH("double",C107)))</formula>
    </cfRule>
    <cfRule type="containsText" dxfId="1561" priority="1821" operator="containsText" text="max">
      <formula>NOT(ISERROR(SEARCH("max",C107)))</formula>
    </cfRule>
    <cfRule type="containsText" dxfId="1560" priority="1839" operator="containsText" text="midi">
      <formula>NOT(ISERROR(SEARCH("midi",C107)))</formula>
    </cfRule>
    <cfRule type="containsText" dxfId="1559" priority="1822" operator="containsText" text="mjp">
      <formula>NOT(ISERROR(SEARCH("mjp",C107)))</formula>
    </cfRule>
    <cfRule type="containsText" dxfId="1558" priority="1803" operator="containsText" text="midi">
      <formula>NOT(ISERROR(SEARCH("midi",C107)))</formula>
    </cfRule>
    <cfRule type="containsText" dxfId="1557" priority="1864" operator="containsText" text="double">
      <formula>NOT(ISERROR(SEARCH("double",C107)))</formula>
    </cfRule>
    <cfRule type="containsText" dxfId="1556" priority="1865" operator="containsText" text="max">
      <formula>NOT(ISERROR(SEARCH("max",C107)))</formula>
    </cfRule>
    <cfRule type="containsText" dxfId="1555" priority="1829" operator="containsText" text="max">
      <formula>NOT(ISERROR(SEARCH("max",C107)))</formula>
    </cfRule>
    <cfRule type="containsText" dxfId="1554" priority="1828" operator="containsText" text="double">
      <formula>NOT(ISERROR(SEARCH("double",C107)))</formula>
    </cfRule>
    <cfRule type="containsText" dxfId="1553" priority="1827" operator="containsText" text="midi">
      <formula>NOT(ISERROR(SEARCH("midi",C107)))</formula>
    </cfRule>
    <cfRule type="containsText" dxfId="1552" priority="1826" operator="containsText" text="mjp">
      <formula>NOT(ISERROR(SEARCH("mjp",C107)))</formula>
    </cfRule>
    <cfRule type="containsText" dxfId="1551" priority="1825" operator="containsText" text="max">
      <formula>NOT(ISERROR(SEARCH("max",C107)))</formula>
    </cfRule>
    <cfRule type="containsText" dxfId="1550" priority="1824" operator="containsText" text="double">
      <formula>NOT(ISERROR(SEARCH("double",C107)))</formula>
    </cfRule>
    <cfRule type="containsText" dxfId="1549" priority="1823" operator="containsText" text="midi">
      <formula>NOT(ISERROR(SEARCH("midi",C107)))</formula>
    </cfRule>
    <cfRule type="containsText" dxfId="1548" priority="1778" operator="containsText" text="mjp">
      <formula>NOT(ISERROR(SEARCH("mjp",C107)))</formula>
    </cfRule>
    <cfRule type="containsText" dxfId="1547" priority="1780" operator="containsText" text="double">
      <formula>NOT(ISERROR(SEARCH("double",C107)))</formula>
    </cfRule>
    <cfRule type="containsText" dxfId="1546" priority="1781" operator="containsText" text="max">
      <formula>NOT(ISERROR(SEARCH("max",C107)))</formula>
    </cfRule>
    <cfRule type="containsText" dxfId="1545" priority="1782" operator="containsText" text="mjp">
      <formula>NOT(ISERROR(SEARCH("mjp",C107)))</formula>
    </cfRule>
    <cfRule type="containsText" dxfId="1544" priority="1783" operator="containsText" text="midi">
      <formula>NOT(ISERROR(SEARCH("midi",C107)))</formula>
    </cfRule>
    <cfRule type="containsText" dxfId="1543" priority="1784" operator="containsText" text="double">
      <formula>NOT(ISERROR(SEARCH("double",C107)))</formula>
    </cfRule>
    <cfRule type="containsText" dxfId="1542" priority="1785" operator="containsText" text="max">
      <formula>NOT(ISERROR(SEARCH("max",C107)))</formula>
    </cfRule>
    <cfRule type="containsText" dxfId="1541" priority="1786" operator="containsText" text="mjp">
      <formula>NOT(ISERROR(SEARCH("mjp",C107)))</formula>
    </cfRule>
    <cfRule type="containsText" dxfId="1540" priority="1787" operator="containsText" text="midi">
      <formula>NOT(ISERROR(SEARCH("midi",C107)))</formula>
    </cfRule>
    <cfRule type="containsText" dxfId="1539" priority="1779" operator="containsText" text="midi">
      <formula>NOT(ISERROR(SEARCH("midi",C107)))</formula>
    </cfRule>
    <cfRule type="containsText" dxfId="1538" priority="1861" operator="containsText" text="max">
      <formula>NOT(ISERROR(SEARCH("max",C107)))</formula>
    </cfRule>
    <cfRule type="containsText" dxfId="1537" priority="1789" operator="containsText" text="max">
      <formula>NOT(ISERROR(SEARCH("max",C107)))</formula>
    </cfRule>
    <cfRule type="containsText" dxfId="1536" priority="1790" operator="containsText" text="mjp">
      <formula>NOT(ISERROR(SEARCH("mjp",C107)))</formula>
    </cfRule>
    <cfRule type="containsText" dxfId="1535" priority="1791" operator="containsText" text="midi">
      <formula>NOT(ISERROR(SEARCH("midi",C107)))</formula>
    </cfRule>
    <cfRule type="containsText" dxfId="1534" priority="1792" operator="containsText" text="double">
      <formula>NOT(ISERROR(SEARCH("double",C107)))</formula>
    </cfRule>
    <cfRule type="containsText" dxfId="1533" priority="1793" operator="containsText" text="max">
      <formula>NOT(ISERROR(SEARCH("max",C107)))</formula>
    </cfRule>
    <cfRule type="containsText" dxfId="1532" priority="1794" operator="containsText" text="mjp">
      <formula>NOT(ISERROR(SEARCH("mjp",C107)))</formula>
    </cfRule>
    <cfRule type="containsText" dxfId="1531" priority="1795" operator="containsText" text="midi">
      <formula>NOT(ISERROR(SEARCH("midi",C107)))</formula>
    </cfRule>
    <cfRule type="containsText" dxfId="1530" priority="1796" operator="containsText" text="double">
      <formula>NOT(ISERROR(SEARCH("double",C107)))</formula>
    </cfRule>
    <cfRule type="containsText" dxfId="1529" priority="1797" operator="containsText" text="max">
      <formula>NOT(ISERROR(SEARCH("max",C107)))</formula>
    </cfRule>
    <cfRule type="containsText" dxfId="1528" priority="1798" operator="containsText" text="mjp">
      <formula>NOT(ISERROR(SEARCH("mjp",C107)))</formula>
    </cfRule>
    <cfRule type="containsText" dxfId="1527" priority="1799" operator="containsText" text="midi">
      <formula>NOT(ISERROR(SEARCH("midi",C107)))</formula>
    </cfRule>
    <cfRule type="containsText" dxfId="1526" priority="1860" operator="containsText" text="double">
      <formula>NOT(ISERROR(SEARCH("double",C107)))</formula>
    </cfRule>
    <cfRule type="containsText" dxfId="1525" priority="1859" operator="containsText" text="midi">
      <formula>NOT(ISERROR(SEARCH("midi",C107)))</formula>
    </cfRule>
    <cfRule type="containsText" dxfId="1524" priority="1858" operator="containsText" text="mjp">
      <formula>NOT(ISERROR(SEARCH("mjp",C107)))</formula>
    </cfRule>
    <cfRule type="containsText" dxfId="1523" priority="1857" operator="containsText" text="max">
      <formula>NOT(ISERROR(SEARCH("max",C107)))</formula>
    </cfRule>
    <cfRule type="containsText" dxfId="1522" priority="1856" operator="containsText" text="double">
      <formula>NOT(ISERROR(SEARCH("double",C107)))</formula>
    </cfRule>
    <cfRule type="containsText" dxfId="1521" priority="1855" operator="containsText" text="midi">
      <formula>NOT(ISERROR(SEARCH("midi",C107)))</formula>
    </cfRule>
    <cfRule type="containsText" dxfId="1520" priority="1854" operator="containsText" text="mjp">
      <formula>NOT(ISERROR(SEARCH("mjp",C107)))</formula>
    </cfRule>
    <cfRule type="containsText" dxfId="1519" priority="1853" operator="containsText" text="max">
      <formula>NOT(ISERROR(SEARCH("max",C107)))</formula>
    </cfRule>
    <cfRule type="containsText" dxfId="1518" priority="1852" operator="containsText" text="double">
      <formula>NOT(ISERROR(SEARCH("double",C107)))</formula>
    </cfRule>
    <cfRule type="containsText" dxfId="1517" priority="1851" operator="containsText" text="midi">
      <formula>NOT(ISERROR(SEARCH("midi",C107)))</formula>
    </cfRule>
    <cfRule type="containsText" dxfId="1516" priority="1850" operator="containsText" text="mjp">
      <formula>NOT(ISERROR(SEARCH("mjp",C107)))</formula>
    </cfRule>
    <cfRule type="containsText" dxfId="1515" priority="1849" operator="containsText" text="max">
      <formula>NOT(ISERROR(SEARCH("max",C107)))</formula>
    </cfRule>
    <cfRule type="containsText" dxfId="1514" priority="1848" operator="containsText" text="double">
      <formula>NOT(ISERROR(SEARCH("double",C107)))</formula>
    </cfRule>
    <cfRule type="containsText" dxfId="1513" priority="1847" operator="containsText" text="midi">
      <formula>NOT(ISERROR(SEARCH("midi",C107)))</formula>
    </cfRule>
    <cfRule type="containsText" dxfId="1512" priority="1846" operator="containsText" text="mjp">
      <formula>NOT(ISERROR(SEARCH("mjp",C107)))</formula>
    </cfRule>
    <cfRule type="containsText" dxfId="1511" priority="1845" operator="containsText" text="max">
      <formula>NOT(ISERROR(SEARCH("max",C107)))</formula>
    </cfRule>
    <cfRule type="containsText" dxfId="1510" priority="1844" operator="containsText" text="double">
      <formula>NOT(ISERROR(SEARCH("double",C107)))</formula>
    </cfRule>
    <cfRule type="containsText" dxfId="1509" priority="1843" operator="containsText" text="midi">
      <formula>NOT(ISERROR(SEARCH("midi",C107)))</formula>
    </cfRule>
    <cfRule type="containsText" dxfId="1508" priority="1842" operator="containsText" text="mjp">
      <formula>NOT(ISERROR(SEARCH("mjp",C107)))</formula>
    </cfRule>
    <cfRule type="containsText" dxfId="1507" priority="1841" operator="containsText" text="max">
      <formula>NOT(ISERROR(SEARCH("max",C107)))</formula>
    </cfRule>
    <cfRule type="containsText" dxfId="1506" priority="1840" operator="containsText" text="double">
      <formula>NOT(ISERROR(SEARCH("double",C107)))</formula>
    </cfRule>
    <cfRule type="containsText" dxfId="1505" priority="1838" operator="containsText" text="mjp">
      <formula>NOT(ISERROR(SEARCH("mjp",C107)))</formula>
    </cfRule>
    <cfRule type="containsText" dxfId="1504" priority="1837" operator="containsText" text="max">
      <formula>NOT(ISERROR(SEARCH("max",C107)))</formula>
    </cfRule>
    <cfRule type="containsText" dxfId="1503" priority="1836" operator="containsText" text="double">
      <formula>NOT(ISERROR(SEARCH("double",C107)))</formula>
    </cfRule>
    <cfRule type="containsText" dxfId="1502" priority="1835" operator="containsText" text="midi">
      <formula>NOT(ISERROR(SEARCH("midi",C107)))</formula>
    </cfRule>
    <cfRule type="containsText" dxfId="1501" priority="1834" operator="containsText" text="mjp">
      <formula>NOT(ISERROR(SEARCH("mjp",C107)))</formula>
    </cfRule>
    <cfRule type="containsText" dxfId="1500" priority="1833" operator="containsText" text="max">
      <formula>NOT(ISERROR(SEARCH("max",C107)))</formula>
    </cfRule>
    <cfRule type="containsText" dxfId="1499" priority="1832" operator="containsText" text="double">
      <formula>NOT(ISERROR(SEARCH("double",C107)))</formula>
    </cfRule>
    <cfRule type="containsText" dxfId="1498" priority="1831" operator="containsText" text="midi">
      <formula>NOT(ISERROR(SEARCH("midi",C107)))</formula>
    </cfRule>
    <cfRule type="containsText" dxfId="1497" priority="1830" operator="containsText" text="mjp">
      <formula>NOT(ISERROR(SEARCH("mjp",C107)))</formula>
    </cfRule>
  </conditionalFormatting>
  <conditionalFormatting sqref="C107:D108">
    <cfRule type="containsText" dxfId="1496" priority="1498" operator="containsText" text="mjp">
      <formula>NOT(ISERROR(SEARCH("mjp",C107)))</formula>
    </cfRule>
    <cfRule type="containsText" dxfId="1495" priority="1499" operator="containsText" text="midi">
      <formula>NOT(ISERROR(SEARCH("midi",C107)))</formula>
    </cfRule>
    <cfRule type="containsText" dxfId="1494" priority="1500" operator="containsText" text="double">
      <formula>NOT(ISERROR(SEARCH("double",C107)))</formula>
    </cfRule>
    <cfRule type="containsText" dxfId="1493" priority="1774" operator="containsText" text="mjp">
      <formula>NOT(ISERROR(SEARCH("mjp",C107)))</formula>
    </cfRule>
    <cfRule type="containsText" dxfId="1492" priority="1775" operator="containsText" text="midi">
      <formula>NOT(ISERROR(SEARCH("midi",C107)))</formula>
    </cfRule>
    <cfRule type="containsText" dxfId="1491" priority="1776" operator="containsText" text="double">
      <formula>NOT(ISERROR(SEARCH("double",C107)))</formula>
    </cfRule>
    <cfRule type="containsText" dxfId="1490" priority="1777" operator="containsText" text="max">
      <formula>NOT(ISERROR(SEARCH("max",C107)))</formula>
    </cfRule>
    <cfRule type="containsText" dxfId="1489" priority="1501" operator="containsText" text="max">
      <formula>NOT(ISERROR(SEARCH("max",C107)))</formula>
    </cfRule>
  </conditionalFormatting>
  <conditionalFormatting sqref="C108:D108">
    <cfRule type="containsText" dxfId="1488" priority="1695" operator="containsText" text="midi">
      <formula>NOT(ISERROR(SEARCH("midi",C108)))</formula>
    </cfRule>
    <cfRule type="containsText" dxfId="1487" priority="1696" operator="containsText" text="double">
      <formula>NOT(ISERROR(SEARCH("double",C108)))</formula>
    </cfRule>
    <cfRule type="containsText" dxfId="1486" priority="1697" operator="containsText" text="max">
      <formula>NOT(ISERROR(SEARCH("max",C108)))</formula>
    </cfRule>
    <cfRule type="containsText" dxfId="1485" priority="1698" operator="containsText" text="mjp">
      <formula>NOT(ISERROR(SEARCH("mjp",C108)))</formula>
    </cfRule>
    <cfRule type="containsText" dxfId="1484" priority="1699" operator="containsText" text="midi">
      <formula>NOT(ISERROR(SEARCH("midi",C108)))</formula>
    </cfRule>
    <cfRule type="containsText" dxfId="1483" priority="1700" operator="containsText" text="double">
      <formula>NOT(ISERROR(SEARCH("double",C108)))</formula>
    </cfRule>
    <cfRule type="containsText" dxfId="1482" priority="1701" operator="containsText" text="max">
      <formula>NOT(ISERROR(SEARCH("max",C108)))</formula>
    </cfRule>
    <cfRule type="containsText" dxfId="1481" priority="1702" operator="containsText" text="mjp">
      <formula>NOT(ISERROR(SEARCH("mjp",C108)))</formula>
    </cfRule>
    <cfRule type="containsText" dxfId="1480" priority="1703" operator="containsText" text="midi">
      <formula>NOT(ISERROR(SEARCH("midi",C108)))</formula>
    </cfRule>
    <cfRule type="containsText" dxfId="1479" priority="1704" operator="containsText" text="double">
      <formula>NOT(ISERROR(SEARCH("double",C108)))</formula>
    </cfRule>
    <cfRule type="containsText" dxfId="1478" priority="1705" operator="containsText" text="max">
      <formula>NOT(ISERROR(SEARCH("max",C108)))</formula>
    </cfRule>
    <cfRule type="containsText" dxfId="1477" priority="1706" operator="containsText" text="mjp">
      <formula>NOT(ISERROR(SEARCH("mjp",C108)))</formula>
    </cfRule>
    <cfRule type="containsText" dxfId="1476" priority="1707" operator="containsText" text="midi">
      <formula>NOT(ISERROR(SEARCH("midi",C108)))</formula>
    </cfRule>
    <cfRule type="containsText" dxfId="1475" priority="1708" operator="containsText" text="double">
      <formula>NOT(ISERROR(SEARCH("double",C108)))</formula>
    </cfRule>
    <cfRule type="containsText" dxfId="1474" priority="1709" operator="containsText" text="max">
      <formula>NOT(ISERROR(SEARCH("max",C108)))</formula>
    </cfRule>
    <cfRule type="containsText" dxfId="1473" priority="1710" operator="containsText" text="mjp">
      <formula>NOT(ISERROR(SEARCH("mjp",C108)))</formula>
    </cfRule>
    <cfRule type="containsText" dxfId="1472" priority="1711" operator="containsText" text="midi">
      <formula>NOT(ISERROR(SEARCH("midi",C108)))</formula>
    </cfRule>
    <cfRule type="containsText" dxfId="1471" priority="1720" operator="containsText" text="double">
      <formula>NOT(ISERROR(SEARCH("double",C108)))</formula>
    </cfRule>
    <cfRule type="containsText" dxfId="1470" priority="1721" operator="containsText" text="max">
      <formula>NOT(ISERROR(SEARCH("max",C108)))</formula>
    </cfRule>
    <cfRule type="containsText" dxfId="1469" priority="1722" operator="containsText" text="mjp">
      <formula>NOT(ISERROR(SEARCH("mjp",C108)))</formula>
    </cfRule>
    <cfRule type="containsText" dxfId="1468" priority="1723" operator="containsText" text="midi">
      <formula>NOT(ISERROR(SEARCH("midi",C108)))</formula>
    </cfRule>
    <cfRule type="containsText" dxfId="1467" priority="1724" operator="containsText" text="double">
      <formula>NOT(ISERROR(SEARCH("double",C108)))</formula>
    </cfRule>
    <cfRule type="containsText" dxfId="1466" priority="1725" operator="containsText" text="max">
      <formula>NOT(ISERROR(SEARCH("max",C108)))</formula>
    </cfRule>
    <cfRule type="containsText" dxfId="1465" priority="1726" operator="containsText" text="mjp">
      <formula>NOT(ISERROR(SEARCH("mjp",C108)))</formula>
    </cfRule>
    <cfRule type="containsText" dxfId="1464" priority="1727" operator="containsText" text="midi">
      <formula>NOT(ISERROR(SEARCH("midi",C108)))</formula>
    </cfRule>
    <cfRule type="containsText" dxfId="1463" priority="1728" operator="containsText" text="double">
      <formula>NOT(ISERROR(SEARCH("double",C108)))</formula>
    </cfRule>
    <cfRule type="containsText" dxfId="1462" priority="1729" operator="containsText" text="max">
      <formula>NOT(ISERROR(SEARCH("max",C108)))</formula>
    </cfRule>
    <cfRule type="containsText" dxfId="1461" priority="1730" operator="containsText" text="mjp">
      <formula>NOT(ISERROR(SEARCH("mjp",C108)))</formula>
    </cfRule>
    <cfRule type="containsText" dxfId="1460" priority="1731" operator="containsText" text="midi">
      <formula>NOT(ISERROR(SEARCH("midi",C108)))</formula>
    </cfRule>
    <cfRule type="containsText" dxfId="1459" priority="1712" operator="containsText" text="double">
      <formula>NOT(ISERROR(SEARCH("double",C108)))</formula>
    </cfRule>
    <cfRule type="containsText" dxfId="1458" priority="1732" operator="containsText" text="double">
      <formula>NOT(ISERROR(SEARCH("double",C108)))</formula>
    </cfRule>
    <cfRule type="containsText" dxfId="1457" priority="1733" operator="containsText" text="max">
      <formula>NOT(ISERROR(SEARCH("max",C108)))</formula>
    </cfRule>
    <cfRule type="containsText" dxfId="1456" priority="1734" operator="containsText" text="mjp">
      <formula>NOT(ISERROR(SEARCH("mjp",C108)))</formula>
    </cfRule>
    <cfRule type="containsText" dxfId="1455" priority="1735" operator="containsText" text="midi">
      <formula>NOT(ISERROR(SEARCH("midi",C108)))</formula>
    </cfRule>
    <cfRule type="containsText" dxfId="1454" priority="1736" operator="containsText" text="double">
      <formula>NOT(ISERROR(SEARCH("double",C108)))</formula>
    </cfRule>
    <cfRule type="containsText" dxfId="1453" priority="1737" operator="containsText" text="max">
      <formula>NOT(ISERROR(SEARCH("max",C108)))</formula>
    </cfRule>
    <cfRule type="containsText" dxfId="1452" priority="1738" operator="containsText" text="mjp">
      <formula>NOT(ISERROR(SEARCH("mjp",C108)))</formula>
    </cfRule>
    <cfRule type="containsText" dxfId="1451" priority="1739" operator="containsText" text="midi">
      <formula>NOT(ISERROR(SEARCH("midi",C108)))</formula>
    </cfRule>
    <cfRule type="containsText" dxfId="1450" priority="1740" operator="containsText" text="double">
      <formula>NOT(ISERROR(SEARCH("double",C108)))</formula>
    </cfRule>
    <cfRule type="containsText" dxfId="1449" priority="1757" operator="containsText" text="max">
      <formula>NOT(ISERROR(SEARCH("max",C108)))</formula>
    </cfRule>
    <cfRule type="containsText" dxfId="1448" priority="1755" operator="containsText" text="midi">
      <formula>NOT(ISERROR(SEARCH("midi",C108)))</formula>
    </cfRule>
    <cfRule type="containsText" dxfId="1447" priority="1754" operator="containsText" text="mjp">
      <formula>NOT(ISERROR(SEARCH("mjp",C108)))</formula>
    </cfRule>
    <cfRule type="containsText" dxfId="1446" priority="1753" operator="containsText" text="max">
      <formula>NOT(ISERROR(SEARCH("max",C108)))</formula>
    </cfRule>
    <cfRule type="containsText" dxfId="1445" priority="1752" operator="containsText" text="double">
      <formula>NOT(ISERROR(SEARCH("double",C108)))</formula>
    </cfRule>
    <cfRule type="containsText" dxfId="1444" priority="1751" operator="containsText" text="midi">
      <formula>NOT(ISERROR(SEARCH("midi",C108)))</formula>
    </cfRule>
    <cfRule type="containsText" dxfId="1443" priority="1750" operator="containsText" text="mjp">
      <formula>NOT(ISERROR(SEARCH("mjp",C108)))</formula>
    </cfRule>
    <cfRule type="containsText" dxfId="1442" priority="1749" operator="containsText" text="max">
      <formula>NOT(ISERROR(SEARCH("max",C108)))</formula>
    </cfRule>
    <cfRule type="containsText" dxfId="1441" priority="1748" operator="containsText" text="double">
      <formula>NOT(ISERROR(SEARCH("double",C108)))</formula>
    </cfRule>
    <cfRule type="containsText" dxfId="1440" priority="1747" operator="containsText" text="midi">
      <formula>NOT(ISERROR(SEARCH("midi",C108)))</formula>
    </cfRule>
    <cfRule type="containsText" dxfId="1439" priority="1746" operator="containsText" text="mjp">
      <formula>NOT(ISERROR(SEARCH("mjp",C108)))</formula>
    </cfRule>
    <cfRule type="containsText" dxfId="1438" priority="1745" operator="containsText" text="max">
      <formula>NOT(ISERROR(SEARCH("max",C108)))</formula>
    </cfRule>
    <cfRule type="containsText" dxfId="1437" priority="1744" operator="containsText" text="double">
      <formula>NOT(ISERROR(SEARCH("double",C108)))</formula>
    </cfRule>
    <cfRule type="containsText" dxfId="1436" priority="1743" operator="containsText" text="midi">
      <formula>NOT(ISERROR(SEARCH("midi",C108)))</formula>
    </cfRule>
    <cfRule type="containsText" dxfId="1435" priority="1742" operator="containsText" text="mjp">
      <formula>NOT(ISERROR(SEARCH("mjp",C108)))</formula>
    </cfRule>
    <cfRule type="containsText" dxfId="1434" priority="1759" operator="containsText" text="midi">
      <formula>NOT(ISERROR(SEARCH("midi",C108)))</formula>
    </cfRule>
    <cfRule type="containsText" dxfId="1433" priority="1760" operator="containsText" text="double">
      <formula>NOT(ISERROR(SEARCH("double",C108)))</formula>
    </cfRule>
    <cfRule type="containsText" dxfId="1432" priority="1761" operator="containsText" text="max">
      <formula>NOT(ISERROR(SEARCH("max",C108)))</formula>
    </cfRule>
    <cfRule type="containsText" dxfId="1431" priority="1762" operator="containsText" text="mjp">
      <formula>NOT(ISERROR(SEARCH("mjp",C108)))</formula>
    </cfRule>
    <cfRule type="containsText" dxfId="1430" priority="1763" operator="containsText" text="midi">
      <formula>NOT(ISERROR(SEARCH("midi",C108)))</formula>
    </cfRule>
    <cfRule type="containsText" dxfId="1429" priority="1764" operator="containsText" text="double">
      <formula>NOT(ISERROR(SEARCH("double",C108)))</formula>
    </cfRule>
    <cfRule type="containsText" dxfId="1428" priority="1765" operator="containsText" text="max">
      <formula>NOT(ISERROR(SEARCH("max",C108)))</formula>
    </cfRule>
    <cfRule type="containsText" dxfId="1427" priority="1692" operator="containsText" text="double">
      <formula>NOT(ISERROR(SEARCH("double",C108)))</formula>
    </cfRule>
    <cfRule type="containsText" dxfId="1426" priority="1767" operator="containsText" text="midi">
      <formula>NOT(ISERROR(SEARCH("midi",C108)))</formula>
    </cfRule>
    <cfRule type="containsText" dxfId="1425" priority="1768" operator="containsText" text="double">
      <formula>NOT(ISERROR(SEARCH("double",C108)))</formula>
    </cfRule>
    <cfRule type="containsText" dxfId="1424" priority="1769" operator="containsText" text="max">
      <formula>NOT(ISERROR(SEARCH("max",C108)))</formula>
    </cfRule>
    <cfRule type="containsText" dxfId="1423" priority="1770" operator="containsText" text="mjp">
      <formula>NOT(ISERROR(SEARCH("mjp",C108)))</formula>
    </cfRule>
    <cfRule type="containsText" dxfId="1422" priority="1771" operator="containsText" text="midi">
      <formula>NOT(ISERROR(SEARCH("midi",C108)))</formula>
    </cfRule>
    <cfRule type="containsText" dxfId="1421" priority="1772" operator="containsText" text="double">
      <formula>NOT(ISERROR(SEARCH("double",C108)))</formula>
    </cfRule>
    <cfRule type="containsText" dxfId="1420" priority="1773" operator="containsText" text="max">
      <formula>NOT(ISERROR(SEARCH("max",C108)))</formula>
    </cfRule>
    <cfRule type="containsText" dxfId="1419" priority="1758" operator="containsText" text="mjp">
      <formula>NOT(ISERROR(SEARCH("mjp",C108)))</formula>
    </cfRule>
    <cfRule type="containsText" dxfId="1418" priority="1766" operator="containsText" text="mjp">
      <formula>NOT(ISERROR(SEARCH("mjp",C108)))</formula>
    </cfRule>
    <cfRule type="containsText" dxfId="1417" priority="1741" operator="containsText" text="max">
      <formula>NOT(ISERROR(SEARCH("max",C108)))</formula>
    </cfRule>
    <cfRule type="containsText" dxfId="1416" priority="1713" operator="containsText" text="max">
      <formula>NOT(ISERROR(SEARCH("max",C108)))</formula>
    </cfRule>
    <cfRule type="containsText" dxfId="1415" priority="1719" operator="containsText" text="midi">
      <formula>NOT(ISERROR(SEARCH("midi",C108)))</formula>
    </cfRule>
    <cfRule type="containsText" dxfId="1414" priority="1690" operator="containsText" text="mjp">
      <formula>NOT(ISERROR(SEARCH("mjp",C108)))</formula>
    </cfRule>
    <cfRule type="containsText" dxfId="1413" priority="1691" operator="containsText" text="midi">
      <formula>NOT(ISERROR(SEARCH("midi",C108)))</formula>
    </cfRule>
    <cfRule type="containsText" dxfId="1412" priority="1756" operator="containsText" text="double">
      <formula>NOT(ISERROR(SEARCH("double",C108)))</formula>
    </cfRule>
    <cfRule type="containsText" dxfId="1411" priority="1693" operator="containsText" text="max">
      <formula>NOT(ISERROR(SEARCH("max",C108)))</formula>
    </cfRule>
    <cfRule type="containsText" dxfId="1410" priority="1718" operator="containsText" text="mjp">
      <formula>NOT(ISERROR(SEARCH("mjp",C108)))</formula>
    </cfRule>
    <cfRule type="containsText" dxfId="1409" priority="1717" operator="containsText" text="max">
      <formula>NOT(ISERROR(SEARCH("max",C108)))</formula>
    </cfRule>
    <cfRule type="containsText" dxfId="1408" priority="1716" operator="containsText" text="double">
      <formula>NOT(ISERROR(SEARCH("double",C108)))</formula>
    </cfRule>
    <cfRule type="containsText" dxfId="1407" priority="1715" operator="containsText" text="midi">
      <formula>NOT(ISERROR(SEARCH("midi",C108)))</formula>
    </cfRule>
    <cfRule type="containsText" dxfId="1406" priority="1714" operator="containsText" text="mjp">
      <formula>NOT(ISERROR(SEARCH("mjp",C108)))</formula>
    </cfRule>
    <cfRule type="containsText" dxfId="1405" priority="1694" operator="containsText" text="mjp">
      <formula>NOT(ISERROR(SEARCH("mjp",C108)))</formula>
    </cfRule>
  </conditionalFormatting>
  <conditionalFormatting sqref="C108:D109">
    <cfRule type="containsText" dxfId="1404" priority="1688" operator="containsText" text="double">
      <formula>NOT(ISERROR(SEARCH("double",C108)))</formula>
    </cfRule>
    <cfRule type="containsText" dxfId="1403" priority="1689" operator="containsText" text="max">
      <formula>NOT(ISERROR(SEARCH("max",C108)))</formula>
    </cfRule>
    <cfRule type="containsText" dxfId="1402" priority="1687" operator="containsText" text="midi">
      <formula>NOT(ISERROR(SEARCH("midi",C108)))</formula>
    </cfRule>
    <cfRule type="containsText" dxfId="1401" priority="1686" operator="containsText" text="mjp">
      <formula>NOT(ISERROR(SEARCH("mjp",C108)))</formula>
    </cfRule>
  </conditionalFormatting>
  <conditionalFormatting sqref="C109:D109">
    <cfRule type="containsText" dxfId="1400" priority="1670" operator="containsText" text="mjp">
      <formula>NOT(ISERROR(SEARCH("mjp",C109)))</formula>
    </cfRule>
    <cfRule type="containsText" dxfId="1399" priority="1671" operator="containsText" text="midi">
      <formula>NOT(ISERROR(SEARCH("midi",C109)))</formula>
    </cfRule>
    <cfRule type="containsText" dxfId="1398" priority="1672" operator="containsText" text="double">
      <formula>NOT(ISERROR(SEARCH("double",C109)))</formula>
    </cfRule>
    <cfRule type="containsText" dxfId="1397" priority="1673" operator="containsText" text="max">
      <formula>NOT(ISERROR(SEARCH("max",C109)))</formula>
    </cfRule>
    <cfRule type="containsText" dxfId="1396" priority="1674" operator="containsText" text="mjp">
      <formula>NOT(ISERROR(SEARCH("mjp",C109)))</formula>
    </cfRule>
    <cfRule type="containsText" dxfId="1395" priority="1675" operator="containsText" text="midi">
      <formula>NOT(ISERROR(SEARCH("midi",C109)))</formula>
    </cfRule>
    <cfRule type="containsText" dxfId="1394" priority="1676" operator="containsText" text="double">
      <formula>NOT(ISERROR(SEARCH("double",C109)))</formula>
    </cfRule>
    <cfRule type="containsText" dxfId="1393" priority="1677" operator="containsText" text="max">
      <formula>NOT(ISERROR(SEARCH("max",C109)))</formula>
    </cfRule>
    <cfRule type="containsText" dxfId="1392" priority="1678" operator="containsText" text="mjp">
      <formula>NOT(ISERROR(SEARCH("mjp",C109)))</formula>
    </cfRule>
    <cfRule type="containsText" dxfId="1391" priority="1679" operator="containsText" text="midi">
      <formula>NOT(ISERROR(SEARCH("midi",C109)))</formula>
    </cfRule>
    <cfRule type="containsText" dxfId="1390" priority="1680" operator="containsText" text="double">
      <formula>NOT(ISERROR(SEARCH("double",C109)))</formula>
    </cfRule>
    <cfRule type="containsText" dxfId="1389" priority="1681" operator="containsText" text="max">
      <formula>NOT(ISERROR(SEARCH("max",C109)))</formula>
    </cfRule>
    <cfRule type="containsText" dxfId="1388" priority="1682" operator="containsText" text="mjp">
      <formula>NOT(ISERROR(SEARCH("mjp",C109)))</formula>
    </cfRule>
    <cfRule type="containsText" dxfId="1387" priority="1683" operator="containsText" text="midi">
      <formula>NOT(ISERROR(SEARCH("midi",C109)))</formula>
    </cfRule>
    <cfRule type="containsText" dxfId="1386" priority="1684" operator="containsText" text="double">
      <formula>NOT(ISERROR(SEARCH("double",C109)))</formula>
    </cfRule>
    <cfRule type="containsText" dxfId="1385" priority="1685" operator="containsText" text="max">
      <formula>NOT(ISERROR(SEARCH("max",C109)))</formula>
    </cfRule>
    <cfRule type="containsText" dxfId="1384" priority="1598" operator="containsText" text="mjp">
      <formula>NOT(ISERROR(SEARCH("mjp",C109)))</formula>
    </cfRule>
    <cfRule type="containsText" dxfId="1383" priority="1599" operator="containsText" text="midi">
      <formula>NOT(ISERROR(SEARCH("midi",C109)))</formula>
    </cfRule>
    <cfRule type="containsText" dxfId="1382" priority="1600" operator="containsText" text="double">
      <formula>NOT(ISERROR(SEARCH("double",C109)))</formula>
    </cfRule>
    <cfRule type="containsText" dxfId="1381" priority="1601" operator="containsText" text="max">
      <formula>NOT(ISERROR(SEARCH("max",C109)))</formula>
    </cfRule>
    <cfRule type="containsText" dxfId="1380" priority="1602" operator="containsText" text="mjp">
      <formula>NOT(ISERROR(SEARCH("mjp",C109)))</formula>
    </cfRule>
    <cfRule type="containsText" dxfId="1379" priority="1603" operator="containsText" text="midi">
      <formula>NOT(ISERROR(SEARCH("midi",C109)))</formula>
    </cfRule>
    <cfRule type="containsText" dxfId="1378" priority="1604" operator="containsText" text="double">
      <formula>NOT(ISERROR(SEARCH("double",C109)))</formula>
    </cfRule>
    <cfRule type="containsText" dxfId="1377" priority="1605" operator="containsText" text="max">
      <formula>NOT(ISERROR(SEARCH("max",C109)))</formula>
    </cfRule>
    <cfRule type="containsText" dxfId="1376" priority="1606" operator="containsText" text="mjp">
      <formula>NOT(ISERROR(SEARCH("mjp",C109)))</formula>
    </cfRule>
    <cfRule type="containsText" dxfId="1375" priority="1607" operator="containsText" text="midi">
      <formula>NOT(ISERROR(SEARCH("midi",C109)))</formula>
    </cfRule>
    <cfRule type="containsText" dxfId="1374" priority="1608" operator="containsText" text="double">
      <formula>NOT(ISERROR(SEARCH("double",C109)))</formula>
    </cfRule>
    <cfRule type="containsText" dxfId="1373" priority="1609" operator="containsText" text="max">
      <formula>NOT(ISERROR(SEARCH("max",C109)))</formula>
    </cfRule>
    <cfRule type="containsText" dxfId="1372" priority="1610" operator="containsText" text="mjp">
      <formula>NOT(ISERROR(SEARCH("mjp",C109)))</formula>
    </cfRule>
    <cfRule type="containsText" dxfId="1371" priority="1611" operator="containsText" text="midi">
      <formula>NOT(ISERROR(SEARCH("midi",C109)))</formula>
    </cfRule>
    <cfRule type="containsText" dxfId="1370" priority="1612" operator="containsText" text="double">
      <formula>NOT(ISERROR(SEARCH("double",C109)))</formula>
    </cfRule>
    <cfRule type="containsText" dxfId="1369" priority="1613" operator="containsText" text="max">
      <formula>NOT(ISERROR(SEARCH("max",C109)))</formula>
    </cfRule>
    <cfRule type="containsText" dxfId="1368" priority="1614" operator="containsText" text="mjp">
      <formula>NOT(ISERROR(SEARCH("mjp",C109)))</formula>
    </cfRule>
    <cfRule type="containsText" dxfId="1367" priority="1615" operator="containsText" text="midi">
      <formula>NOT(ISERROR(SEARCH("midi",C109)))</formula>
    </cfRule>
    <cfRule type="containsText" dxfId="1366" priority="1616" operator="containsText" text="double">
      <formula>NOT(ISERROR(SEARCH("double",C109)))</formula>
    </cfRule>
    <cfRule type="containsText" dxfId="1365" priority="1617" operator="containsText" text="max">
      <formula>NOT(ISERROR(SEARCH("max",C109)))</formula>
    </cfRule>
    <cfRule type="containsText" dxfId="1364" priority="1618" operator="containsText" text="mjp">
      <formula>NOT(ISERROR(SEARCH("mjp",C109)))</formula>
    </cfRule>
    <cfRule type="containsText" dxfId="1363" priority="1619" operator="containsText" text="midi">
      <formula>NOT(ISERROR(SEARCH("midi",C109)))</formula>
    </cfRule>
    <cfRule type="containsText" dxfId="1362" priority="1620" operator="containsText" text="double">
      <formula>NOT(ISERROR(SEARCH("double",C109)))</formula>
    </cfRule>
    <cfRule type="containsText" dxfId="1361" priority="1621" operator="containsText" text="max">
      <formula>NOT(ISERROR(SEARCH("max",C109)))</formula>
    </cfRule>
    <cfRule type="containsText" dxfId="1360" priority="1622" operator="containsText" text="mjp">
      <formula>NOT(ISERROR(SEARCH("mjp",C109)))</formula>
    </cfRule>
    <cfRule type="containsText" dxfId="1359" priority="1623" operator="containsText" text="midi">
      <formula>NOT(ISERROR(SEARCH("midi",C109)))</formula>
    </cfRule>
    <cfRule type="containsText" dxfId="1358" priority="1624" operator="containsText" text="double">
      <formula>NOT(ISERROR(SEARCH("double",C109)))</formula>
    </cfRule>
    <cfRule type="containsText" dxfId="1357" priority="1625" operator="containsText" text="max">
      <formula>NOT(ISERROR(SEARCH("max",C109)))</formula>
    </cfRule>
    <cfRule type="containsText" dxfId="1356" priority="1626" operator="containsText" text="mjp">
      <formula>NOT(ISERROR(SEARCH("mjp",C109)))</formula>
    </cfRule>
    <cfRule type="containsText" dxfId="1355" priority="1627" operator="containsText" text="midi">
      <formula>NOT(ISERROR(SEARCH("midi",C109)))</formula>
    </cfRule>
    <cfRule type="containsText" dxfId="1354" priority="1628" operator="containsText" text="double">
      <formula>NOT(ISERROR(SEARCH("double",C109)))</formula>
    </cfRule>
    <cfRule type="containsText" dxfId="1353" priority="1629" operator="containsText" text="max">
      <formula>NOT(ISERROR(SEARCH("max",C109)))</formula>
    </cfRule>
    <cfRule type="containsText" dxfId="1352" priority="1630" operator="containsText" text="mjp">
      <formula>NOT(ISERROR(SEARCH("mjp",C109)))</formula>
    </cfRule>
    <cfRule type="containsText" dxfId="1351" priority="1631" operator="containsText" text="midi">
      <formula>NOT(ISERROR(SEARCH("midi",C109)))</formula>
    </cfRule>
    <cfRule type="containsText" dxfId="1350" priority="1632" operator="containsText" text="double">
      <formula>NOT(ISERROR(SEARCH("double",C109)))</formula>
    </cfRule>
    <cfRule type="containsText" dxfId="1349" priority="1633" operator="containsText" text="max">
      <formula>NOT(ISERROR(SEARCH("max",C109)))</formula>
    </cfRule>
    <cfRule type="containsText" dxfId="1348" priority="1634" operator="containsText" text="mjp">
      <formula>NOT(ISERROR(SEARCH("mjp",C109)))</formula>
    </cfRule>
    <cfRule type="containsText" dxfId="1347" priority="1635" operator="containsText" text="midi">
      <formula>NOT(ISERROR(SEARCH("midi",C109)))</formula>
    </cfRule>
    <cfRule type="containsText" dxfId="1346" priority="1636" operator="containsText" text="double">
      <formula>NOT(ISERROR(SEARCH("double",C109)))</formula>
    </cfRule>
    <cfRule type="containsText" dxfId="1345" priority="1637" operator="containsText" text="max">
      <formula>NOT(ISERROR(SEARCH("max",C109)))</formula>
    </cfRule>
    <cfRule type="containsText" dxfId="1344" priority="1638" operator="containsText" text="mjp">
      <formula>NOT(ISERROR(SEARCH("mjp",C109)))</formula>
    </cfRule>
    <cfRule type="containsText" dxfId="1343" priority="1639" operator="containsText" text="midi">
      <formula>NOT(ISERROR(SEARCH("midi",C109)))</formula>
    </cfRule>
    <cfRule type="containsText" dxfId="1342" priority="1640" operator="containsText" text="double">
      <formula>NOT(ISERROR(SEARCH("double",C109)))</formula>
    </cfRule>
    <cfRule type="containsText" dxfId="1341" priority="1641" operator="containsText" text="max">
      <formula>NOT(ISERROR(SEARCH("max",C109)))</formula>
    </cfRule>
    <cfRule type="containsText" dxfId="1340" priority="1642" operator="containsText" text="mjp">
      <formula>NOT(ISERROR(SEARCH("mjp",C109)))</formula>
    </cfRule>
    <cfRule type="containsText" dxfId="1339" priority="1643" operator="containsText" text="midi">
      <formula>NOT(ISERROR(SEARCH("midi",C109)))</formula>
    </cfRule>
    <cfRule type="containsText" dxfId="1338" priority="1644" operator="containsText" text="double">
      <formula>NOT(ISERROR(SEARCH("double",C109)))</formula>
    </cfRule>
    <cfRule type="containsText" dxfId="1337" priority="1645" operator="containsText" text="max">
      <formula>NOT(ISERROR(SEARCH("max",C109)))</formula>
    </cfRule>
    <cfRule type="containsText" dxfId="1336" priority="1646" operator="containsText" text="mjp">
      <formula>NOT(ISERROR(SEARCH("mjp",C109)))</formula>
    </cfRule>
    <cfRule type="containsText" dxfId="1335" priority="1647" operator="containsText" text="midi">
      <formula>NOT(ISERROR(SEARCH("midi",C109)))</formula>
    </cfRule>
    <cfRule type="containsText" dxfId="1334" priority="1648" operator="containsText" text="double">
      <formula>NOT(ISERROR(SEARCH("double",C109)))</formula>
    </cfRule>
    <cfRule type="containsText" dxfId="1333" priority="1649" operator="containsText" text="max">
      <formula>NOT(ISERROR(SEARCH("max",C109)))</formula>
    </cfRule>
    <cfRule type="containsText" dxfId="1332" priority="1650" operator="containsText" text="mjp">
      <formula>NOT(ISERROR(SEARCH("mjp",C109)))</formula>
    </cfRule>
    <cfRule type="containsText" dxfId="1331" priority="1651" operator="containsText" text="midi">
      <formula>NOT(ISERROR(SEARCH("midi",C109)))</formula>
    </cfRule>
    <cfRule type="containsText" dxfId="1330" priority="1652" operator="containsText" text="double">
      <formula>NOT(ISERROR(SEARCH("double",C109)))</formula>
    </cfRule>
    <cfRule type="containsText" dxfId="1329" priority="1653" operator="containsText" text="max">
      <formula>NOT(ISERROR(SEARCH("max",C109)))</formula>
    </cfRule>
    <cfRule type="containsText" dxfId="1328" priority="1654" operator="containsText" text="mjp">
      <formula>NOT(ISERROR(SEARCH("mjp",C109)))</formula>
    </cfRule>
    <cfRule type="containsText" dxfId="1327" priority="1655" operator="containsText" text="midi">
      <formula>NOT(ISERROR(SEARCH("midi",C109)))</formula>
    </cfRule>
    <cfRule type="containsText" dxfId="1326" priority="1656" operator="containsText" text="double">
      <formula>NOT(ISERROR(SEARCH("double",C109)))</formula>
    </cfRule>
    <cfRule type="containsText" dxfId="1325" priority="1657" operator="containsText" text="max">
      <formula>NOT(ISERROR(SEARCH("max",C109)))</formula>
    </cfRule>
    <cfRule type="containsText" dxfId="1324" priority="1658" operator="containsText" text="mjp">
      <formula>NOT(ISERROR(SEARCH("mjp",C109)))</formula>
    </cfRule>
    <cfRule type="containsText" dxfId="1323" priority="1659" operator="containsText" text="midi">
      <formula>NOT(ISERROR(SEARCH("midi",C109)))</formula>
    </cfRule>
    <cfRule type="containsText" dxfId="1322" priority="1660" operator="containsText" text="double">
      <formula>NOT(ISERROR(SEARCH("double",C109)))</formula>
    </cfRule>
    <cfRule type="containsText" dxfId="1321" priority="1661" operator="containsText" text="max">
      <formula>NOT(ISERROR(SEARCH("max",C109)))</formula>
    </cfRule>
    <cfRule type="containsText" dxfId="1320" priority="1662" operator="containsText" text="mjp">
      <formula>NOT(ISERROR(SEARCH("mjp",C109)))</formula>
    </cfRule>
    <cfRule type="containsText" dxfId="1319" priority="1663" operator="containsText" text="midi">
      <formula>NOT(ISERROR(SEARCH("midi",C109)))</formula>
    </cfRule>
    <cfRule type="containsText" dxfId="1318" priority="1664" operator="containsText" text="double">
      <formula>NOT(ISERROR(SEARCH("double",C109)))</formula>
    </cfRule>
    <cfRule type="containsText" dxfId="1317" priority="1665" operator="containsText" text="max">
      <formula>NOT(ISERROR(SEARCH("max",C109)))</formula>
    </cfRule>
    <cfRule type="containsText" dxfId="1316" priority="1666" operator="containsText" text="mjp">
      <formula>NOT(ISERROR(SEARCH("mjp",C109)))</formula>
    </cfRule>
    <cfRule type="containsText" dxfId="1315" priority="1667" operator="containsText" text="midi">
      <formula>NOT(ISERROR(SEARCH("midi",C109)))</formula>
    </cfRule>
    <cfRule type="containsText" dxfId="1314" priority="1668" operator="containsText" text="double">
      <formula>NOT(ISERROR(SEARCH("double",C109)))</formula>
    </cfRule>
    <cfRule type="containsText" dxfId="1313" priority="1669" operator="containsText" text="max">
      <formula>NOT(ISERROR(SEARCH("max",C109)))</formula>
    </cfRule>
  </conditionalFormatting>
  <conditionalFormatting sqref="C109:D110">
    <cfRule type="containsText" dxfId="1312" priority="1597" operator="containsText" text="max">
      <formula>NOT(ISERROR(SEARCH("max",C109)))</formula>
    </cfRule>
    <cfRule type="containsText" dxfId="1311" priority="1595" operator="containsText" text="midi">
      <formula>NOT(ISERROR(SEARCH("midi",C109)))</formula>
    </cfRule>
    <cfRule type="containsText" dxfId="1310" priority="1596" operator="containsText" text="double">
      <formula>NOT(ISERROR(SEARCH("double",C109)))</formula>
    </cfRule>
    <cfRule type="containsText" dxfId="1309" priority="1594" operator="containsText" text="mjp">
      <formula>NOT(ISERROR(SEARCH("mjp",C109)))</formula>
    </cfRule>
  </conditionalFormatting>
  <conditionalFormatting sqref="C110:D110">
    <cfRule type="containsText" dxfId="1308" priority="1552" operator="containsText" text="double">
      <formula>NOT(ISERROR(SEARCH("double",C110)))</formula>
    </cfRule>
    <cfRule type="containsText" dxfId="1307" priority="1551" operator="containsText" text="midi">
      <formula>NOT(ISERROR(SEARCH("midi",C110)))</formula>
    </cfRule>
    <cfRule type="containsText" dxfId="1306" priority="1550" operator="containsText" text="mjp">
      <formula>NOT(ISERROR(SEARCH("mjp",C110)))</formula>
    </cfRule>
    <cfRule type="containsText" dxfId="1305" priority="1549" operator="containsText" text="max">
      <formula>NOT(ISERROR(SEARCH("max",C110)))</formula>
    </cfRule>
    <cfRule type="containsText" dxfId="1304" priority="1548" operator="containsText" text="double">
      <formula>NOT(ISERROR(SEARCH("double",C110)))</formula>
    </cfRule>
    <cfRule type="containsText" dxfId="1303" priority="1547" operator="containsText" text="midi">
      <formula>NOT(ISERROR(SEARCH("midi",C110)))</formula>
    </cfRule>
    <cfRule type="containsText" dxfId="1302" priority="1546" operator="containsText" text="mjp">
      <formula>NOT(ISERROR(SEARCH("mjp",C110)))</formula>
    </cfRule>
    <cfRule type="containsText" dxfId="1301" priority="1545" operator="containsText" text="max">
      <formula>NOT(ISERROR(SEARCH("max",C110)))</formula>
    </cfRule>
    <cfRule type="containsText" dxfId="1300" priority="1544" operator="containsText" text="double">
      <formula>NOT(ISERROR(SEARCH("double",C110)))</formula>
    </cfRule>
    <cfRule type="containsText" dxfId="1299" priority="1543" operator="containsText" text="midi">
      <formula>NOT(ISERROR(SEARCH("midi",C110)))</formula>
    </cfRule>
    <cfRule type="containsText" dxfId="1298" priority="1542" operator="containsText" text="mjp">
      <formula>NOT(ISERROR(SEARCH("mjp",C110)))</formula>
    </cfRule>
    <cfRule type="containsText" dxfId="1297" priority="1541" operator="containsText" text="max">
      <formula>NOT(ISERROR(SEARCH("max",C110)))</formula>
    </cfRule>
    <cfRule type="containsText" dxfId="1296" priority="1540" operator="containsText" text="double">
      <formula>NOT(ISERROR(SEARCH("double",C110)))</formula>
    </cfRule>
    <cfRule type="containsText" dxfId="1295" priority="1539" operator="containsText" text="midi">
      <formula>NOT(ISERROR(SEARCH("midi",C110)))</formula>
    </cfRule>
    <cfRule type="containsText" dxfId="1294" priority="1538" operator="containsText" text="mjp">
      <formula>NOT(ISERROR(SEARCH("mjp",C110)))</formula>
    </cfRule>
    <cfRule type="containsText" dxfId="1293" priority="1537" operator="containsText" text="max">
      <formula>NOT(ISERROR(SEARCH("max",C110)))</formula>
    </cfRule>
    <cfRule type="containsText" dxfId="1292" priority="1536" operator="containsText" text="double">
      <formula>NOT(ISERROR(SEARCH("double",C110)))</formula>
    </cfRule>
    <cfRule type="containsText" dxfId="1291" priority="1535" operator="containsText" text="midi">
      <formula>NOT(ISERROR(SEARCH("midi",C110)))</formula>
    </cfRule>
    <cfRule type="containsText" dxfId="1290" priority="1534" operator="containsText" text="mjp">
      <formula>NOT(ISERROR(SEARCH("mjp",C110)))</formula>
    </cfRule>
    <cfRule type="containsText" dxfId="1289" priority="1533" operator="containsText" text="max">
      <formula>NOT(ISERROR(SEARCH("max",C110)))</formula>
    </cfRule>
    <cfRule type="containsText" dxfId="1288" priority="1507" operator="containsText" text="midi">
      <formula>NOT(ISERROR(SEARCH("midi",C110)))</formula>
    </cfRule>
    <cfRule type="containsText" dxfId="1287" priority="1508" operator="containsText" text="double">
      <formula>NOT(ISERROR(SEARCH("double",C110)))</formula>
    </cfRule>
    <cfRule type="containsText" dxfId="1286" priority="1532" operator="containsText" text="double">
      <formula>NOT(ISERROR(SEARCH("double",C110)))</formula>
    </cfRule>
    <cfRule type="containsText" dxfId="1285" priority="1504" operator="containsText" text="double">
      <formula>NOT(ISERROR(SEARCH("double",C110)))</formula>
    </cfRule>
    <cfRule type="containsText" dxfId="1284" priority="1510" operator="containsText" text="mjp">
      <formula>NOT(ISERROR(SEARCH("mjp",C110)))</formula>
    </cfRule>
    <cfRule type="containsText" dxfId="1283" priority="1505" operator="containsText" text="max">
      <formula>NOT(ISERROR(SEARCH("max",C110)))</formula>
    </cfRule>
    <cfRule type="containsText" dxfId="1282" priority="1506" operator="containsText" text="mjp">
      <formula>NOT(ISERROR(SEARCH("mjp",C110)))</formula>
    </cfRule>
    <cfRule type="containsText" dxfId="1281" priority="1509" operator="containsText" text="max">
      <formula>NOT(ISERROR(SEARCH("max",C110)))</formula>
    </cfRule>
    <cfRule type="containsText" dxfId="1280" priority="1511" operator="containsText" text="midi">
      <formula>NOT(ISERROR(SEARCH("midi",C110)))</formula>
    </cfRule>
    <cfRule type="containsText" dxfId="1279" priority="1512" operator="containsText" text="double">
      <formula>NOT(ISERROR(SEARCH("double",C110)))</formula>
    </cfRule>
    <cfRule type="containsText" dxfId="1278" priority="1513" operator="containsText" text="max">
      <formula>NOT(ISERROR(SEARCH("max",C110)))</formula>
    </cfRule>
    <cfRule type="containsText" dxfId="1277" priority="1514" operator="containsText" text="mjp">
      <formula>NOT(ISERROR(SEARCH("mjp",C110)))</formula>
    </cfRule>
    <cfRule type="containsText" dxfId="1276" priority="1515" operator="containsText" text="midi">
      <formula>NOT(ISERROR(SEARCH("midi",C110)))</formula>
    </cfRule>
    <cfRule type="containsText" dxfId="1275" priority="1516" operator="containsText" text="double">
      <formula>NOT(ISERROR(SEARCH("double",C110)))</formula>
    </cfRule>
    <cfRule type="containsText" dxfId="1274" priority="1517" operator="containsText" text="max">
      <formula>NOT(ISERROR(SEARCH("max",C110)))</formula>
    </cfRule>
    <cfRule type="containsText" dxfId="1273" priority="1518" operator="containsText" text="mjp">
      <formula>NOT(ISERROR(SEARCH("mjp",C110)))</formula>
    </cfRule>
    <cfRule type="containsText" dxfId="1272" priority="1519" operator="containsText" text="midi">
      <formula>NOT(ISERROR(SEARCH("midi",C110)))</formula>
    </cfRule>
    <cfRule type="containsText" dxfId="1271" priority="1520" operator="containsText" text="double">
      <formula>NOT(ISERROR(SEARCH("double",C110)))</formula>
    </cfRule>
    <cfRule type="containsText" dxfId="1270" priority="1521" operator="containsText" text="max">
      <formula>NOT(ISERROR(SEARCH("max",C110)))</formula>
    </cfRule>
    <cfRule type="containsText" dxfId="1269" priority="1522" operator="containsText" text="mjp">
      <formula>NOT(ISERROR(SEARCH("mjp",C110)))</formula>
    </cfRule>
    <cfRule type="containsText" dxfId="1268" priority="1524" operator="containsText" text="double">
      <formula>NOT(ISERROR(SEARCH("double",C110)))</formula>
    </cfRule>
    <cfRule type="containsText" dxfId="1267" priority="1525" operator="containsText" text="max">
      <formula>NOT(ISERROR(SEARCH("max",C110)))</formula>
    </cfRule>
    <cfRule type="containsText" dxfId="1266" priority="1526" operator="containsText" text="mjp">
      <formula>NOT(ISERROR(SEARCH("mjp",C110)))</formula>
    </cfRule>
    <cfRule type="containsText" dxfId="1265" priority="1527" operator="containsText" text="midi">
      <formula>NOT(ISERROR(SEARCH("midi",C110)))</formula>
    </cfRule>
    <cfRule type="containsText" dxfId="1264" priority="1528" operator="containsText" text="double">
      <formula>NOT(ISERROR(SEARCH("double",C110)))</formula>
    </cfRule>
    <cfRule type="containsText" dxfId="1263" priority="1529" operator="containsText" text="max">
      <formula>NOT(ISERROR(SEARCH("max",C110)))</formula>
    </cfRule>
    <cfRule type="containsText" dxfId="1262" priority="1530" operator="containsText" text="mjp">
      <formula>NOT(ISERROR(SEARCH("mjp",C110)))</formula>
    </cfRule>
    <cfRule type="containsText" dxfId="1261" priority="1531" operator="containsText" text="midi">
      <formula>NOT(ISERROR(SEARCH("midi",C110)))</formula>
    </cfRule>
    <cfRule type="containsText" dxfId="1260" priority="1523" operator="containsText" text="midi">
      <formula>NOT(ISERROR(SEARCH("midi",C110)))</formula>
    </cfRule>
    <cfRule type="containsText" dxfId="1259" priority="1553" operator="containsText" text="max">
      <formula>NOT(ISERROR(SEARCH("max",C110)))</formula>
    </cfRule>
    <cfRule type="containsText" dxfId="1258" priority="1593" operator="containsText" text="max">
      <formula>NOT(ISERROR(SEARCH("max",C110)))</formula>
    </cfRule>
    <cfRule type="containsText" dxfId="1257" priority="1592" operator="containsText" text="double">
      <formula>NOT(ISERROR(SEARCH("double",C110)))</formula>
    </cfRule>
    <cfRule type="containsText" dxfId="1256" priority="1591" operator="containsText" text="midi">
      <formula>NOT(ISERROR(SEARCH("midi",C110)))</formula>
    </cfRule>
    <cfRule type="containsText" dxfId="1255" priority="1590" operator="containsText" text="mjp">
      <formula>NOT(ISERROR(SEARCH("mjp",C110)))</formula>
    </cfRule>
    <cfRule type="containsText" dxfId="1254" priority="1589" operator="containsText" text="max">
      <formula>NOT(ISERROR(SEARCH("max",C110)))</formula>
    </cfRule>
    <cfRule type="containsText" dxfId="1253" priority="1588" operator="containsText" text="double">
      <formula>NOT(ISERROR(SEARCH("double",C110)))</formula>
    </cfRule>
    <cfRule type="containsText" dxfId="1252" priority="1587" operator="containsText" text="midi">
      <formula>NOT(ISERROR(SEARCH("midi",C110)))</formula>
    </cfRule>
    <cfRule type="containsText" dxfId="1251" priority="1586" operator="containsText" text="mjp">
      <formula>NOT(ISERROR(SEARCH("mjp",C110)))</formula>
    </cfRule>
    <cfRule type="containsText" dxfId="1250" priority="1585" operator="containsText" text="max">
      <formula>NOT(ISERROR(SEARCH("max",C110)))</formula>
    </cfRule>
    <cfRule type="containsText" dxfId="1249" priority="1584" operator="containsText" text="double">
      <formula>NOT(ISERROR(SEARCH("double",C110)))</formula>
    </cfRule>
    <cfRule type="containsText" dxfId="1248" priority="1583" operator="containsText" text="midi">
      <formula>NOT(ISERROR(SEARCH("midi",C110)))</formula>
    </cfRule>
    <cfRule type="containsText" dxfId="1247" priority="1582" operator="containsText" text="mjp">
      <formula>NOT(ISERROR(SEARCH("mjp",C110)))</formula>
    </cfRule>
    <cfRule type="containsText" dxfId="1246" priority="1581" operator="containsText" text="max">
      <formula>NOT(ISERROR(SEARCH("max",C110)))</formula>
    </cfRule>
    <cfRule type="containsText" dxfId="1245" priority="1580" operator="containsText" text="double">
      <formula>NOT(ISERROR(SEARCH("double",C110)))</formula>
    </cfRule>
    <cfRule type="containsText" dxfId="1244" priority="1579" operator="containsText" text="midi">
      <formula>NOT(ISERROR(SEARCH("midi",C110)))</formula>
    </cfRule>
    <cfRule type="containsText" dxfId="1243" priority="1578" operator="containsText" text="mjp">
      <formula>NOT(ISERROR(SEARCH("mjp",C110)))</formula>
    </cfRule>
    <cfRule type="containsText" dxfId="1242" priority="1577" operator="containsText" text="max">
      <formula>NOT(ISERROR(SEARCH("max",C110)))</formula>
    </cfRule>
    <cfRule type="containsText" dxfId="1241" priority="1576" operator="containsText" text="double">
      <formula>NOT(ISERROR(SEARCH("double",C110)))</formula>
    </cfRule>
    <cfRule type="containsText" dxfId="1240" priority="1575" operator="containsText" text="midi">
      <formula>NOT(ISERROR(SEARCH("midi",C110)))</formula>
    </cfRule>
    <cfRule type="containsText" dxfId="1239" priority="1574" operator="containsText" text="mjp">
      <formula>NOT(ISERROR(SEARCH("mjp",C110)))</formula>
    </cfRule>
    <cfRule type="containsText" dxfId="1238" priority="1573" operator="containsText" text="max">
      <formula>NOT(ISERROR(SEARCH("max",C110)))</formula>
    </cfRule>
    <cfRule type="containsText" dxfId="1237" priority="1572" operator="containsText" text="double">
      <formula>NOT(ISERROR(SEARCH("double",C110)))</formula>
    </cfRule>
    <cfRule type="containsText" dxfId="1236" priority="1571" operator="containsText" text="midi">
      <formula>NOT(ISERROR(SEARCH("midi",C110)))</formula>
    </cfRule>
    <cfRule type="containsText" dxfId="1235" priority="1570" operator="containsText" text="mjp">
      <formula>NOT(ISERROR(SEARCH("mjp",C110)))</formula>
    </cfRule>
    <cfRule type="containsText" dxfId="1234" priority="1569" operator="containsText" text="max">
      <formula>NOT(ISERROR(SEARCH("max",C110)))</formula>
    </cfRule>
    <cfRule type="containsText" dxfId="1233" priority="1568" operator="containsText" text="double">
      <formula>NOT(ISERROR(SEARCH("double",C110)))</formula>
    </cfRule>
    <cfRule type="containsText" dxfId="1232" priority="1567" operator="containsText" text="midi">
      <formula>NOT(ISERROR(SEARCH("midi",C110)))</formula>
    </cfRule>
    <cfRule type="containsText" dxfId="1231" priority="1566" operator="containsText" text="mjp">
      <formula>NOT(ISERROR(SEARCH("mjp",C110)))</formula>
    </cfRule>
    <cfRule type="containsText" dxfId="1230" priority="1565" operator="containsText" text="max">
      <formula>NOT(ISERROR(SEARCH("max",C110)))</formula>
    </cfRule>
    <cfRule type="containsText" dxfId="1229" priority="1564" operator="containsText" text="double">
      <formula>NOT(ISERROR(SEARCH("double",C110)))</formula>
    </cfRule>
    <cfRule type="containsText" dxfId="1228" priority="1563" operator="containsText" text="midi">
      <formula>NOT(ISERROR(SEARCH("midi",C110)))</formula>
    </cfRule>
    <cfRule type="containsText" dxfId="1227" priority="1562" operator="containsText" text="mjp">
      <formula>NOT(ISERROR(SEARCH("mjp",C110)))</formula>
    </cfRule>
    <cfRule type="containsText" dxfId="1226" priority="1561" operator="containsText" text="max">
      <formula>NOT(ISERROR(SEARCH("max",C110)))</formula>
    </cfRule>
    <cfRule type="containsText" dxfId="1225" priority="1560" operator="containsText" text="double">
      <formula>NOT(ISERROR(SEARCH("double",C110)))</formula>
    </cfRule>
    <cfRule type="containsText" dxfId="1224" priority="1559" operator="containsText" text="midi">
      <formula>NOT(ISERROR(SEARCH("midi",C110)))</formula>
    </cfRule>
    <cfRule type="containsText" dxfId="1223" priority="1558" operator="containsText" text="mjp">
      <formula>NOT(ISERROR(SEARCH("mjp",C110)))</formula>
    </cfRule>
    <cfRule type="containsText" dxfId="1222" priority="1557" operator="containsText" text="max">
      <formula>NOT(ISERROR(SEARCH("max",C110)))</formula>
    </cfRule>
    <cfRule type="containsText" dxfId="1221" priority="1556" operator="containsText" text="double">
      <formula>NOT(ISERROR(SEARCH("double",C110)))</formula>
    </cfRule>
    <cfRule type="containsText" dxfId="1220" priority="1555" operator="containsText" text="midi">
      <formula>NOT(ISERROR(SEARCH("midi",C110)))</formula>
    </cfRule>
    <cfRule type="containsText" dxfId="1219" priority="1554" operator="containsText" text="mjp">
      <formula>NOT(ISERROR(SEARCH("mjp",C110)))</formula>
    </cfRule>
  </conditionalFormatting>
  <conditionalFormatting sqref="C110:D111">
    <cfRule type="containsText" dxfId="1218" priority="1494" operator="containsText" text="mjp">
      <formula>NOT(ISERROR(SEARCH("mjp",C110)))</formula>
    </cfRule>
    <cfRule type="containsText" dxfId="1217" priority="1495" operator="containsText" text="midi">
      <formula>NOT(ISERROR(SEARCH("midi",C110)))</formula>
    </cfRule>
  </conditionalFormatting>
  <conditionalFormatting sqref="C111:D111">
    <cfRule type="containsText" dxfId="1216" priority="1433" operator="containsText" text="max">
      <formula>NOT(ISERROR(SEARCH("max",C111)))</formula>
    </cfRule>
    <cfRule type="containsText" dxfId="1215" priority="1434" operator="containsText" text="mjp">
      <formula>NOT(ISERROR(SEARCH("mjp",C111)))</formula>
    </cfRule>
    <cfRule type="containsText" dxfId="1214" priority="1436" operator="containsText" text="double">
      <formula>NOT(ISERROR(SEARCH("double",C111)))</formula>
    </cfRule>
    <cfRule type="containsText" dxfId="1213" priority="1437" operator="containsText" text="max">
      <formula>NOT(ISERROR(SEARCH("max",C111)))</formula>
    </cfRule>
    <cfRule type="containsText" dxfId="1212" priority="1438" operator="containsText" text="mjp">
      <formula>NOT(ISERROR(SEARCH("mjp",C111)))</formula>
    </cfRule>
    <cfRule type="containsText" dxfId="1211" priority="1439" operator="containsText" text="midi">
      <formula>NOT(ISERROR(SEARCH("midi",C111)))</formula>
    </cfRule>
    <cfRule type="containsText" dxfId="1210" priority="1440" operator="containsText" text="double">
      <formula>NOT(ISERROR(SEARCH("double",C111)))</formula>
    </cfRule>
    <cfRule type="containsText" dxfId="1209" priority="1441" operator="containsText" text="max">
      <formula>NOT(ISERROR(SEARCH("max",C111)))</formula>
    </cfRule>
    <cfRule type="containsText" dxfId="1208" priority="1442" operator="containsText" text="mjp">
      <formula>NOT(ISERROR(SEARCH("mjp",C111)))</formula>
    </cfRule>
    <cfRule type="containsText" dxfId="1207" priority="1443" operator="containsText" text="midi">
      <formula>NOT(ISERROR(SEARCH("midi",C111)))</formula>
    </cfRule>
    <cfRule type="containsText" dxfId="1206" priority="1444" operator="containsText" text="double">
      <formula>NOT(ISERROR(SEARCH("double",C111)))</formula>
    </cfRule>
    <cfRule type="containsText" dxfId="1205" priority="1445" operator="containsText" text="max">
      <formula>NOT(ISERROR(SEARCH("max",C111)))</formula>
    </cfRule>
    <cfRule type="containsText" dxfId="1204" priority="1446" operator="containsText" text="mjp">
      <formula>NOT(ISERROR(SEARCH("mjp",C111)))</formula>
    </cfRule>
    <cfRule type="containsText" dxfId="1203" priority="1447" operator="containsText" text="midi">
      <formula>NOT(ISERROR(SEARCH("midi",C111)))</formula>
    </cfRule>
    <cfRule type="containsText" dxfId="1202" priority="1448" operator="containsText" text="double">
      <formula>NOT(ISERROR(SEARCH("double",C111)))</formula>
    </cfRule>
    <cfRule type="containsText" dxfId="1201" priority="1449" operator="containsText" text="max">
      <formula>NOT(ISERROR(SEARCH("max",C111)))</formula>
    </cfRule>
    <cfRule type="containsText" dxfId="1200" priority="1450" operator="containsText" text="mjp">
      <formula>NOT(ISERROR(SEARCH("mjp",C111)))</formula>
    </cfRule>
    <cfRule type="containsText" dxfId="1199" priority="1451" operator="containsText" text="midi">
      <formula>NOT(ISERROR(SEARCH("midi",C111)))</formula>
    </cfRule>
    <cfRule type="containsText" dxfId="1198" priority="1452" operator="containsText" text="double">
      <formula>NOT(ISERROR(SEARCH("double",C111)))</formula>
    </cfRule>
    <cfRule type="containsText" dxfId="1197" priority="1453" operator="containsText" text="max">
      <formula>NOT(ISERROR(SEARCH("max",C111)))</formula>
    </cfRule>
    <cfRule type="containsText" dxfId="1196" priority="1454" operator="containsText" text="mjp">
      <formula>NOT(ISERROR(SEARCH("mjp",C111)))</formula>
    </cfRule>
    <cfRule type="containsText" dxfId="1195" priority="1455" operator="containsText" text="midi">
      <formula>NOT(ISERROR(SEARCH("midi",C111)))</formula>
    </cfRule>
    <cfRule type="containsText" dxfId="1194" priority="1456" operator="containsText" text="double">
      <formula>NOT(ISERROR(SEARCH("double",C111)))</formula>
    </cfRule>
    <cfRule type="containsText" dxfId="1193" priority="1435" operator="containsText" text="midi">
      <formula>NOT(ISERROR(SEARCH("midi",C111)))</formula>
    </cfRule>
    <cfRule type="containsText" dxfId="1192" priority="1457" operator="containsText" text="max">
      <formula>NOT(ISERROR(SEARCH("max",C111)))</formula>
    </cfRule>
    <cfRule type="containsText" dxfId="1191" priority="1458" operator="containsText" text="mjp">
      <formula>NOT(ISERROR(SEARCH("mjp",C111)))</formula>
    </cfRule>
    <cfRule type="containsText" dxfId="1190" priority="1459" operator="containsText" text="midi">
      <formula>NOT(ISERROR(SEARCH("midi",C111)))</formula>
    </cfRule>
    <cfRule type="containsText" dxfId="1189" priority="1460" operator="containsText" text="double">
      <formula>NOT(ISERROR(SEARCH("double",C111)))</formula>
    </cfRule>
    <cfRule type="containsText" dxfId="1188" priority="1461" operator="containsText" text="max">
      <formula>NOT(ISERROR(SEARCH("max",C111)))</formula>
    </cfRule>
    <cfRule type="containsText" dxfId="1187" priority="1462" operator="containsText" text="mjp">
      <formula>NOT(ISERROR(SEARCH("mjp",C111)))</formula>
    </cfRule>
    <cfRule type="containsText" dxfId="1186" priority="1463" operator="containsText" text="midi">
      <formula>NOT(ISERROR(SEARCH("midi",C111)))</formula>
    </cfRule>
    <cfRule type="containsText" dxfId="1185" priority="1464" operator="containsText" text="double">
      <formula>NOT(ISERROR(SEARCH("double",C111)))</formula>
    </cfRule>
    <cfRule type="containsText" dxfId="1184" priority="1465" operator="containsText" text="max">
      <formula>NOT(ISERROR(SEARCH("max",C111)))</formula>
    </cfRule>
    <cfRule type="containsText" dxfId="1183" priority="1466" operator="containsText" text="mjp">
      <formula>NOT(ISERROR(SEARCH("mjp",C111)))</formula>
    </cfRule>
    <cfRule type="containsText" dxfId="1182" priority="1467" operator="containsText" text="midi">
      <formula>NOT(ISERROR(SEARCH("midi",C111)))</formula>
    </cfRule>
    <cfRule type="containsText" dxfId="1181" priority="1468" operator="containsText" text="double">
      <formula>NOT(ISERROR(SEARCH("double",C111)))</formula>
    </cfRule>
    <cfRule type="containsText" dxfId="1180" priority="1469" operator="containsText" text="max">
      <formula>NOT(ISERROR(SEARCH("max",C111)))</formula>
    </cfRule>
    <cfRule type="containsText" dxfId="1179" priority="1470" operator="containsText" text="mjp">
      <formula>NOT(ISERROR(SEARCH("mjp",C111)))</formula>
    </cfRule>
    <cfRule type="containsText" dxfId="1178" priority="1471" operator="containsText" text="midi">
      <formula>NOT(ISERROR(SEARCH("midi",C111)))</formula>
    </cfRule>
    <cfRule type="containsText" dxfId="1177" priority="1472" operator="containsText" text="double">
      <formula>NOT(ISERROR(SEARCH("double",C111)))</formula>
    </cfRule>
    <cfRule type="containsText" dxfId="1176" priority="1473" operator="containsText" text="max">
      <formula>NOT(ISERROR(SEARCH("max",C111)))</formula>
    </cfRule>
    <cfRule type="containsText" dxfId="1175" priority="1474" operator="containsText" text="mjp">
      <formula>NOT(ISERROR(SEARCH("mjp",C111)))</formula>
    </cfRule>
    <cfRule type="containsText" dxfId="1174" priority="1475" operator="containsText" text="midi">
      <formula>NOT(ISERROR(SEARCH("midi",C111)))</formula>
    </cfRule>
    <cfRule type="containsText" dxfId="1173" priority="1476" operator="containsText" text="double">
      <formula>NOT(ISERROR(SEARCH("double",C111)))</formula>
    </cfRule>
    <cfRule type="containsText" dxfId="1172" priority="1477" operator="containsText" text="max">
      <formula>NOT(ISERROR(SEARCH("max",C111)))</formula>
    </cfRule>
    <cfRule type="containsText" dxfId="1171" priority="1478" operator="containsText" text="mjp">
      <formula>NOT(ISERROR(SEARCH("mjp",C111)))</formula>
    </cfRule>
    <cfRule type="containsText" dxfId="1170" priority="1479" operator="containsText" text="midi">
      <formula>NOT(ISERROR(SEARCH("midi",C111)))</formula>
    </cfRule>
    <cfRule type="containsText" dxfId="1169" priority="1480" operator="containsText" text="double">
      <formula>NOT(ISERROR(SEARCH("double",C111)))</formula>
    </cfRule>
    <cfRule type="containsText" dxfId="1168" priority="1481" operator="containsText" text="max">
      <formula>NOT(ISERROR(SEARCH("max",C111)))</formula>
    </cfRule>
    <cfRule type="containsText" dxfId="1167" priority="1483" operator="containsText" text="midi">
      <formula>NOT(ISERROR(SEARCH("midi",C111)))</formula>
    </cfRule>
    <cfRule type="containsText" dxfId="1166" priority="1484" operator="containsText" text="double">
      <formula>NOT(ISERROR(SEARCH("double",C111)))</formula>
    </cfRule>
    <cfRule type="containsText" dxfId="1165" priority="1485" operator="containsText" text="max">
      <formula>NOT(ISERROR(SEARCH("max",C111)))</formula>
    </cfRule>
    <cfRule type="containsText" dxfId="1164" priority="1486" operator="containsText" text="mjp">
      <formula>NOT(ISERROR(SEARCH("mjp",C111)))</formula>
    </cfRule>
    <cfRule type="containsText" dxfId="1163" priority="1487" operator="containsText" text="midi">
      <formula>NOT(ISERROR(SEARCH("midi",C111)))</formula>
    </cfRule>
    <cfRule type="containsText" dxfId="1162" priority="1488" operator="containsText" text="double">
      <formula>NOT(ISERROR(SEARCH("double",C111)))</formula>
    </cfRule>
    <cfRule type="containsText" dxfId="1161" priority="1489" operator="containsText" text="max">
      <formula>NOT(ISERROR(SEARCH("max",C111)))</formula>
    </cfRule>
    <cfRule type="containsText" dxfId="1160" priority="1490" operator="containsText" text="mjp">
      <formula>NOT(ISERROR(SEARCH("mjp",C111)))</formula>
    </cfRule>
    <cfRule type="containsText" dxfId="1159" priority="1491" operator="containsText" text="midi">
      <formula>NOT(ISERROR(SEARCH("midi",C111)))</formula>
    </cfRule>
    <cfRule type="containsText" dxfId="1158" priority="1492" operator="containsText" text="double">
      <formula>NOT(ISERROR(SEARCH("double",C111)))</formula>
    </cfRule>
    <cfRule type="containsText" dxfId="1157" priority="1493" operator="containsText" text="max">
      <formula>NOT(ISERROR(SEARCH("max",C111)))</formula>
    </cfRule>
    <cfRule type="containsText" dxfId="1156" priority="1496" operator="containsText" text="double">
      <formula>NOT(ISERROR(SEARCH("double",C111)))</formula>
    </cfRule>
    <cfRule type="containsText" dxfId="1155" priority="1497" operator="containsText" text="max">
      <formula>NOT(ISERROR(SEARCH("max",C111)))</formula>
    </cfRule>
    <cfRule type="containsText" dxfId="1154" priority="1431" operator="containsText" text="midi">
      <formula>NOT(ISERROR(SEARCH("midi",C111)))</formula>
    </cfRule>
    <cfRule type="containsText" dxfId="1153" priority="1482" operator="containsText" text="mjp">
      <formula>NOT(ISERROR(SEARCH("mjp",C111)))</formula>
    </cfRule>
    <cfRule type="containsText" dxfId="1152" priority="1432" operator="containsText" text="double">
      <formula>NOT(ISERROR(SEARCH("double",C111)))</formula>
    </cfRule>
    <cfRule type="containsText" dxfId="1151" priority="1430" operator="containsText" text="mjp">
      <formula>NOT(ISERROR(SEARCH("mjp",C111)))</formula>
    </cfRule>
    <cfRule type="containsText" dxfId="1150" priority="1429" operator="containsText" text="max">
      <formula>NOT(ISERROR(SEARCH("max",C111)))</formula>
    </cfRule>
    <cfRule type="containsText" dxfId="1149" priority="1428" operator="containsText" text="double">
      <formula>NOT(ISERROR(SEARCH("double",C111)))</formula>
    </cfRule>
    <cfRule type="containsText" dxfId="1148" priority="1427" operator="containsText" text="midi">
      <formula>NOT(ISERROR(SEARCH("midi",C111)))</formula>
    </cfRule>
    <cfRule type="containsText" dxfId="1147" priority="1426" operator="containsText" text="mjp">
      <formula>NOT(ISERROR(SEARCH("mjp",C111)))</formula>
    </cfRule>
    <cfRule type="containsText" dxfId="1146" priority="1425" operator="containsText" text="max">
      <formula>NOT(ISERROR(SEARCH("max",C111)))</formula>
    </cfRule>
    <cfRule type="containsText" dxfId="1145" priority="1424" operator="containsText" text="double">
      <formula>NOT(ISERROR(SEARCH("double",C111)))</formula>
    </cfRule>
    <cfRule type="containsText" dxfId="1144" priority="1423" operator="containsText" text="midi">
      <formula>NOT(ISERROR(SEARCH("midi",C111)))</formula>
    </cfRule>
    <cfRule type="containsText" dxfId="1143" priority="1422" operator="containsText" text="mjp">
      <formula>NOT(ISERROR(SEARCH("mjp",C111)))</formula>
    </cfRule>
    <cfRule type="containsText" dxfId="1142" priority="1421" operator="containsText" text="max">
      <formula>NOT(ISERROR(SEARCH("max",C111)))</formula>
    </cfRule>
    <cfRule type="containsText" dxfId="1141" priority="1420" operator="containsText" text="double">
      <formula>NOT(ISERROR(SEARCH("double",C111)))</formula>
    </cfRule>
    <cfRule type="containsText" dxfId="1140" priority="1419" operator="containsText" text="midi">
      <formula>NOT(ISERROR(SEARCH("midi",C111)))</formula>
    </cfRule>
    <cfRule type="containsText" dxfId="1139" priority="1418" operator="containsText" text="mjp">
      <formula>NOT(ISERROR(SEARCH("mjp",C111)))</formula>
    </cfRule>
    <cfRule type="containsText" dxfId="1138" priority="1417" operator="containsText" text="max">
      <formula>NOT(ISERROR(SEARCH("max",C111)))</formula>
    </cfRule>
    <cfRule type="containsText" dxfId="1137" priority="1416" operator="containsText" text="double">
      <formula>NOT(ISERROR(SEARCH("double",C111)))</formula>
    </cfRule>
    <cfRule type="containsText" dxfId="1136" priority="1415" operator="containsText" text="midi">
      <formula>NOT(ISERROR(SEARCH("midi",C111)))</formula>
    </cfRule>
    <cfRule type="containsText" dxfId="1135" priority="1414" operator="containsText" text="mjp">
      <formula>NOT(ISERROR(SEARCH("mjp",C111)))</formula>
    </cfRule>
    <cfRule type="containsText" dxfId="1134" priority="1413" operator="containsText" text="max">
      <formula>NOT(ISERROR(SEARCH("max",C111)))</formula>
    </cfRule>
    <cfRule type="containsText" dxfId="1133" priority="1412" operator="containsText" text="double">
      <formula>NOT(ISERROR(SEARCH("double",C111)))</formula>
    </cfRule>
    <cfRule type="containsText" dxfId="1132" priority="1411" operator="containsText" text="midi">
      <formula>NOT(ISERROR(SEARCH("midi",C111)))</formula>
    </cfRule>
    <cfRule type="containsText" dxfId="1131" priority="1410" operator="containsText" text="mjp">
      <formula>NOT(ISERROR(SEARCH("mjp",C111)))</formula>
    </cfRule>
  </conditionalFormatting>
  <conditionalFormatting sqref="C111:D112">
    <cfRule type="containsText" dxfId="1130" priority="1131" operator="containsText" text="midi">
      <formula>NOT(ISERROR(SEARCH("midi",C111)))</formula>
    </cfRule>
    <cfRule type="containsText" dxfId="1129" priority="1130" operator="containsText" text="mjp">
      <formula>NOT(ISERROR(SEARCH("mjp",C111)))</formula>
    </cfRule>
    <cfRule type="containsText" dxfId="1128" priority="1133" operator="containsText" text="max">
      <formula>NOT(ISERROR(SEARCH("max",C111)))</formula>
    </cfRule>
    <cfRule type="containsText" dxfId="1127" priority="1132" operator="containsText" text="double">
      <formula>NOT(ISERROR(SEARCH("double",C111)))</formula>
    </cfRule>
    <cfRule type="containsText" dxfId="1126" priority="1409" operator="containsText" text="max">
      <formula>NOT(ISERROR(SEARCH("max",C111)))</formula>
    </cfRule>
    <cfRule type="containsText" dxfId="1125" priority="1408" operator="containsText" text="double">
      <formula>NOT(ISERROR(SEARCH("double",C111)))</formula>
    </cfRule>
    <cfRule type="containsText" dxfId="1124" priority="1407" operator="containsText" text="midi">
      <formula>NOT(ISERROR(SEARCH("midi",C111)))</formula>
    </cfRule>
    <cfRule type="containsText" dxfId="1123" priority="1406" operator="containsText" text="mjp">
      <formula>NOT(ISERROR(SEARCH("mjp",C111)))</formula>
    </cfRule>
  </conditionalFormatting>
  <conditionalFormatting sqref="C112:D112">
    <cfRule type="containsText" dxfId="1122" priority="1338" operator="containsText" text="mjp">
      <formula>NOT(ISERROR(SEARCH("mjp",C112)))</formula>
    </cfRule>
    <cfRule type="containsText" dxfId="1121" priority="1337" operator="containsText" text="max">
      <formula>NOT(ISERROR(SEARCH("max",C112)))</formula>
    </cfRule>
    <cfRule type="containsText" dxfId="1120" priority="1336" operator="containsText" text="double">
      <formula>NOT(ISERROR(SEARCH("double",C112)))</formula>
    </cfRule>
    <cfRule type="containsText" dxfId="1119" priority="1335" operator="containsText" text="midi">
      <formula>NOT(ISERROR(SEARCH("midi",C112)))</formula>
    </cfRule>
    <cfRule type="containsText" dxfId="1118" priority="1334" operator="containsText" text="mjp">
      <formula>NOT(ISERROR(SEARCH("mjp",C112)))</formula>
    </cfRule>
    <cfRule type="containsText" dxfId="1117" priority="1333" operator="containsText" text="max">
      <formula>NOT(ISERROR(SEARCH("max",C112)))</formula>
    </cfRule>
    <cfRule type="containsText" dxfId="1116" priority="1332" operator="containsText" text="double">
      <formula>NOT(ISERROR(SEARCH("double",C112)))</formula>
    </cfRule>
    <cfRule type="containsText" dxfId="1115" priority="1331" operator="containsText" text="midi">
      <formula>NOT(ISERROR(SEARCH("midi",C112)))</formula>
    </cfRule>
    <cfRule type="containsText" dxfId="1114" priority="1330" operator="containsText" text="mjp">
      <formula>NOT(ISERROR(SEARCH("mjp",C112)))</formula>
    </cfRule>
    <cfRule type="containsText" dxfId="1113" priority="1329" operator="containsText" text="max">
      <formula>NOT(ISERROR(SEARCH("max",C112)))</formula>
    </cfRule>
    <cfRule type="containsText" dxfId="1112" priority="1328" operator="containsText" text="double">
      <formula>NOT(ISERROR(SEARCH("double",C112)))</formula>
    </cfRule>
    <cfRule type="containsText" dxfId="1111" priority="1327" operator="containsText" text="midi">
      <formula>NOT(ISERROR(SEARCH("midi",C112)))</formula>
    </cfRule>
    <cfRule type="containsText" dxfId="1110" priority="1326" operator="containsText" text="mjp">
      <formula>NOT(ISERROR(SEARCH("mjp",C112)))</formula>
    </cfRule>
    <cfRule type="containsText" dxfId="1109" priority="1325" operator="containsText" text="max">
      <formula>NOT(ISERROR(SEARCH("max",C112)))</formula>
    </cfRule>
    <cfRule type="containsText" dxfId="1108" priority="1324" operator="containsText" text="double">
      <formula>NOT(ISERROR(SEARCH("double",C112)))</formula>
    </cfRule>
    <cfRule type="containsText" dxfId="1107" priority="1323" operator="containsText" text="midi">
      <formula>NOT(ISERROR(SEARCH("midi",C112)))</formula>
    </cfRule>
    <cfRule type="containsText" dxfId="1106" priority="1322" operator="containsText" text="mjp">
      <formula>NOT(ISERROR(SEARCH("mjp",C112)))</formula>
    </cfRule>
    <cfRule type="containsText" dxfId="1105" priority="1389" operator="containsText" text="max">
      <formula>NOT(ISERROR(SEARCH("max",C112)))</formula>
    </cfRule>
    <cfRule type="containsText" dxfId="1104" priority="1342" operator="containsText" text="mjp">
      <formula>NOT(ISERROR(SEARCH("mjp",C112)))</formula>
    </cfRule>
    <cfRule type="containsText" dxfId="1103" priority="1341" operator="containsText" text="max">
      <formula>NOT(ISERROR(SEARCH("max",C112)))</formula>
    </cfRule>
    <cfRule type="containsText" dxfId="1102" priority="1340" operator="containsText" text="double">
      <formula>NOT(ISERROR(SEARCH("double",C112)))</formula>
    </cfRule>
    <cfRule type="containsText" dxfId="1101" priority="1339" operator="containsText" text="midi">
      <formula>NOT(ISERROR(SEARCH("midi",C112)))</formula>
    </cfRule>
    <cfRule type="containsText" dxfId="1100" priority="1405" operator="containsText" text="max">
      <formula>NOT(ISERROR(SEARCH("max",C112)))</formula>
    </cfRule>
    <cfRule type="containsText" dxfId="1099" priority="1404" operator="containsText" text="double">
      <formula>NOT(ISERROR(SEARCH("double",C112)))</formula>
    </cfRule>
    <cfRule type="containsText" dxfId="1098" priority="1403" operator="containsText" text="midi">
      <formula>NOT(ISERROR(SEARCH("midi",C112)))</formula>
    </cfRule>
    <cfRule type="containsText" dxfId="1097" priority="1402" operator="containsText" text="mjp">
      <formula>NOT(ISERROR(SEARCH("mjp",C112)))</formula>
    </cfRule>
    <cfRule type="containsText" dxfId="1096" priority="1401" operator="containsText" text="max">
      <formula>NOT(ISERROR(SEARCH("max",C112)))</formula>
    </cfRule>
    <cfRule type="containsText" dxfId="1095" priority="1400" operator="containsText" text="double">
      <formula>NOT(ISERROR(SEARCH("double",C112)))</formula>
    </cfRule>
    <cfRule type="containsText" dxfId="1094" priority="1399" operator="containsText" text="midi">
      <formula>NOT(ISERROR(SEARCH("midi",C112)))</formula>
    </cfRule>
    <cfRule type="containsText" dxfId="1093" priority="1398" operator="containsText" text="mjp">
      <formula>NOT(ISERROR(SEARCH("mjp",C112)))</formula>
    </cfRule>
    <cfRule type="containsText" dxfId="1092" priority="1397" operator="containsText" text="max">
      <formula>NOT(ISERROR(SEARCH("max",C112)))</formula>
    </cfRule>
    <cfRule type="containsText" dxfId="1091" priority="1396" operator="containsText" text="double">
      <formula>NOT(ISERROR(SEARCH("double",C112)))</formula>
    </cfRule>
    <cfRule type="containsText" dxfId="1090" priority="1395" operator="containsText" text="midi">
      <formula>NOT(ISERROR(SEARCH("midi",C112)))</formula>
    </cfRule>
    <cfRule type="containsText" dxfId="1089" priority="1394" operator="containsText" text="mjp">
      <formula>NOT(ISERROR(SEARCH("mjp",C112)))</formula>
    </cfRule>
    <cfRule type="containsText" dxfId="1088" priority="1393" operator="containsText" text="max">
      <formula>NOT(ISERROR(SEARCH("max",C112)))</formula>
    </cfRule>
    <cfRule type="containsText" dxfId="1087" priority="1392" operator="containsText" text="double">
      <formula>NOT(ISERROR(SEARCH("double",C112)))</formula>
    </cfRule>
    <cfRule type="containsText" dxfId="1086" priority="1391" operator="containsText" text="midi">
      <formula>NOT(ISERROR(SEARCH("midi",C112)))</formula>
    </cfRule>
    <cfRule type="containsText" dxfId="1085" priority="1390" operator="containsText" text="mjp">
      <formula>NOT(ISERROR(SEARCH("mjp",C112)))</formula>
    </cfRule>
    <cfRule type="containsText" dxfId="1084" priority="1388" operator="containsText" text="double">
      <formula>NOT(ISERROR(SEARCH("double",C112)))</formula>
    </cfRule>
    <cfRule type="containsText" dxfId="1083" priority="1387" operator="containsText" text="midi">
      <formula>NOT(ISERROR(SEARCH("midi",C112)))</formula>
    </cfRule>
    <cfRule type="containsText" dxfId="1082" priority="1386" operator="containsText" text="mjp">
      <formula>NOT(ISERROR(SEARCH("mjp",C112)))</formula>
    </cfRule>
    <cfRule type="containsText" dxfId="1081" priority="1385" operator="containsText" text="max">
      <formula>NOT(ISERROR(SEARCH("max",C112)))</formula>
    </cfRule>
    <cfRule type="containsText" dxfId="1080" priority="1384" operator="containsText" text="double">
      <formula>NOT(ISERROR(SEARCH("double",C112)))</formula>
    </cfRule>
    <cfRule type="containsText" dxfId="1079" priority="1383" operator="containsText" text="midi">
      <formula>NOT(ISERROR(SEARCH("midi",C112)))</formula>
    </cfRule>
    <cfRule type="containsText" dxfId="1078" priority="1382" operator="containsText" text="mjp">
      <formula>NOT(ISERROR(SEARCH("mjp",C112)))</formula>
    </cfRule>
    <cfRule type="containsText" dxfId="1077" priority="1381" operator="containsText" text="max">
      <formula>NOT(ISERROR(SEARCH("max",C112)))</formula>
    </cfRule>
    <cfRule type="containsText" dxfId="1076" priority="1380" operator="containsText" text="double">
      <formula>NOT(ISERROR(SEARCH("double",C112)))</formula>
    </cfRule>
    <cfRule type="containsText" dxfId="1075" priority="1379" operator="containsText" text="midi">
      <formula>NOT(ISERROR(SEARCH("midi",C112)))</formula>
    </cfRule>
    <cfRule type="containsText" dxfId="1074" priority="1378" operator="containsText" text="mjp">
      <formula>NOT(ISERROR(SEARCH("mjp",C112)))</formula>
    </cfRule>
    <cfRule type="containsText" dxfId="1073" priority="1377" operator="containsText" text="max">
      <formula>NOT(ISERROR(SEARCH("max",C112)))</formula>
    </cfRule>
    <cfRule type="containsText" dxfId="1072" priority="1376" operator="containsText" text="double">
      <formula>NOT(ISERROR(SEARCH("double",C112)))</formula>
    </cfRule>
    <cfRule type="containsText" dxfId="1071" priority="1375" operator="containsText" text="midi">
      <formula>NOT(ISERROR(SEARCH("midi",C112)))</formula>
    </cfRule>
    <cfRule type="containsText" dxfId="1070" priority="1374" operator="containsText" text="mjp">
      <formula>NOT(ISERROR(SEARCH("mjp",C112)))</formula>
    </cfRule>
    <cfRule type="containsText" dxfId="1069" priority="1373" operator="containsText" text="max">
      <formula>NOT(ISERROR(SEARCH("max",C112)))</formula>
    </cfRule>
    <cfRule type="containsText" dxfId="1068" priority="1372" operator="containsText" text="double">
      <formula>NOT(ISERROR(SEARCH("double",C112)))</formula>
    </cfRule>
    <cfRule type="containsText" dxfId="1067" priority="1371" operator="containsText" text="midi">
      <formula>NOT(ISERROR(SEARCH("midi",C112)))</formula>
    </cfRule>
    <cfRule type="containsText" dxfId="1066" priority="1370" operator="containsText" text="mjp">
      <formula>NOT(ISERROR(SEARCH("mjp",C112)))</formula>
    </cfRule>
    <cfRule type="containsText" dxfId="1065" priority="1369" operator="containsText" text="max">
      <formula>NOT(ISERROR(SEARCH("max",C112)))</formula>
    </cfRule>
    <cfRule type="containsText" dxfId="1064" priority="1368" operator="containsText" text="double">
      <formula>NOT(ISERROR(SEARCH("double",C112)))</formula>
    </cfRule>
    <cfRule type="containsText" dxfId="1063" priority="1367" operator="containsText" text="midi">
      <formula>NOT(ISERROR(SEARCH("midi",C112)))</formula>
    </cfRule>
    <cfRule type="containsText" dxfId="1062" priority="1366" operator="containsText" text="mjp">
      <formula>NOT(ISERROR(SEARCH("mjp",C112)))</formula>
    </cfRule>
    <cfRule type="containsText" dxfId="1061" priority="1365" operator="containsText" text="max">
      <formula>NOT(ISERROR(SEARCH("max",C112)))</formula>
    </cfRule>
    <cfRule type="containsText" dxfId="1060" priority="1364" operator="containsText" text="double">
      <formula>NOT(ISERROR(SEARCH("double",C112)))</formula>
    </cfRule>
    <cfRule type="containsText" dxfId="1059" priority="1363" operator="containsText" text="midi">
      <formula>NOT(ISERROR(SEARCH("midi",C112)))</formula>
    </cfRule>
    <cfRule type="containsText" dxfId="1058" priority="1362" operator="containsText" text="mjp">
      <formula>NOT(ISERROR(SEARCH("mjp",C112)))</formula>
    </cfRule>
    <cfRule type="containsText" dxfId="1057" priority="1361" operator="containsText" text="max">
      <formula>NOT(ISERROR(SEARCH("max",C112)))</formula>
    </cfRule>
    <cfRule type="containsText" dxfId="1056" priority="1360" operator="containsText" text="double">
      <formula>NOT(ISERROR(SEARCH("double",C112)))</formula>
    </cfRule>
    <cfRule type="containsText" dxfId="1055" priority="1359" operator="containsText" text="midi">
      <formula>NOT(ISERROR(SEARCH("midi",C112)))</formula>
    </cfRule>
    <cfRule type="containsText" dxfId="1054" priority="1358" operator="containsText" text="mjp">
      <formula>NOT(ISERROR(SEARCH("mjp",C112)))</formula>
    </cfRule>
    <cfRule type="containsText" dxfId="1053" priority="1357" operator="containsText" text="max">
      <formula>NOT(ISERROR(SEARCH("max",C112)))</formula>
    </cfRule>
    <cfRule type="containsText" dxfId="1052" priority="1356" operator="containsText" text="double">
      <formula>NOT(ISERROR(SEARCH("double",C112)))</formula>
    </cfRule>
    <cfRule type="containsText" dxfId="1051" priority="1355" operator="containsText" text="midi">
      <formula>NOT(ISERROR(SEARCH("midi",C112)))</formula>
    </cfRule>
    <cfRule type="containsText" dxfId="1050" priority="1354" operator="containsText" text="mjp">
      <formula>NOT(ISERROR(SEARCH("mjp",C112)))</formula>
    </cfRule>
    <cfRule type="containsText" dxfId="1049" priority="1353" operator="containsText" text="max">
      <formula>NOT(ISERROR(SEARCH("max",C112)))</formula>
    </cfRule>
    <cfRule type="containsText" dxfId="1048" priority="1352" operator="containsText" text="double">
      <formula>NOT(ISERROR(SEARCH("double",C112)))</formula>
    </cfRule>
    <cfRule type="containsText" dxfId="1047" priority="1351" operator="containsText" text="midi">
      <formula>NOT(ISERROR(SEARCH("midi",C112)))</formula>
    </cfRule>
    <cfRule type="containsText" dxfId="1046" priority="1350" operator="containsText" text="mjp">
      <formula>NOT(ISERROR(SEARCH("mjp",C112)))</formula>
    </cfRule>
    <cfRule type="containsText" dxfId="1045" priority="1349" operator="containsText" text="max">
      <formula>NOT(ISERROR(SEARCH("max",C112)))</formula>
    </cfRule>
    <cfRule type="containsText" dxfId="1044" priority="1348" operator="containsText" text="double">
      <formula>NOT(ISERROR(SEARCH("double",C112)))</formula>
    </cfRule>
    <cfRule type="containsText" dxfId="1043" priority="1347" operator="containsText" text="midi">
      <formula>NOT(ISERROR(SEARCH("midi",C112)))</formula>
    </cfRule>
    <cfRule type="containsText" dxfId="1042" priority="1346" operator="containsText" text="mjp">
      <formula>NOT(ISERROR(SEARCH("mjp",C112)))</formula>
    </cfRule>
    <cfRule type="containsText" dxfId="1041" priority="1345" operator="containsText" text="max">
      <formula>NOT(ISERROR(SEARCH("max",C112)))</formula>
    </cfRule>
    <cfRule type="containsText" dxfId="1040" priority="1344" operator="containsText" text="double">
      <formula>NOT(ISERROR(SEARCH("double",C112)))</formula>
    </cfRule>
    <cfRule type="containsText" dxfId="1039" priority="1343" operator="containsText" text="midi">
      <formula>NOT(ISERROR(SEARCH("midi",C112)))</formula>
    </cfRule>
  </conditionalFormatting>
  <conditionalFormatting sqref="C112:D113">
    <cfRule type="containsText" dxfId="1038" priority="1320" operator="containsText" text="double">
      <formula>NOT(ISERROR(SEARCH("double",C112)))</formula>
    </cfRule>
    <cfRule type="containsText" dxfId="1037" priority="1321" operator="containsText" text="max">
      <formula>NOT(ISERROR(SEARCH("max",C112)))</formula>
    </cfRule>
    <cfRule type="containsText" dxfId="1036" priority="1318" operator="containsText" text="mjp">
      <formula>NOT(ISERROR(SEARCH("mjp",C112)))</formula>
    </cfRule>
    <cfRule type="containsText" dxfId="1035" priority="1319" operator="containsText" text="midi">
      <formula>NOT(ISERROR(SEARCH("midi",C112)))</formula>
    </cfRule>
  </conditionalFormatting>
  <conditionalFormatting sqref="C113:D113">
    <cfRule type="containsText" dxfId="1034" priority="1316" operator="containsText" text="double">
      <formula>NOT(ISERROR(SEARCH("double",C113)))</formula>
    </cfRule>
    <cfRule type="containsText" dxfId="1033" priority="1317" operator="containsText" text="max">
      <formula>NOT(ISERROR(SEARCH("max",C113)))</formula>
    </cfRule>
    <cfRule type="containsText" dxfId="1032" priority="1312" operator="containsText" text="double">
      <formula>NOT(ISERROR(SEARCH("double",C113)))</formula>
    </cfRule>
    <cfRule type="containsText" dxfId="1031" priority="1273" operator="containsText" text="max">
      <formula>NOT(ISERROR(SEARCH("max",C113)))</formula>
    </cfRule>
    <cfRule type="containsText" dxfId="1030" priority="1313" operator="containsText" text="max">
      <formula>NOT(ISERROR(SEARCH("max",C113)))</formula>
    </cfRule>
    <cfRule type="containsText" dxfId="1029" priority="1314" operator="containsText" text="mjp">
      <formula>NOT(ISERROR(SEARCH("mjp",C113)))</formula>
    </cfRule>
    <cfRule type="containsText" dxfId="1028" priority="1315" operator="containsText" text="midi">
      <formula>NOT(ISERROR(SEARCH("midi",C113)))</formula>
    </cfRule>
    <cfRule type="containsText" dxfId="1027" priority="1230" operator="containsText" text="mjp">
      <formula>NOT(ISERROR(SEARCH("mjp",C113)))</formula>
    </cfRule>
    <cfRule type="containsText" dxfId="1026" priority="1231" operator="containsText" text="midi">
      <formula>NOT(ISERROR(SEARCH("midi",C113)))</formula>
    </cfRule>
    <cfRule type="containsText" dxfId="1025" priority="1232" operator="containsText" text="double">
      <formula>NOT(ISERROR(SEARCH("double",C113)))</formula>
    </cfRule>
    <cfRule type="containsText" dxfId="1024" priority="1233" operator="containsText" text="max">
      <formula>NOT(ISERROR(SEARCH("max",C113)))</formula>
    </cfRule>
    <cfRule type="containsText" dxfId="1023" priority="1234" operator="containsText" text="mjp">
      <formula>NOT(ISERROR(SEARCH("mjp",C113)))</formula>
    </cfRule>
    <cfRule type="containsText" dxfId="1022" priority="1235" operator="containsText" text="midi">
      <formula>NOT(ISERROR(SEARCH("midi",C113)))</formula>
    </cfRule>
    <cfRule type="containsText" dxfId="1021" priority="1236" operator="containsText" text="double">
      <formula>NOT(ISERROR(SEARCH("double",C113)))</formula>
    </cfRule>
    <cfRule type="containsText" dxfId="1020" priority="1237" operator="containsText" text="max">
      <formula>NOT(ISERROR(SEARCH("max",C113)))</formula>
    </cfRule>
    <cfRule type="containsText" dxfId="1019" priority="1238" operator="containsText" text="mjp">
      <formula>NOT(ISERROR(SEARCH("mjp",C113)))</formula>
    </cfRule>
    <cfRule type="containsText" dxfId="1018" priority="1239" operator="containsText" text="midi">
      <formula>NOT(ISERROR(SEARCH("midi",C113)))</formula>
    </cfRule>
    <cfRule type="containsText" dxfId="1017" priority="1240" operator="containsText" text="double">
      <formula>NOT(ISERROR(SEARCH("double",C113)))</formula>
    </cfRule>
    <cfRule type="containsText" dxfId="1016" priority="1241" operator="containsText" text="max">
      <formula>NOT(ISERROR(SEARCH("max",C113)))</formula>
    </cfRule>
    <cfRule type="containsText" dxfId="1015" priority="1242" operator="containsText" text="mjp">
      <formula>NOT(ISERROR(SEARCH("mjp",C113)))</formula>
    </cfRule>
    <cfRule type="containsText" dxfId="1014" priority="1243" operator="containsText" text="midi">
      <formula>NOT(ISERROR(SEARCH("midi",C113)))</formula>
    </cfRule>
    <cfRule type="containsText" dxfId="1013" priority="1244" operator="containsText" text="double">
      <formula>NOT(ISERROR(SEARCH("double",C113)))</formula>
    </cfRule>
    <cfRule type="containsText" dxfId="1012" priority="1245" operator="containsText" text="max">
      <formula>NOT(ISERROR(SEARCH("max",C113)))</formula>
    </cfRule>
    <cfRule type="containsText" dxfId="1011" priority="1246" operator="containsText" text="mjp">
      <formula>NOT(ISERROR(SEARCH("mjp",C113)))</formula>
    </cfRule>
    <cfRule type="containsText" dxfId="1010" priority="1247" operator="containsText" text="midi">
      <formula>NOT(ISERROR(SEARCH("midi",C113)))</formula>
    </cfRule>
    <cfRule type="containsText" dxfId="1009" priority="1248" operator="containsText" text="double">
      <formula>NOT(ISERROR(SEARCH("double",C113)))</formula>
    </cfRule>
    <cfRule type="containsText" dxfId="1008" priority="1249" operator="containsText" text="max">
      <formula>NOT(ISERROR(SEARCH("max",C113)))</formula>
    </cfRule>
    <cfRule type="containsText" dxfId="1007" priority="1250" operator="containsText" text="mjp">
      <formula>NOT(ISERROR(SEARCH("mjp",C113)))</formula>
    </cfRule>
    <cfRule type="containsText" dxfId="1006" priority="1251" operator="containsText" text="midi">
      <formula>NOT(ISERROR(SEARCH("midi",C113)))</formula>
    </cfRule>
    <cfRule type="containsText" dxfId="1005" priority="1252" operator="containsText" text="double">
      <formula>NOT(ISERROR(SEARCH("double",C113)))</formula>
    </cfRule>
    <cfRule type="containsText" dxfId="1004" priority="1253" operator="containsText" text="max">
      <formula>NOT(ISERROR(SEARCH("max",C113)))</formula>
    </cfRule>
    <cfRule type="containsText" dxfId="1003" priority="1254" operator="containsText" text="mjp">
      <formula>NOT(ISERROR(SEARCH("mjp",C113)))</formula>
    </cfRule>
    <cfRule type="containsText" dxfId="1002" priority="1255" operator="containsText" text="midi">
      <formula>NOT(ISERROR(SEARCH("midi",C113)))</formula>
    </cfRule>
    <cfRule type="containsText" dxfId="1001" priority="1256" operator="containsText" text="double">
      <formula>NOT(ISERROR(SEARCH("double",C113)))</formula>
    </cfRule>
    <cfRule type="containsText" dxfId="1000" priority="1257" operator="containsText" text="max">
      <formula>NOT(ISERROR(SEARCH("max",C113)))</formula>
    </cfRule>
    <cfRule type="containsText" dxfId="999" priority="1258" operator="containsText" text="mjp">
      <formula>NOT(ISERROR(SEARCH("mjp",C113)))</formula>
    </cfRule>
    <cfRule type="containsText" dxfId="998" priority="1259" operator="containsText" text="midi">
      <formula>NOT(ISERROR(SEARCH("midi",C113)))</formula>
    </cfRule>
    <cfRule type="containsText" dxfId="997" priority="1260" operator="containsText" text="double">
      <formula>NOT(ISERROR(SEARCH("double",C113)))</formula>
    </cfRule>
    <cfRule type="containsText" dxfId="996" priority="1261" operator="containsText" text="max">
      <formula>NOT(ISERROR(SEARCH("max",C113)))</formula>
    </cfRule>
    <cfRule type="containsText" dxfId="995" priority="1262" operator="containsText" text="mjp">
      <formula>NOT(ISERROR(SEARCH("mjp",C113)))</formula>
    </cfRule>
    <cfRule type="containsText" dxfId="994" priority="1263" operator="containsText" text="midi">
      <formula>NOT(ISERROR(SEARCH("midi",C113)))</formula>
    </cfRule>
    <cfRule type="containsText" dxfId="993" priority="1264" operator="containsText" text="double">
      <formula>NOT(ISERROR(SEARCH("double",C113)))</formula>
    </cfRule>
    <cfRule type="containsText" dxfId="992" priority="1265" operator="containsText" text="max">
      <formula>NOT(ISERROR(SEARCH("max",C113)))</formula>
    </cfRule>
    <cfRule type="containsText" dxfId="991" priority="1266" operator="containsText" text="mjp">
      <formula>NOT(ISERROR(SEARCH("mjp",C113)))</formula>
    </cfRule>
    <cfRule type="containsText" dxfId="990" priority="1267" operator="containsText" text="midi">
      <formula>NOT(ISERROR(SEARCH("midi",C113)))</formula>
    </cfRule>
    <cfRule type="containsText" dxfId="989" priority="1296" operator="containsText" text="double">
      <formula>NOT(ISERROR(SEARCH("double",C113)))</formula>
    </cfRule>
    <cfRule type="containsText" dxfId="988" priority="1268" operator="containsText" text="double">
      <formula>NOT(ISERROR(SEARCH("double",C113)))</formula>
    </cfRule>
    <cfRule type="containsText" dxfId="987" priority="1269" operator="containsText" text="max">
      <formula>NOT(ISERROR(SEARCH("max",C113)))</formula>
    </cfRule>
    <cfRule type="containsText" dxfId="986" priority="1270" operator="containsText" text="mjp">
      <formula>NOT(ISERROR(SEARCH("mjp",C113)))</formula>
    </cfRule>
    <cfRule type="containsText" dxfId="985" priority="1271" operator="containsText" text="midi">
      <formula>NOT(ISERROR(SEARCH("midi",C113)))</formula>
    </cfRule>
    <cfRule type="containsText" dxfId="984" priority="1272" operator="containsText" text="double">
      <formula>NOT(ISERROR(SEARCH("double",C113)))</formula>
    </cfRule>
    <cfRule type="containsText" dxfId="983" priority="1274" operator="containsText" text="mjp">
      <formula>NOT(ISERROR(SEARCH("mjp",C113)))</formula>
    </cfRule>
    <cfRule type="containsText" dxfId="982" priority="1275" operator="containsText" text="midi">
      <formula>NOT(ISERROR(SEARCH("midi",C113)))</formula>
    </cfRule>
    <cfRule type="containsText" dxfId="981" priority="1276" operator="containsText" text="double">
      <formula>NOT(ISERROR(SEARCH("double",C113)))</formula>
    </cfRule>
    <cfRule type="containsText" dxfId="980" priority="1277" operator="containsText" text="max">
      <formula>NOT(ISERROR(SEARCH("max",C113)))</formula>
    </cfRule>
    <cfRule type="containsText" dxfId="979" priority="1278" operator="containsText" text="mjp">
      <formula>NOT(ISERROR(SEARCH("mjp",C113)))</formula>
    </cfRule>
    <cfRule type="containsText" dxfId="978" priority="1279" operator="containsText" text="midi">
      <formula>NOT(ISERROR(SEARCH("midi",C113)))</formula>
    </cfRule>
    <cfRule type="containsText" dxfId="977" priority="1280" operator="containsText" text="double">
      <formula>NOT(ISERROR(SEARCH("double",C113)))</formula>
    </cfRule>
    <cfRule type="containsText" dxfId="976" priority="1281" operator="containsText" text="max">
      <formula>NOT(ISERROR(SEARCH("max",C113)))</formula>
    </cfRule>
    <cfRule type="containsText" dxfId="975" priority="1282" operator="containsText" text="mjp">
      <formula>NOT(ISERROR(SEARCH("mjp",C113)))</formula>
    </cfRule>
    <cfRule type="containsText" dxfId="974" priority="1283" operator="containsText" text="midi">
      <formula>NOT(ISERROR(SEARCH("midi",C113)))</formula>
    </cfRule>
    <cfRule type="containsText" dxfId="973" priority="1284" operator="containsText" text="double">
      <formula>NOT(ISERROR(SEARCH("double",C113)))</formula>
    </cfRule>
    <cfRule type="containsText" dxfId="972" priority="1285" operator="containsText" text="max">
      <formula>NOT(ISERROR(SEARCH("max",C113)))</formula>
    </cfRule>
    <cfRule type="containsText" dxfId="971" priority="1286" operator="containsText" text="mjp">
      <formula>NOT(ISERROR(SEARCH("mjp",C113)))</formula>
    </cfRule>
    <cfRule type="containsText" dxfId="970" priority="1287" operator="containsText" text="midi">
      <formula>NOT(ISERROR(SEARCH("midi",C113)))</formula>
    </cfRule>
    <cfRule type="containsText" dxfId="969" priority="1288" operator="containsText" text="double">
      <formula>NOT(ISERROR(SEARCH("double",C113)))</formula>
    </cfRule>
    <cfRule type="containsText" dxfId="968" priority="1289" operator="containsText" text="max">
      <formula>NOT(ISERROR(SEARCH("max",C113)))</formula>
    </cfRule>
    <cfRule type="containsText" dxfId="967" priority="1290" operator="containsText" text="mjp">
      <formula>NOT(ISERROR(SEARCH("mjp",C113)))</formula>
    </cfRule>
    <cfRule type="containsText" dxfId="966" priority="1291" operator="containsText" text="midi">
      <formula>NOT(ISERROR(SEARCH("midi",C113)))</formula>
    </cfRule>
    <cfRule type="containsText" dxfId="965" priority="1292" operator="containsText" text="double">
      <formula>NOT(ISERROR(SEARCH("double",C113)))</formula>
    </cfRule>
    <cfRule type="containsText" dxfId="964" priority="1293" operator="containsText" text="max">
      <formula>NOT(ISERROR(SEARCH("max",C113)))</formula>
    </cfRule>
    <cfRule type="containsText" dxfId="963" priority="1294" operator="containsText" text="mjp">
      <formula>NOT(ISERROR(SEARCH("mjp",C113)))</formula>
    </cfRule>
    <cfRule type="containsText" dxfId="962" priority="1295" operator="containsText" text="midi">
      <formula>NOT(ISERROR(SEARCH("midi",C113)))</formula>
    </cfRule>
    <cfRule type="containsText" dxfId="961" priority="1297" operator="containsText" text="max">
      <formula>NOT(ISERROR(SEARCH("max",C113)))</formula>
    </cfRule>
    <cfRule type="containsText" dxfId="960" priority="1298" operator="containsText" text="mjp">
      <formula>NOT(ISERROR(SEARCH("mjp",C113)))</formula>
    </cfRule>
    <cfRule type="containsText" dxfId="959" priority="1299" operator="containsText" text="midi">
      <formula>NOT(ISERROR(SEARCH("midi",C113)))</formula>
    </cfRule>
    <cfRule type="containsText" dxfId="958" priority="1300" operator="containsText" text="double">
      <formula>NOT(ISERROR(SEARCH("double",C113)))</formula>
    </cfRule>
    <cfRule type="containsText" dxfId="957" priority="1301" operator="containsText" text="max">
      <formula>NOT(ISERROR(SEARCH("max",C113)))</formula>
    </cfRule>
    <cfRule type="containsText" dxfId="956" priority="1302" operator="containsText" text="mjp">
      <formula>NOT(ISERROR(SEARCH("mjp",C113)))</formula>
    </cfRule>
    <cfRule type="containsText" dxfId="955" priority="1303" operator="containsText" text="midi">
      <formula>NOT(ISERROR(SEARCH("midi",C113)))</formula>
    </cfRule>
    <cfRule type="containsText" dxfId="954" priority="1304" operator="containsText" text="double">
      <formula>NOT(ISERROR(SEARCH("double",C113)))</formula>
    </cfRule>
    <cfRule type="containsText" dxfId="953" priority="1305" operator="containsText" text="max">
      <formula>NOT(ISERROR(SEARCH("max",C113)))</formula>
    </cfRule>
    <cfRule type="containsText" dxfId="952" priority="1306" operator="containsText" text="mjp">
      <formula>NOT(ISERROR(SEARCH("mjp",C113)))</formula>
    </cfRule>
    <cfRule type="containsText" dxfId="951" priority="1307" operator="containsText" text="midi">
      <formula>NOT(ISERROR(SEARCH("midi",C113)))</formula>
    </cfRule>
    <cfRule type="containsText" dxfId="950" priority="1308" operator="containsText" text="double">
      <formula>NOT(ISERROR(SEARCH("double",C113)))</formula>
    </cfRule>
    <cfRule type="containsText" dxfId="949" priority="1309" operator="containsText" text="max">
      <formula>NOT(ISERROR(SEARCH("max",C113)))</formula>
    </cfRule>
    <cfRule type="containsText" dxfId="948" priority="1310" operator="containsText" text="mjp">
      <formula>NOT(ISERROR(SEARCH("mjp",C113)))</formula>
    </cfRule>
    <cfRule type="containsText" dxfId="947" priority="1311" operator="containsText" text="midi">
      <formula>NOT(ISERROR(SEARCH("midi",C113)))</formula>
    </cfRule>
  </conditionalFormatting>
  <conditionalFormatting sqref="C113:D114">
    <cfRule type="containsText" dxfId="946" priority="1226" operator="containsText" text="mjp">
      <formula>NOT(ISERROR(SEARCH("mjp",C113)))</formula>
    </cfRule>
    <cfRule type="containsText" dxfId="945" priority="1227" operator="containsText" text="midi">
      <formula>NOT(ISERROR(SEARCH("midi",C113)))</formula>
    </cfRule>
    <cfRule type="containsText" dxfId="944" priority="1228" operator="containsText" text="double">
      <formula>NOT(ISERROR(SEARCH("double",C113)))</formula>
    </cfRule>
    <cfRule type="containsText" dxfId="943" priority="1229" operator="containsText" text="max">
      <formula>NOT(ISERROR(SEARCH("max",C113)))</formula>
    </cfRule>
  </conditionalFormatting>
  <conditionalFormatting sqref="C114:D114">
    <cfRule type="containsText" dxfId="942" priority="1149" operator="containsText" text="max">
      <formula>NOT(ISERROR(SEARCH("max",C114)))</formula>
    </cfRule>
    <cfRule type="containsText" dxfId="941" priority="1148" operator="containsText" text="double">
      <formula>NOT(ISERROR(SEARCH("double",C114)))</formula>
    </cfRule>
    <cfRule type="containsText" dxfId="940" priority="1147" operator="containsText" text="midi">
      <formula>NOT(ISERROR(SEARCH("midi",C114)))</formula>
    </cfRule>
    <cfRule type="containsText" dxfId="939" priority="1146" operator="containsText" text="mjp">
      <formula>NOT(ISERROR(SEARCH("mjp",C114)))</formula>
    </cfRule>
    <cfRule type="containsText" dxfId="938" priority="1145" operator="containsText" text="max">
      <formula>NOT(ISERROR(SEARCH("max",C114)))</formula>
    </cfRule>
    <cfRule type="containsText" dxfId="937" priority="1144" operator="containsText" text="double">
      <formula>NOT(ISERROR(SEARCH("double",C114)))</formula>
    </cfRule>
    <cfRule type="containsText" dxfId="936" priority="1143" operator="containsText" text="midi">
      <formula>NOT(ISERROR(SEARCH("midi",C114)))</formula>
    </cfRule>
    <cfRule type="containsText" dxfId="935" priority="1142" operator="containsText" text="mjp">
      <formula>NOT(ISERROR(SEARCH("mjp",C114)))</formula>
    </cfRule>
    <cfRule type="containsText" dxfId="934" priority="1141" operator="containsText" text="max">
      <formula>NOT(ISERROR(SEARCH("max",C114)))</formula>
    </cfRule>
    <cfRule type="containsText" dxfId="933" priority="1140" operator="containsText" text="double">
      <formula>NOT(ISERROR(SEARCH("double",C114)))</formula>
    </cfRule>
    <cfRule type="containsText" dxfId="932" priority="1139" operator="containsText" text="midi">
      <formula>NOT(ISERROR(SEARCH("midi",C114)))</formula>
    </cfRule>
    <cfRule type="containsText" dxfId="931" priority="1138" operator="containsText" text="mjp">
      <formula>NOT(ISERROR(SEARCH("mjp",C114)))</formula>
    </cfRule>
    <cfRule type="containsText" dxfId="930" priority="1137" operator="containsText" text="max">
      <formula>NOT(ISERROR(SEARCH("max",C114)))</formula>
    </cfRule>
    <cfRule type="containsText" dxfId="929" priority="1136" operator="containsText" text="double">
      <formula>NOT(ISERROR(SEARCH("double",C114)))</formula>
    </cfRule>
    <cfRule type="containsText" dxfId="928" priority="1135" operator="containsText" text="midi">
      <formula>NOT(ISERROR(SEARCH("midi",C114)))</formula>
    </cfRule>
    <cfRule type="containsText" dxfId="927" priority="1134" operator="containsText" text="mjp">
      <formula>NOT(ISERROR(SEARCH("mjp",C114)))</formula>
    </cfRule>
    <cfRule type="containsText" dxfId="926" priority="1183" operator="containsText" text="midi">
      <formula>NOT(ISERROR(SEARCH("midi",C114)))</formula>
    </cfRule>
    <cfRule type="containsText" dxfId="925" priority="1211" operator="containsText" text="midi">
      <formula>NOT(ISERROR(SEARCH("midi",C114)))</formula>
    </cfRule>
    <cfRule type="containsText" dxfId="924" priority="1225" operator="containsText" text="max">
      <formula>NOT(ISERROR(SEARCH("max",C114)))</formula>
    </cfRule>
    <cfRule type="containsText" dxfId="923" priority="1224" operator="containsText" text="double">
      <formula>NOT(ISERROR(SEARCH("double",C114)))</formula>
    </cfRule>
    <cfRule type="containsText" dxfId="922" priority="1223" operator="containsText" text="midi">
      <formula>NOT(ISERROR(SEARCH("midi",C114)))</formula>
    </cfRule>
    <cfRule type="containsText" dxfId="921" priority="1222" operator="containsText" text="mjp">
      <formula>NOT(ISERROR(SEARCH("mjp",C114)))</formula>
    </cfRule>
    <cfRule type="containsText" dxfId="920" priority="1221" operator="containsText" text="max">
      <formula>NOT(ISERROR(SEARCH("max",C114)))</formula>
    </cfRule>
    <cfRule type="containsText" dxfId="919" priority="1220" operator="containsText" text="double">
      <formula>NOT(ISERROR(SEARCH("double",C114)))</formula>
    </cfRule>
    <cfRule type="containsText" dxfId="918" priority="1219" operator="containsText" text="midi">
      <formula>NOT(ISERROR(SEARCH("midi",C114)))</formula>
    </cfRule>
    <cfRule type="containsText" dxfId="917" priority="1218" operator="containsText" text="mjp">
      <formula>NOT(ISERROR(SEARCH("mjp",C114)))</formula>
    </cfRule>
    <cfRule type="containsText" dxfId="916" priority="1217" operator="containsText" text="max">
      <formula>NOT(ISERROR(SEARCH("max",C114)))</formula>
    </cfRule>
    <cfRule type="containsText" dxfId="915" priority="1216" operator="containsText" text="double">
      <formula>NOT(ISERROR(SEARCH("double",C114)))</formula>
    </cfRule>
    <cfRule type="containsText" dxfId="914" priority="1215" operator="containsText" text="midi">
      <formula>NOT(ISERROR(SEARCH("midi",C114)))</formula>
    </cfRule>
    <cfRule type="containsText" dxfId="913" priority="1214" operator="containsText" text="mjp">
      <formula>NOT(ISERROR(SEARCH("mjp",C114)))</formula>
    </cfRule>
    <cfRule type="containsText" dxfId="912" priority="1213" operator="containsText" text="max">
      <formula>NOT(ISERROR(SEARCH("max",C114)))</formula>
    </cfRule>
    <cfRule type="containsText" dxfId="911" priority="1212" operator="containsText" text="double">
      <formula>NOT(ISERROR(SEARCH("double",C114)))</formula>
    </cfRule>
    <cfRule type="containsText" dxfId="910" priority="1210" operator="containsText" text="mjp">
      <formula>NOT(ISERROR(SEARCH("mjp",C114)))</formula>
    </cfRule>
    <cfRule type="containsText" dxfId="909" priority="1209" operator="containsText" text="max">
      <formula>NOT(ISERROR(SEARCH("max",C114)))</formula>
    </cfRule>
    <cfRule type="containsText" dxfId="908" priority="1208" operator="containsText" text="double">
      <formula>NOT(ISERROR(SEARCH("double",C114)))</formula>
    </cfRule>
    <cfRule type="containsText" dxfId="907" priority="1207" operator="containsText" text="midi">
      <formula>NOT(ISERROR(SEARCH("midi",C114)))</formula>
    </cfRule>
    <cfRule type="containsText" dxfId="906" priority="1206" operator="containsText" text="mjp">
      <formula>NOT(ISERROR(SEARCH("mjp",C114)))</formula>
    </cfRule>
    <cfRule type="containsText" dxfId="905" priority="1205" operator="containsText" text="max">
      <formula>NOT(ISERROR(SEARCH("max",C114)))</formula>
    </cfRule>
    <cfRule type="containsText" dxfId="904" priority="1204" operator="containsText" text="double">
      <formula>NOT(ISERROR(SEARCH("double",C114)))</formula>
    </cfRule>
    <cfRule type="containsText" dxfId="903" priority="1203" operator="containsText" text="midi">
      <formula>NOT(ISERROR(SEARCH("midi",C114)))</formula>
    </cfRule>
    <cfRule type="containsText" dxfId="902" priority="1202" operator="containsText" text="mjp">
      <formula>NOT(ISERROR(SEARCH("mjp",C114)))</formula>
    </cfRule>
    <cfRule type="containsText" dxfId="901" priority="1201" operator="containsText" text="max">
      <formula>NOT(ISERROR(SEARCH("max",C114)))</formula>
    </cfRule>
    <cfRule type="containsText" dxfId="900" priority="1200" operator="containsText" text="double">
      <formula>NOT(ISERROR(SEARCH("double",C114)))</formula>
    </cfRule>
    <cfRule type="containsText" dxfId="899" priority="1199" operator="containsText" text="midi">
      <formula>NOT(ISERROR(SEARCH("midi",C114)))</formula>
    </cfRule>
    <cfRule type="containsText" dxfId="898" priority="1198" operator="containsText" text="mjp">
      <formula>NOT(ISERROR(SEARCH("mjp",C114)))</formula>
    </cfRule>
    <cfRule type="containsText" dxfId="897" priority="1197" operator="containsText" text="max">
      <formula>NOT(ISERROR(SEARCH("max",C114)))</formula>
    </cfRule>
    <cfRule type="containsText" dxfId="896" priority="1196" operator="containsText" text="double">
      <formula>NOT(ISERROR(SEARCH("double",C114)))</formula>
    </cfRule>
    <cfRule type="containsText" dxfId="895" priority="1195" operator="containsText" text="midi">
      <formula>NOT(ISERROR(SEARCH("midi",C114)))</formula>
    </cfRule>
    <cfRule type="containsText" dxfId="894" priority="1194" operator="containsText" text="mjp">
      <formula>NOT(ISERROR(SEARCH("mjp",C114)))</formula>
    </cfRule>
    <cfRule type="containsText" dxfId="893" priority="1193" operator="containsText" text="max">
      <formula>NOT(ISERROR(SEARCH("max",C114)))</formula>
    </cfRule>
    <cfRule type="containsText" dxfId="892" priority="1192" operator="containsText" text="double">
      <formula>NOT(ISERROR(SEARCH("double",C114)))</formula>
    </cfRule>
    <cfRule type="containsText" dxfId="891" priority="1191" operator="containsText" text="midi">
      <formula>NOT(ISERROR(SEARCH("midi",C114)))</formula>
    </cfRule>
    <cfRule type="containsText" dxfId="890" priority="1190" operator="containsText" text="mjp">
      <formula>NOT(ISERROR(SEARCH("mjp",C114)))</formula>
    </cfRule>
    <cfRule type="containsText" dxfId="889" priority="1189" operator="containsText" text="max">
      <formula>NOT(ISERROR(SEARCH("max",C114)))</formula>
    </cfRule>
    <cfRule type="containsText" dxfId="888" priority="1188" operator="containsText" text="double">
      <formula>NOT(ISERROR(SEARCH("double",C114)))</formula>
    </cfRule>
    <cfRule type="containsText" dxfId="887" priority="1187" operator="containsText" text="midi">
      <formula>NOT(ISERROR(SEARCH("midi",C114)))</formula>
    </cfRule>
    <cfRule type="containsText" dxfId="886" priority="1186" operator="containsText" text="mjp">
      <formula>NOT(ISERROR(SEARCH("mjp",C114)))</formula>
    </cfRule>
    <cfRule type="containsText" dxfId="885" priority="1185" operator="containsText" text="max">
      <formula>NOT(ISERROR(SEARCH("max",C114)))</formula>
    </cfRule>
    <cfRule type="containsText" dxfId="884" priority="1184" operator="containsText" text="double">
      <formula>NOT(ISERROR(SEARCH("double",C114)))</formula>
    </cfRule>
    <cfRule type="containsText" dxfId="883" priority="1182" operator="containsText" text="mjp">
      <formula>NOT(ISERROR(SEARCH("mjp",C114)))</formula>
    </cfRule>
    <cfRule type="containsText" dxfId="882" priority="1181" operator="containsText" text="max">
      <formula>NOT(ISERROR(SEARCH("max",C114)))</formula>
    </cfRule>
    <cfRule type="containsText" dxfId="881" priority="1180" operator="containsText" text="double">
      <formula>NOT(ISERROR(SEARCH("double",C114)))</formula>
    </cfRule>
    <cfRule type="containsText" dxfId="880" priority="1179" operator="containsText" text="midi">
      <formula>NOT(ISERROR(SEARCH("midi",C114)))</formula>
    </cfRule>
    <cfRule type="containsText" dxfId="879" priority="1178" operator="containsText" text="mjp">
      <formula>NOT(ISERROR(SEARCH("mjp",C114)))</formula>
    </cfRule>
    <cfRule type="containsText" dxfId="878" priority="1177" operator="containsText" text="max">
      <formula>NOT(ISERROR(SEARCH("max",C114)))</formula>
    </cfRule>
    <cfRule type="containsText" dxfId="877" priority="1176" operator="containsText" text="double">
      <formula>NOT(ISERROR(SEARCH("double",C114)))</formula>
    </cfRule>
    <cfRule type="containsText" dxfId="876" priority="1175" operator="containsText" text="midi">
      <formula>NOT(ISERROR(SEARCH("midi",C114)))</formula>
    </cfRule>
    <cfRule type="containsText" dxfId="875" priority="1174" operator="containsText" text="mjp">
      <formula>NOT(ISERROR(SEARCH("mjp",C114)))</formula>
    </cfRule>
    <cfRule type="containsText" dxfId="874" priority="1173" operator="containsText" text="max">
      <formula>NOT(ISERROR(SEARCH("max",C114)))</formula>
    </cfRule>
    <cfRule type="containsText" dxfId="873" priority="1172" operator="containsText" text="double">
      <formula>NOT(ISERROR(SEARCH("double",C114)))</formula>
    </cfRule>
    <cfRule type="containsText" dxfId="872" priority="1171" operator="containsText" text="midi">
      <formula>NOT(ISERROR(SEARCH("midi",C114)))</formula>
    </cfRule>
    <cfRule type="containsText" dxfId="871" priority="1170" operator="containsText" text="mjp">
      <formula>NOT(ISERROR(SEARCH("mjp",C114)))</formula>
    </cfRule>
    <cfRule type="containsText" dxfId="870" priority="1169" operator="containsText" text="max">
      <formula>NOT(ISERROR(SEARCH("max",C114)))</formula>
    </cfRule>
    <cfRule type="containsText" dxfId="869" priority="1168" operator="containsText" text="double">
      <formula>NOT(ISERROR(SEARCH("double",C114)))</formula>
    </cfRule>
    <cfRule type="containsText" dxfId="868" priority="1167" operator="containsText" text="midi">
      <formula>NOT(ISERROR(SEARCH("midi",C114)))</formula>
    </cfRule>
    <cfRule type="containsText" dxfId="867" priority="1166" operator="containsText" text="mjp">
      <formula>NOT(ISERROR(SEARCH("mjp",C114)))</formula>
    </cfRule>
    <cfRule type="containsText" dxfId="866" priority="1165" operator="containsText" text="max">
      <formula>NOT(ISERROR(SEARCH("max",C114)))</formula>
    </cfRule>
    <cfRule type="containsText" dxfId="865" priority="1164" operator="containsText" text="double">
      <formula>NOT(ISERROR(SEARCH("double",C114)))</formula>
    </cfRule>
    <cfRule type="containsText" dxfId="864" priority="1163" operator="containsText" text="midi">
      <formula>NOT(ISERROR(SEARCH("midi",C114)))</formula>
    </cfRule>
    <cfRule type="containsText" dxfId="863" priority="1162" operator="containsText" text="mjp">
      <formula>NOT(ISERROR(SEARCH("mjp",C114)))</formula>
    </cfRule>
    <cfRule type="containsText" dxfId="862" priority="1161" operator="containsText" text="max">
      <formula>NOT(ISERROR(SEARCH("max",C114)))</formula>
    </cfRule>
    <cfRule type="containsText" dxfId="861" priority="1160" operator="containsText" text="double">
      <formula>NOT(ISERROR(SEARCH("double",C114)))</formula>
    </cfRule>
    <cfRule type="containsText" dxfId="860" priority="1159" operator="containsText" text="midi">
      <formula>NOT(ISERROR(SEARCH("midi",C114)))</formula>
    </cfRule>
    <cfRule type="containsText" dxfId="859" priority="1158" operator="containsText" text="mjp">
      <formula>NOT(ISERROR(SEARCH("mjp",C114)))</formula>
    </cfRule>
    <cfRule type="containsText" dxfId="858" priority="1157" operator="containsText" text="max">
      <formula>NOT(ISERROR(SEARCH("max",C114)))</formula>
    </cfRule>
    <cfRule type="containsText" dxfId="857" priority="1156" operator="containsText" text="double">
      <formula>NOT(ISERROR(SEARCH("double",C114)))</formula>
    </cfRule>
    <cfRule type="containsText" dxfId="856" priority="1155" operator="containsText" text="midi">
      <formula>NOT(ISERROR(SEARCH("midi",C114)))</formula>
    </cfRule>
    <cfRule type="containsText" dxfId="855" priority="1154" operator="containsText" text="mjp">
      <formula>NOT(ISERROR(SEARCH("mjp",C114)))</formula>
    </cfRule>
    <cfRule type="containsText" dxfId="854" priority="1153" operator="containsText" text="max">
      <formula>NOT(ISERROR(SEARCH("max",C114)))</formula>
    </cfRule>
    <cfRule type="containsText" dxfId="853" priority="1152" operator="containsText" text="double">
      <formula>NOT(ISERROR(SEARCH("double",C114)))</formula>
    </cfRule>
    <cfRule type="containsText" dxfId="852" priority="1151" operator="containsText" text="midi">
      <formula>NOT(ISERROR(SEARCH("midi",C114)))</formula>
    </cfRule>
    <cfRule type="containsText" dxfId="851" priority="1150" operator="containsText" text="mjp">
      <formula>NOT(ISERROR(SEARCH("mjp",C114)))</formula>
    </cfRule>
  </conditionalFormatting>
  <conditionalFormatting sqref="D2">
    <cfRule type="containsText" dxfId="850" priority="6089" operator="containsText" text="mjp">
      <formula>NOT(ISERROR(SEARCH("mjp",D2)))</formula>
    </cfRule>
    <cfRule type="containsText" dxfId="849" priority="6090" operator="containsText" text="midi">
      <formula>NOT(ISERROR(SEARCH("midi",D2)))</formula>
    </cfRule>
    <cfRule type="containsText" dxfId="848" priority="6091" operator="containsText" text="double">
      <formula>NOT(ISERROR(SEARCH("double",D2)))</formula>
    </cfRule>
    <cfRule type="containsText" dxfId="847" priority="6092" operator="containsText" text="max">
      <formula>NOT(ISERROR(SEARCH("max",D2)))</formula>
    </cfRule>
  </conditionalFormatting>
  <conditionalFormatting sqref="D4:D5">
    <cfRule type="containsText" dxfId="846" priority="5610" operator="containsText" text="midi">
      <formula>NOT(ISERROR(SEARCH("midi",D4)))</formula>
    </cfRule>
    <cfRule type="containsText" dxfId="845" priority="5609" operator="containsText" text="mjp">
      <formula>NOT(ISERROR(SEARCH("mjp",D4)))</formula>
    </cfRule>
    <cfRule type="containsText" dxfId="844" priority="5612" operator="containsText" text="max">
      <formula>NOT(ISERROR(SEARCH("max",D4)))</formula>
    </cfRule>
    <cfRule type="containsText" dxfId="843" priority="5611" operator="containsText" text="double">
      <formula>NOT(ISERROR(SEARCH("double",D4)))</formula>
    </cfRule>
  </conditionalFormatting>
  <conditionalFormatting sqref="D5 D8 D10:D11 D13:D15">
    <cfRule type="containsText" dxfId="842" priority="5376" operator="containsText" text="max">
      <formula>NOT(ISERROR(SEARCH("max",D5)))</formula>
    </cfRule>
    <cfRule type="containsText" dxfId="841" priority="5375" operator="containsText" text="double">
      <formula>NOT(ISERROR(SEARCH("double",D5)))</formula>
    </cfRule>
    <cfRule type="containsText" dxfId="840" priority="5374" operator="containsText" text="midi">
      <formula>NOT(ISERROR(SEARCH("midi",D5)))</formula>
    </cfRule>
    <cfRule type="containsText" dxfId="839" priority="5373" operator="containsText" text="mjp">
      <formula>NOT(ISERROR(SEARCH("mjp",D5)))</formula>
    </cfRule>
    <cfRule type="containsText" dxfId="838" priority="5372" operator="containsText" text="max">
      <formula>NOT(ISERROR(SEARCH("max",D5)))</formula>
    </cfRule>
    <cfRule type="containsText" dxfId="837" priority="5371" operator="containsText" text="double">
      <formula>NOT(ISERROR(SEARCH("double",D5)))</formula>
    </cfRule>
    <cfRule type="containsText" dxfId="836" priority="5370" operator="containsText" text="midi">
      <formula>NOT(ISERROR(SEARCH("midi",D5)))</formula>
    </cfRule>
    <cfRule type="containsText" dxfId="835" priority="5369" operator="containsText" text="mjp">
      <formula>NOT(ISERROR(SEARCH("mjp",D5)))</formula>
    </cfRule>
    <cfRule type="containsText" dxfId="834" priority="5368" operator="containsText" text="max">
      <formula>NOT(ISERROR(SEARCH("max",D5)))</formula>
    </cfRule>
    <cfRule type="containsText" dxfId="833" priority="5367" operator="containsText" text="double">
      <formula>NOT(ISERROR(SEARCH("double",D5)))</formula>
    </cfRule>
    <cfRule type="containsText" dxfId="832" priority="5366" operator="containsText" text="midi">
      <formula>NOT(ISERROR(SEARCH("midi",D5)))</formula>
    </cfRule>
    <cfRule type="containsText" dxfId="831" priority="5365" operator="containsText" text="mjp">
      <formula>NOT(ISERROR(SEARCH("mjp",D5)))</formula>
    </cfRule>
    <cfRule type="containsText" dxfId="830" priority="5364" operator="containsText" text="max">
      <formula>NOT(ISERROR(SEARCH("max",D5)))</formula>
    </cfRule>
    <cfRule type="containsText" dxfId="829" priority="5363" operator="containsText" text="double">
      <formula>NOT(ISERROR(SEARCH("double",D5)))</formula>
    </cfRule>
    <cfRule type="containsText" dxfId="828" priority="5362" operator="containsText" text="midi">
      <formula>NOT(ISERROR(SEARCH("midi",D5)))</formula>
    </cfRule>
    <cfRule type="containsText" dxfId="827" priority="5361" operator="containsText" text="mjp">
      <formula>NOT(ISERROR(SEARCH("mjp",D5)))</formula>
    </cfRule>
    <cfRule type="containsText" dxfId="826" priority="5387" operator="containsText" text="double">
      <formula>NOT(ISERROR(SEARCH("double",D5)))</formula>
    </cfRule>
    <cfRule type="containsText" dxfId="825" priority="5360" operator="containsText" text="max">
      <formula>NOT(ISERROR(SEARCH("max",D5)))</formula>
    </cfRule>
    <cfRule type="containsText" dxfId="824" priority="5359" operator="containsText" text="double">
      <formula>NOT(ISERROR(SEARCH("double",D5)))</formula>
    </cfRule>
    <cfRule type="containsText" dxfId="823" priority="5358" operator="containsText" text="midi">
      <formula>NOT(ISERROR(SEARCH("midi",D5)))</formula>
    </cfRule>
    <cfRule type="containsText" dxfId="822" priority="5357" operator="containsText" text="mjp">
      <formula>NOT(ISERROR(SEARCH("mjp",D5)))</formula>
    </cfRule>
    <cfRule type="containsText" dxfId="821" priority="5356" operator="containsText" text="max">
      <formula>NOT(ISERROR(SEARCH("max",D5)))</formula>
    </cfRule>
    <cfRule type="containsText" dxfId="820" priority="5355" operator="containsText" text="double">
      <formula>NOT(ISERROR(SEARCH("double",D5)))</formula>
    </cfRule>
    <cfRule type="containsText" dxfId="819" priority="5354" operator="containsText" text="midi">
      <formula>NOT(ISERROR(SEARCH("midi",D5)))</formula>
    </cfRule>
    <cfRule type="containsText" dxfId="818" priority="5353" operator="containsText" text="mjp">
      <formula>NOT(ISERROR(SEARCH("mjp",D5)))</formula>
    </cfRule>
    <cfRule type="containsText" dxfId="817" priority="5352" operator="containsText" text="max">
      <formula>NOT(ISERROR(SEARCH("max",D5)))</formula>
    </cfRule>
    <cfRule type="containsText" dxfId="816" priority="5351" operator="containsText" text="double">
      <formula>NOT(ISERROR(SEARCH("double",D5)))</formula>
    </cfRule>
    <cfRule type="containsText" dxfId="815" priority="5350" operator="containsText" text="midi">
      <formula>NOT(ISERROR(SEARCH("midi",D5)))</formula>
    </cfRule>
    <cfRule type="containsText" dxfId="814" priority="5349" operator="containsText" text="mjp">
      <formula>NOT(ISERROR(SEARCH("mjp",D5)))</formula>
    </cfRule>
    <cfRule type="containsText" dxfId="813" priority="5348" operator="containsText" text="max">
      <formula>NOT(ISERROR(SEARCH("max",D5)))</formula>
    </cfRule>
    <cfRule type="containsText" dxfId="812" priority="5347" operator="containsText" text="double">
      <formula>NOT(ISERROR(SEARCH("double",D5)))</formula>
    </cfRule>
    <cfRule type="containsText" dxfId="811" priority="5346" operator="containsText" text="midi">
      <formula>NOT(ISERROR(SEARCH("midi",D5)))</formula>
    </cfRule>
    <cfRule type="containsText" dxfId="810" priority="5345" operator="containsText" text="mjp">
      <formula>NOT(ISERROR(SEARCH("mjp",D5)))</formula>
    </cfRule>
    <cfRule type="containsText" dxfId="809" priority="5344" operator="containsText" text="max">
      <formula>NOT(ISERROR(SEARCH("max",D5)))</formula>
    </cfRule>
    <cfRule type="containsText" dxfId="808" priority="5343" operator="containsText" text="double">
      <formula>NOT(ISERROR(SEARCH("double",D5)))</formula>
    </cfRule>
    <cfRule type="containsText" dxfId="807" priority="5342" operator="containsText" text="midi">
      <formula>NOT(ISERROR(SEARCH("midi",D5)))</formula>
    </cfRule>
    <cfRule type="containsText" dxfId="806" priority="5341" operator="containsText" text="mjp">
      <formula>NOT(ISERROR(SEARCH("mjp",D5)))</formula>
    </cfRule>
    <cfRule type="containsText" dxfId="805" priority="5340" operator="containsText" text="max">
      <formula>NOT(ISERROR(SEARCH("max",D5)))</formula>
    </cfRule>
    <cfRule type="containsText" dxfId="804" priority="5339" operator="containsText" text="double">
      <formula>NOT(ISERROR(SEARCH("double",D5)))</formula>
    </cfRule>
    <cfRule type="containsText" dxfId="803" priority="5338" operator="containsText" text="midi">
      <formula>NOT(ISERROR(SEARCH("midi",D5)))</formula>
    </cfRule>
    <cfRule type="containsText" dxfId="802" priority="5337" operator="containsText" text="mjp">
      <formula>NOT(ISERROR(SEARCH("mjp",D5)))</formula>
    </cfRule>
    <cfRule type="containsText" dxfId="801" priority="5336" operator="containsText" text="max">
      <formula>NOT(ISERROR(SEARCH("max",D5)))</formula>
    </cfRule>
    <cfRule type="containsText" dxfId="800" priority="5335" operator="containsText" text="double">
      <formula>NOT(ISERROR(SEARCH("double",D5)))</formula>
    </cfRule>
    <cfRule type="containsText" dxfId="799" priority="5334" operator="containsText" text="midi">
      <formula>NOT(ISERROR(SEARCH("midi",D5)))</formula>
    </cfRule>
    <cfRule type="containsText" dxfId="798" priority="5333" operator="containsText" text="mjp">
      <formula>NOT(ISERROR(SEARCH("mjp",D5)))</formula>
    </cfRule>
    <cfRule type="containsText" dxfId="797" priority="5332" operator="containsText" text="max">
      <formula>NOT(ISERROR(SEARCH("max",D5)))</formula>
    </cfRule>
    <cfRule type="containsText" dxfId="796" priority="5331" operator="containsText" text="double">
      <formula>NOT(ISERROR(SEARCH("double",D5)))</formula>
    </cfRule>
    <cfRule type="containsText" dxfId="795" priority="5330" operator="containsText" text="midi">
      <formula>NOT(ISERROR(SEARCH("midi",D5)))</formula>
    </cfRule>
    <cfRule type="containsText" dxfId="794" priority="5329" operator="containsText" text="mjp">
      <formula>NOT(ISERROR(SEARCH("mjp",D5)))</formula>
    </cfRule>
    <cfRule type="containsText" dxfId="793" priority="5328" operator="containsText" text="max">
      <formula>NOT(ISERROR(SEARCH("max",D5)))</formula>
    </cfRule>
    <cfRule type="containsText" dxfId="792" priority="5327" operator="containsText" text="double">
      <formula>NOT(ISERROR(SEARCH("double",D5)))</formula>
    </cfRule>
    <cfRule type="containsText" dxfId="791" priority="5326" operator="containsText" text="midi">
      <formula>NOT(ISERROR(SEARCH("midi",D5)))</formula>
    </cfRule>
    <cfRule type="containsText" dxfId="790" priority="5325" operator="containsText" text="mjp">
      <formula>NOT(ISERROR(SEARCH("mjp",D5)))</formula>
    </cfRule>
    <cfRule type="containsText" dxfId="789" priority="5324" operator="containsText" text="max">
      <formula>NOT(ISERROR(SEARCH("max",D5)))</formula>
    </cfRule>
    <cfRule type="containsText" dxfId="788" priority="5323" operator="containsText" text="double">
      <formula>NOT(ISERROR(SEARCH("double",D5)))</formula>
    </cfRule>
    <cfRule type="containsText" dxfId="787" priority="5322" operator="containsText" text="midi">
      <formula>NOT(ISERROR(SEARCH("midi",D5)))</formula>
    </cfRule>
    <cfRule type="containsText" dxfId="786" priority="5321" operator="containsText" text="mjp">
      <formula>NOT(ISERROR(SEARCH("mjp",D5)))</formula>
    </cfRule>
    <cfRule type="containsText" dxfId="785" priority="5320" operator="containsText" text="max">
      <formula>NOT(ISERROR(SEARCH("max",D5)))</formula>
    </cfRule>
    <cfRule type="containsText" dxfId="784" priority="5319" operator="containsText" text="double">
      <formula>NOT(ISERROR(SEARCH("double",D5)))</formula>
    </cfRule>
    <cfRule type="containsText" dxfId="783" priority="5318" operator="containsText" text="midi">
      <formula>NOT(ISERROR(SEARCH("midi",D5)))</formula>
    </cfRule>
    <cfRule type="containsText" dxfId="782" priority="5317" operator="containsText" text="mjp">
      <formula>NOT(ISERROR(SEARCH("mjp",D5)))</formula>
    </cfRule>
    <cfRule type="containsText" dxfId="781" priority="5316" operator="containsText" text="max">
      <formula>NOT(ISERROR(SEARCH("max",D5)))</formula>
    </cfRule>
    <cfRule type="containsText" dxfId="780" priority="5315" operator="containsText" text="double">
      <formula>NOT(ISERROR(SEARCH("double",D5)))</formula>
    </cfRule>
    <cfRule type="containsText" dxfId="779" priority="5314" operator="containsText" text="midi">
      <formula>NOT(ISERROR(SEARCH("midi",D5)))</formula>
    </cfRule>
    <cfRule type="containsText" dxfId="778" priority="5313" operator="containsText" text="mjp">
      <formula>NOT(ISERROR(SEARCH("mjp",D5)))</formula>
    </cfRule>
    <cfRule type="containsText" dxfId="777" priority="5312" operator="containsText" text="max">
      <formula>NOT(ISERROR(SEARCH("max",D5)))</formula>
    </cfRule>
    <cfRule type="containsText" dxfId="776" priority="5311" operator="containsText" text="double">
      <formula>NOT(ISERROR(SEARCH("double",D5)))</formula>
    </cfRule>
    <cfRule type="containsText" dxfId="775" priority="5310" operator="containsText" text="midi">
      <formula>NOT(ISERROR(SEARCH("midi",D5)))</formula>
    </cfRule>
    <cfRule type="containsText" dxfId="774" priority="5309" operator="containsText" text="mjp">
      <formula>NOT(ISERROR(SEARCH("mjp",D5)))</formula>
    </cfRule>
    <cfRule type="containsText" dxfId="773" priority="5308" operator="containsText" text="max">
      <formula>NOT(ISERROR(SEARCH("max",D5)))</formula>
    </cfRule>
    <cfRule type="containsText" dxfId="772" priority="5307" operator="containsText" text="double">
      <formula>NOT(ISERROR(SEARCH("double",D5)))</formula>
    </cfRule>
    <cfRule type="containsText" dxfId="771" priority="5306" operator="containsText" text="midi">
      <formula>NOT(ISERROR(SEARCH("midi",D5)))</formula>
    </cfRule>
    <cfRule type="containsText" dxfId="770" priority="5305" operator="containsText" text="mjp">
      <formula>NOT(ISERROR(SEARCH("mjp",D5)))</formula>
    </cfRule>
    <cfRule type="containsText" dxfId="769" priority="5304" operator="containsText" text="max">
      <formula>NOT(ISERROR(SEARCH("max",D5)))</formula>
    </cfRule>
    <cfRule type="containsText" dxfId="768" priority="5303" operator="containsText" text="double">
      <formula>NOT(ISERROR(SEARCH("double",D5)))</formula>
    </cfRule>
    <cfRule type="containsText" dxfId="767" priority="5302" operator="containsText" text="midi">
      <formula>NOT(ISERROR(SEARCH("midi",D5)))</formula>
    </cfRule>
    <cfRule type="containsText" dxfId="766" priority="5301" operator="containsText" text="mjp">
      <formula>NOT(ISERROR(SEARCH("mjp",D5)))</formula>
    </cfRule>
    <cfRule type="containsText" dxfId="765" priority="5300" operator="containsText" text="max">
      <formula>NOT(ISERROR(SEARCH("max",D5)))</formula>
    </cfRule>
    <cfRule type="containsText" dxfId="764" priority="5299" operator="containsText" text="double">
      <formula>NOT(ISERROR(SEARCH("double",D5)))</formula>
    </cfRule>
    <cfRule type="containsText" dxfId="763" priority="5298" operator="containsText" text="midi">
      <formula>NOT(ISERROR(SEARCH("midi",D5)))</formula>
    </cfRule>
    <cfRule type="containsText" dxfId="762" priority="5297" operator="containsText" text="mjp">
      <formula>NOT(ISERROR(SEARCH("mjp",D5)))</formula>
    </cfRule>
    <cfRule type="containsText" dxfId="761" priority="5296" operator="containsText" text="max">
      <formula>NOT(ISERROR(SEARCH("max",D5)))</formula>
    </cfRule>
    <cfRule type="containsText" dxfId="760" priority="5295" operator="containsText" text="double">
      <formula>NOT(ISERROR(SEARCH("double",D5)))</formula>
    </cfRule>
    <cfRule type="containsText" dxfId="759" priority="5294" operator="containsText" text="midi">
      <formula>NOT(ISERROR(SEARCH("midi",D5)))</formula>
    </cfRule>
    <cfRule type="containsText" dxfId="758" priority="5293" operator="containsText" text="mjp">
      <formula>NOT(ISERROR(SEARCH("mjp",D5)))</formula>
    </cfRule>
    <cfRule type="containsText" dxfId="757" priority="5292" operator="containsText" text="max">
      <formula>NOT(ISERROR(SEARCH("max",D5)))</formula>
    </cfRule>
    <cfRule type="containsText" dxfId="756" priority="5290" operator="containsText" text="midi">
      <formula>NOT(ISERROR(SEARCH("midi",D5)))</formula>
    </cfRule>
    <cfRule type="containsText" dxfId="755" priority="5289" operator="containsText" text="mjp">
      <formula>NOT(ISERROR(SEARCH("mjp",D5)))</formula>
    </cfRule>
    <cfRule type="containsText" dxfId="754" priority="5288" operator="containsText" text="max">
      <formula>NOT(ISERROR(SEARCH("max",D5)))</formula>
    </cfRule>
    <cfRule type="containsText" dxfId="753" priority="5287" operator="containsText" text="double">
      <formula>NOT(ISERROR(SEARCH("double",D5)))</formula>
    </cfRule>
    <cfRule type="containsText" dxfId="752" priority="5286" operator="containsText" text="midi">
      <formula>NOT(ISERROR(SEARCH("midi",D5)))</formula>
    </cfRule>
    <cfRule type="containsText" dxfId="751" priority="5285" operator="containsText" text="mjp">
      <formula>NOT(ISERROR(SEARCH("mjp",D5)))</formula>
    </cfRule>
    <cfRule type="containsText" dxfId="750" priority="5284" operator="containsText" text="max">
      <formula>NOT(ISERROR(SEARCH("max",D5)))</formula>
    </cfRule>
    <cfRule type="containsText" dxfId="749" priority="5283" operator="containsText" text="double">
      <formula>NOT(ISERROR(SEARCH("double",D5)))</formula>
    </cfRule>
    <cfRule type="containsText" dxfId="748" priority="5282" operator="containsText" text="midi">
      <formula>NOT(ISERROR(SEARCH("midi",D5)))</formula>
    </cfRule>
    <cfRule type="containsText" dxfId="747" priority="5281" operator="containsText" text="mjp">
      <formula>NOT(ISERROR(SEARCH("mjp",D5)))</formula>
    </cfRule>
    <cfRule type="containsText" dxfId="746" priority="5280" operator="containsText" text="max">
      <formula>NOT(ISERROR(SEARCH("max",D5)))</formula>
    </cfRule>
    <cfRule type="containsText" dxfId="745" priority="5279" operator="containsText" text="double">
      <formula>NOT(ISERROR(SEARCH("double",D5)))</formula>
    </cfRule>
    <cfRule type="containsText" dxfId="744" priority="5278" operator="containsText" text="midi">
      <formula>NOT(ISERROR(SEARCH("midi",D5)))</formula>
    </cfRule>
    <cfRule type="containsText" dxfId="743" priority="5277" operator="containsText" text="mjp">
      <formula>NOT(ISERROR(SEARCH("mjp",D5)))</formula>
    </cfRule>
    <cfRule type="containsText" dxfId="742" priority="5276" operator="containsText" text="max">
      <formula>NOT(ISERROR(SEARCH("max",D5)))</formula>
    </cfRule>
    <cfRule type="containsText" dxfId="741" priority="5275" operator="containsText" text="double">
      <formula>NOT(ISERROR(SEARCH("double",D5)))</formula>
    </cfRule>
    <cfRule type="containsText" dxfId="740" priority="5274" operator="containsText" text="midi">
      <formula>NOT(ISERROR(SEARCH("midi",D5)))</formula>
    </cfRule>
    <cfRule type="containsText" dxfId="739" priority="5273" operator="containsText" text="mjp">
      <formula>NOT(ISERROR(SEARCH("mjp",D5)))</formula>
    </cfRule>
    <cfRule type="containsText" dxfId="738" priority="5272" operator="containsText" text="max">
      <formula>NOT(ISERROR(SEARCH("max",D5)))</formula>
    </cfRule>
    <cfRule type="containsText" dxfId="737" priority="5271" operator="containsText" text="double">
      <formula>NOT(ISERROR(SEARCH("double",D5)))</formula>
    </cfRule>
    <cfRule type="containsText" dxfId="736" priority="5270" operator="containsText" text="midi">
      <formula>NOT(ISERROR(SEARCH("midi",D5)))</formula>
    </cfRule>
    <cfRule type="containsText" dxfId="735" priority="5269" operator="containsText" text="mjp">
      <formula>NOT(ISERROR(SEARCH("mjp",D5)))</formula>
    </cfRule>
    <cfRule type="containsText" dxfId="734" priority="5268" operator="containsText" text="max">
      <formula>NOT(ISERROR(SEARCH("max",D5)))</formula>
    </cfRule>
    <cfRule type="containsText" dxfId="733" priority="5267" operator="containsText" text="double">
      <formula>NOT(ISERROR(SEARCH("double",D5)))</formula>
    </cfRule>
    <cfRule type="containsText" dxfId="732" priority="5266" operator="containsText" text="midi">
      <formula>NOT(ISERROR(SEARCH("midi",D5)))</formula>
    </cfRule>
    <cfRule type="containsText" dxfId="731" priority="5265" operator="containsText" text="mjp">
      <formula>NOT(ISERROR(SEARCH("mjp",D5)))</formula>
    </cfRule>
    <cfRule type="containsText" dxfId="730" priority="5264" operator="containsText" text="max">
      <formula>NOT(ISERROR(SEARCH("max",D5)))</formula>
    </cfRule>
    <cfRule type="containsText" dxfId="729" priority="5388" operator="containsText" text="max">
      <formula>NOT(ISERROR(SEARCH("max",D5)))</formula>
    </cfRule>
    <cfRule type="containsText" dxfId="728" priority="5389" operator="containsText" text="mjp">
      <formula>NOT(ISERROR(SEARCH("mjp",D5)))</formula>
    </cfRule>
    <cfRule type="containsText" dxfId="727" priority="5390" operator="containsText" text="midi">
      <formula>NOT(ISERROR(SEARCH("midi",D5)))</formula>
    </cfRule>
    <cfRule type="containsText" dxfId="726" priority="5391" operator="containsText" text="double">
      <formula>NOT(ISERROR(SEARCH("double",D5)))</formula>
    </cfRule>
    <cfRule type="containsText" dxfId="725" priority="5392" operator="containsText" text="max">
      <formula>NOT(ISERROR(SEARCH("max",D5)))</formula>
    </cfRule>
    <cfRule type="containsText" dxfId="724" priority="5393" operator="containsText" text="mjp">
      <formula>NOT(ISERROR(SEARCH("mjp",D5)))</formula>
    </cfRule>
    <cfRule type="containsText" dxfId="723" priority="5394" operator="containsText" text="midi">
      <formula>NOT(ISERROR(SEARCH("midi",D5)))</formula>
    </cfRule>
    <cfRule type="containsText" dxfId="722" priority="5395" operator="containsText" text="double">
      <formula>NOT(ISERROR(SEARCH("double",D5)))</formula>
    </cfRule>
    <cfRule type="containsText" dxfId="721" priority="5396" operator="containsText" text="max">
      <formula>NOT(ISERROR(SEARCH("max",D5)))</formula>
    </cfRule>
    <cfRule type="containsText" dxfId="720" priority="5397" operator="containsText" text="mjp">
      <formula>NOT(ISERROR(SEARCH("mjp",D5)))</formula>
    </cfRule>
    <cfRule type="containsText" dxfId="719" priority="5398" operator="containsText" text="midi">
      <formula>NOT(ISERROR(SEARCH("midi",D5)))</formula>
    </cfRule>
    <cfRule type="containsText" dxfId="718" priority="5399" operator="containsText" text="double">
      <formula>NOT(ISERROR(SEARCH("double",D5)))</formula>
    </cfRule>
    <cfRule type="containsText" dxfId="717" priority="5400" operator="containsText" text="max">
      <formula>NOT(ISERROR(SEARCH("max",D5)))</formula>
    </cfRule>
    <cfRule type="containsText" dxfId="716" priority="5401" operator="containsText" text="mjp">
      <formula>NOT(ISERROR(SEARCH("mjp",D5)))</formula>
    </cfRule>
    <cfRule type="containsText" dxfId="715" priority="5402" operator="containsText" text="midi">
      <formula>NOT(ISERROR(SEARCH("midi",D5)))</formula>
    </cfRule>
    <cfRule type="containsText" dxfId="714" priority="5403" operator="containsText" text="double">
      <formula>NOT(ISERROR(SEARCH("double",D5)))</formula>
    </cfRule>
    <cfRule type="containsText" dxfId="713" priority="5404" operator="containsText" text="max">
      <formula>NOT(ISERROR(SEARCH("max",D5)))</formula>
    </cfRule>
    <cfRule type="containsText" dxfId="712" priority="5405" operator="containsText" text="mjp">
      <formula>NOT(ISERROR(SEARCH("mjp",D5)))</formula>
    </cfRule>
    <cfRule type="containsText" dxfId="711" priority="5406" operator="containsText" text="midi">
      <formula>NOT(ISERROR(SEARCH("midi",D5)))</formula>
    </cfRule>
    <cfRule type="containsText" dxfId="710" priority="5407" operator="containsText" text="double">
      <formula>NOT(ISERROR(SEARCH("double",D5)))</formula>
    </cfRule>
    <cfRule type="containsText" dxfId="709" priority="5408" operator="containsText" text="max">
      <formula>NOT(ISERROR(SEARCH("max",D5)))</formula>
    </cfRule>
    <cfRule type="containsText" dxfId="708" priority="5262" operator="containsText" text="midi">
      <formula>NOT(ISERROR(SEARCH("midi",D5)))</formula>
    </cfRule>
    <cfRule type="containsText" dxfId="707" priority="5261" operator="containsText" text="mjp">
      <formula>NOT(ISERROR(SEARCH("mjp",D5)))</formula>
    </cfRule>
    <cfRule type="containsText" dxfId="706" priority="5260" operator="containsText" text="max">
      <formula>NOT(ISERROR(SEARCH("max",D5)))</formula>
    </cfRule>
    <cfRule type="containsText" dxfId="705" priority="5259" operator="containsText" text="double">
      <formula>NOT(ISERROR(SEARCH("double",D5)))</formula>
    </cfRule>
    <cfRule type="containsText" dxfId="704" priority="5258" operator="containsText" text="midi">
      <formula>NOT(ISERROR(SEARCH("midi",D5)))</formula>
    </cfRule>
    <cfRule type="containsText" dxfId="703" priority="5257" operator="containsText" text="mjp">
      <formula>NOT(ISERROR(SEARCH("mjp",D5)))</formula>
    </cfRule>
    <cfRule type="containsText" dxfId="702" priority="5256" operator="containsText" text="max">
      <formula>NOT(ISERROR(SEARCH("max",D5)))</formula>
    </cfRule>
    <cfRule type="containsText" dxfId="701" priority="5255" operator="containsText" text="double">
      <formula>NOT(ISERROR(SEARCH("double",D5)))</formula>
    </cfRule>
    <cfRule type="containsText" dxfId="700" priority="5254" operator="containsText" text="midi">
      <formula>NOT(ISERROR(SEARCH("midi",D5)))</formula>
    </cfRule>
    <cfRule type="containsText" dxfId="699" priority="5253" operator="containsText" text="mjp">
      <formula>NOT(ISERROR(SEARCH("mjp",D5)))</formula>
    </cfRule>
    <cfRule type="containsText" dxfId="698" priority="5252" operator="containsText" text="max">
      <formula>NOT(ISERROR(SEARCH("max",D5)))</formula>
    </cfRule>
    <cfRule type="containsText" dxfId="697" priority="5251" operator="containsText" text="double">
      <formula>NOT(ISERROR(SEARCH("double",D5)))</formula>
    </cfRule>
    <cfRule type="containsText" dxfId="696" priority="5250" operator="containsText" text="midi">
      <formula>NOT(ISERROR(SEARCH("midi",D5)))</formula>
    </cfRule>
    <cfRule type="containsText" dxfId="695" priority="5249" operator="containsText" text="mjp">
      <formula>NOT(ISERROR(SEARCH("mjp",D5)))</formula>
    </cfRule>
    <cfRule type="containsText" dxfId="694" priority="5248" operator="containsText" text="max">
      <formula>NOT(ISERROR(SEARCH("max",D5)))</formula>
    </cfRule>
    <cfRule type="containsText" dxfId="693" priority="5247" operator="containsText" text="double">
      <formula>NOT(ISERROR(SEARCH("double",D5)))</formula>
    </cfRule>
    <cfRule type="containsText" dxfId="692" priority="5246" operator="containsText" text="midi">
      <formula>NOT(ISERROR(SEARCH("midi",D5)))</formula>
    </cfRule>
    <cfRule type="containsText" dxfId="691" priority="5245" operator="containsText" text="mjp">
      <formula>NOT(ISERROR(SEARCH("mjp",D5)))</formula>
    </cfRule>
    <cfRule type="containsText" dxfId="690" priority="5244" operator="containsText" text="max">
      <formula>NOT(ISERROR(SEARCH("max",D5)))</formula>
    </cfRule>
    <cfRule type="containsText" dxfId="689" priority="5243" operator="containsText" text="double">
      <formula>NOT(ISERROR(SEARCH("double",D5)))</formula>
    </cfRule>
    <cfRule type="containsText" dxfId="688" priority="5242" operator="containsText" text="midi">
      <formula>NOT(ISERROR(SEARCH("midi",D5)))</formula>
    </cfRule>
    <cfRule type="containsText" dxfId="687" priority="5241" operator="containsText" text="mjp">
      <formula>NOT(ISERROR(SEARCH("mjp",D5)))</formula>
    </cfRule>
    <cfRule type="containsText" dxfId="686" priority="5291" operator="containsText" text="double">
      <formula>NOT(ISERROR(SEARCH("double",D5)))</formula>
    </cfRule>
    <cfRule type="containsText" dxfId="685" priority="5240" operator="containsText" text="max">
      <formula>NOT(ISERROR(SEARCH("max",D5)))</formula>
    </cfRule>
    <cfRule type="containsText" dxfId="684" priority="5239" operator="containsText" text="double">
      <formula>NOT(ISERROR(SEARCH("double",D5)))</formula>
    </cfRule>
    <cfRule type="containsText" dxfId="683" priority="5238" operator="containsText" text="midi">
      <formula>NOT(ISERROR(SEARCH("midi",D5)))</formula>
    </cfRule>
    <cfRule type="containsText" dxfId="682" priority="5386" operator="containsText" text="midi">
      <formula>NOT(ISERROR(SEARCH("midi",D5)))</formula>
    </cfRule>
    <cfRule type="containsText" dxfId="681" priority="5381" operator="containsText" text="mjp">
      <formula>NOT(ISERROR(SEARCH("mjp",D5)))</formula>
    </cfRule>
    <cfRule type="containsText" dxfId="680" priority="5380" operator="containsText" text="max">
      <formula>NOT(ISERROR(SEARCH("max",D5)))</formula>
    </cfRule>
    <cfRule type="containsText" dxfId="679" priority="5379" operator="containsText" text="double">
      <formula>NOT(ISERROR(SEARCH("double",D5)))</formula>
    </cfRule>
    <cfRule type="containsText" dxfId="678" priority="5378" operator="containsText" text="midi">
      <formula>NOT(ISERROR(SEARCH("midi",D5)))</formula>
    </cfRule>
    <cfRule type="containsText" dxfId="677" priority="5377" operator="containsText" text="mjp">
      <formula>NOT(ISERROR(SEARCH("mjp",D5)))</formula>
    </cfRule>
    <cfRule type="containsText" dxfId="676" priority="5263" operator="containsText" text="double">
      <formula>NOT(ISERROR(SEARCH("double",D5)))</formula>
    </cfRule>
    <cfRule type="containsText" dxfId="675" priority="5382" operator="containsText" text="midi">
      <formula>NOT(ISERROR(SEARCH("midi",D5)))</formula>
    </cfRule>
    <cfRule type="containsText" dxfId="674" priority="5383" operator="containsText" text="double">
      <formula>NOT(ISERROR(SEARCH("double",D5)))</formula>
    </cfRule>
    <cfRule type="containsText" dxfId="673" priority="5384" operator="containsText" text="max">
      <formula>NOT(ISERROR(SEARCH("max",D5)))</formula>
    </cfRule>
    <cfRule type="containsText" dxfId="672" priority="5385" operator="containsText" text="mjp">
      <formula>NOT(ISERROR(SEARCH("mjp",D5)))</formula>
    </cfRule>
  </conditionalFormatting>
  <conditionalFormatting sqref="D5 D8 D10:D11 D13:D22">
    <cfRule type="containsText" dxfId="671" priority="5412" operator="containsText" text="max">
      <formula>NOT(ISERROR(SEARCH("max",D5)))</formula>
    </cfRule>
    <cfRule type="containsText" dxfId="670" priority="5411" operator="containsText" text="double">
      <formula>NOT(ISERROR(SEARCH("double",D5)))</formula>
    </cfRule>
    <cfRule type="containsText" dxfId="669" priority="5410" operator="containsText" text="midi">
      <formula>NOT(ISERROR(SEARCH("midi",D5)))</formula>
    </cfRule>
    <cfRule type="containsText" dxfId="668" priority="5409" operator="containsText" text="mjp">
      <formula>NOT(ISERROR(SEARCH("mjp",D5)))</formula>
    </cfRule>
  </conditionalFormatting>
  <conditionalFormatting sqref="D13:D15 D5 D8 D10:D11">
    <cfRule type="containsText" dxfId="667" priority="5237" operator="containsText" text="mjp">
      <formula>NOT(ISERROR(SEARCH("mjp",D5)))</formula>
    </cfRule>
  </conditionalFormatting>
  <conditionalFormatting sqref="D26:D29">
    <cfRule type="containsText" dxfId="666" priority="6069" operator="containsText" text="mjp">
      <formula>NOT(ISERROR(SEARCH("mjp",D26)))</formula>
    </cfRule>
    <cfRule type="containsText" dxfId="665" priority="6070" operator="containsText" text="midi">
      <formula>NOT(ISERROR(SEARCH("midi",D26)))</formula>
    </cfRule>
    <cfRule type="containsText" dxfId="664" priority="6071" operator="containsText" text="double">
      <formula>NOT(ISERROR(SEARCH("double",D26)))</formula>
    </cfRule>
    <cfRule type="containsText" dxfId="663" priority="6072" operator="containsText" text="max">
      <formula>NOT(ISERROR(SEARCH("max",D26)))</formula>
    </cfRule>
  </conditionalFormatting>
  <conditionalFormatting sqref="D32">
    <cfRule type="containsText" dxfId="662" priority="1894" operator="containsText" text="mjp">
      <formula>NOT(ISERROR(SEARCH("mjp",D32)))</formula>
    </cfRule>
    <cfRule type="containsText" dxfId="661" priority="1895" operator="containsText" text="midi">
      <formula>NOT(ISERROR(SEARCH("midi",D32)))</formula>
    </cfRule>
    <cfRule type="containsText" dxfId="660" priority="1896" operator="containsText" text="double">
      <formula>NOT(ISERROR(SEARCH("double",D32)))</formula>
    </cfRule>
    <cfRule type="containsText" dxfId="659" priority="1897" operator="containsText" text="max">
      <formula>NOT(ISERROR(SEARCH("max",D32)))</formula>
    </cfRule>
  </conditionalFormatting>
  <conditionalFormatting sqref="D38:D40">
    <cfRule type="containsText" dxfId="658" priority="6061" operator="containsText" text="mjp">
      <formula>NOT(ISERROR(SEARCH("mjp",D38)))</formula>
    </cfRule>
    <cfRule type="containsText" dxfId="657" priority="6062" operator="containsText" text="midi">
      <formula>NOT(ISERROR(SEARCH("midi",D38)))</formula>
    </cfRule>
    <cfRule type="containsText" dxfId="656" priority="6063" operator="containsText" text="double">
      <formula>NOT(ISERROR(SEARCH("double",D38)))</formula>
    </cfRule>
    <cfRule type="containsText" dxfId="655" priority="6064" operator="containsText" text="max">
      <formula>NOT(ISERROR(SEARCH("max",D38)))</formula>
    </cfRule>
  </conditionalFormatting>
  <conditionalFormatting sqref="D40">
    <cfRule type="containsText" dxfId="654" priority="5635" operator="containsText" text="double">
      <formula>NOT(ISERROR(SEARCH("double",D40)))</formula>
    </cfRule>
    <cfRule type="containsText" dxfId="653" priority="5636" operator="containsText" text="max">
      <formula>NOT(ISERROR(SEARCH("max",D40)))</formula>
    </cfRule>
    <cfRule type="containsText" dxfId="652" priority="5637" operator="containsText" text="mjp">
      <formula>NOT(ISERROR(SEARCH("mjp",D40)))</formula>
    </cfRule>
    <cfRule type="containsText" dxfId="651" priority="5638" operator="containsText" text="midi">
      <formula>NOT(ISERROR(SEARCH("midi",D40)))</formula>
    </cfRule>
    <cfRule type="containsText" dxfId="650" priority="5639" operator="containsText" text="double">
      <formula>NOT(ISERROR(SEARCH("double",D40)))</formula>
    </cfRule>
    <cfRule type="containsText" dxfId="649" priority="5640" operator="containsText" text="max">
      <formula>NOT(ISERROR(SEARCH("max",D40)))</formula>
    </cfRule>
    <cfRule type="containsText" dxfId="648" priority="5641" operator="containsText" text="mjp">
      <formula>NOT(ISERROR(SEARCH("mjp",D40)))</formula>
    </cfRule>
    <cfRule type="containsText" dxfId="647" priority="5642" operator="containsText" text="midi">
      <formula>NOT(ISERROR(SEARCH("midi",D40)))</formula>
    </cfRule>
    <cfRule type="containsText" dxfId="646" priority="5643" operator="containsText" text="double">
      <formula>NOT(ISERROR(SEARCH("double",D40)))</formula>
    </cfRule>
    <cfRule type="containsText" dxfId="645" priority="5644" operator="containsText" text="max">
      <formula>NOT(ISERROR(SEARCH("max",D40)))</formula>
    </cfRule>
    <cfRule type="containsText" dxfId="644" priority="5645" operator="containsText" text="mjp">
      <formula>NOT(ISERROR(SEARCH("mjp",D40)))</formula>
    </cfRule>
    <cfRule type="containsText" dxfId="643" priority="5647" operator="containsText" text="double">
      <formula>NOT(ISERROR(SEARCH("double",D40)))</formula>
    </cfRule>
    <cfRule type="containsText" dxfId="642" priority="5648" operator="containsText" text="max">
      <formula>NOT(ISERROR(SEARCH("max",D40)))</formula>
    </cfRule>
    <cfRule type="containsText" dxfId="641" priority="5649" operator="containsText" text="mjp">
      <formula>NOT(ISERROR(SEARCH("mjp",D40)))</formula>
    </cfRule>
    <cfRule type="containsText" dxfId="640" priority="5650" operator="containsText" text="midi">
      <formula>NOT(ISERROR(SEARCH("midi",D40)))</formula>
    </cfRule>
    <cfRule type="containsText" dxfId="639" priority="5651" operator="containsText" text="double">
      <formula>NOT(ISERROR(SEARCH("double",D40)))</formula>
    </cfRule>
    <cfRule type="containsText" dxfId="638" priority="5652" operator="containsText" text="max">
      <formula>NOT(ISERROR(SEARCH("max",D40)))</formula>
    </cfRule>
    <cfRule type="containsText" dxfId="637" priority="5646" operator="containsText" text="midi">
      <formula>NOT(ISERROR(SEARCH("midi",D40)))</formula>
    </cfRule>
    <cfRule type="containsText" dxfId="636" priority="5654" operator="containsText" text="midi">
      <formula>NOT(ISERROR(SEARCH("midi",D40)))</formula>
    </cfRule>
    <cfRule type="containsText" dxfId="635" priority="5655" operator="containsText" text="double">
      <formula>NOT(ISERROR(SEARCH("double",D40)))</formula>
    </cfRule>
    <cfRule type="containsText" dxfId="634" priority="5656" operator="containsText" text="max">
      <formula>NOT(ISERROR(SEARCH("max",D40)))</formula>
    </cfRule>
    <cfRule type="containsText" dxfId="633" priority="5657" operator="containsText" text="mjp">
      <formula>NOT(ISERROR(SEARCH("mjp",D40)))</formula>
    </cfRule>
    <cfRule type="containsText" dxfId="632" priority="5658" operator="containsText" text="midi">
      <formula>NOT(ISERROR(SEARCH("midi",D40)))</formula>
    </cfRule>
    <cfRule type="containsText" dxfId="631" priority="5659" operator="containsText" text="double">
      <formula>NOT(ISERROR(SEARCH("double",D40)))</formula>
    </cfRule>
    <cfRule type="containsText" dxfId="630" priority="5660" operator="containsText" text="max">
      <formula>NOT(ISERROR(SEARCH("max",D40)))</formula>
    </cfRule>
    <cfRule type="containsText" dxfId="629" priority="5661" operator="containsText" text="mjp">
      <formula>NOT(ISERROR(SEARCH("mjp",D40)))</formula>
    </cfRule>
    <cfRule type="containsText" dxfId="628" priority="5662" operator="containsText" text="midi">
      <formula>NOT(ISERROR(SEARCH("midi",D40)))</formula>
    </cfRule>
    <cfRule type="containsText" dxfId="627" priority="5663" operator="containsText" text="double">
      <formula>NOT(ISERROR(SEARCH("double",D40)))</formula>
    </cfRule>
    <cfRule type="containsText" dxfId="626" priority="5664" operator="containsText" text="max">
      <formula>NOT(ISERROR(SEARCH("max",D40)))</formula>
    </cfRule>
    <cfRule type="containsText" dxfId="625" priority="5665" operator="containsText" text="mjp">
      <formula>NOT(ISERROR(SEARCH("mjp",D40)))</formula>
    </cfRule>
    <cfRule type="containsText" dxfId="624" priority="5666" operator="containsText" text="midi">
      <formula>NOT(ISERROR(SEARCH("midi",D40)))</formula>
    </cfRule>
    <cfRule type="containsText" dxfId="623" priority="5667" operator="containsText" text="double">
      <formula>NOT(ISERROR(SEARCH("double",D40)))</formula>
    </cfRule>
    <cfRule type="containsText" dxfId="622" priority="5668" operator="containsText" text="max">
      <formula>NOT(ISERROR(SEARCH("max",D40)))</formula>
    </cfRule>
    <cfRule type="containsText" dxfId="621" priority="5669" operator="containsText" text="mjp">
      <formula>NOT(ISERROR(SEARCH("mjp",D40)))</formula>
    </cfRule>
    <cfRule type="containsText" dxfId="620" priority="5670" operator="containsText" text="midi">
      <formula>NOT(ISERROR(SEARCH("midi",D40)))</formula>
    </cfRule>
    <cfRule type="containsText" dxfId="619" priority="5631" operator="containsText" text="double">
      <formula>NOT(ISERROR(SEARCH("double",D40)))</formula>
    </cfRule>
    <cfRule type="containsText" dxfId="618" priority="5672" operator="containsText" text="max">
      <formula>NOT(ISERROR(SEARCH("max",D40)))</formula>
    </cfRule>
    <cfRule type="containsText" dxfId="617" priority="5673" operator="containsText" text="mjp">
      <formula>NOT(ISERROR(SEARCH("mjp",D40)))</formula>
    </cfRule>
    <cfRule type="containsText" dxfId="616" priority="5674" operator="containsText" text="midi">
      <formula>NOT(ISERROR(SEARCH("midi",D40)))</formula>
    </cfRule>
    <cfRule type="containsText" dxfId="615" priority="5675" operator="containsText" text="double">
      <formula>NOT(ISERROR(SEARCH("double",D40)))</formula>
    </cfRule>
    <cfRule type="containsText" dxfId="614" priority="5676" operator="containsText" text="max">
      <formula>NOT(ISERROR(SEARCH("max",D40)))</formula>
    </cfRule>
    <cfRule type="containsText" dxfId="613" priority="5677" operator="containsText" text="mjp">
      <formula>NOT(ISERROR(SEARCH("mjp",D40)))</formula>
    </cfRule>
    <cfRule type="containsText" dxfId="612" priority="5678" operator="containsText" text="midi">
      <formula>NOT(ISERROR(SEARCH("midi",D40)))</formula>
    </cfRule>
    <cfRule type="containsText" dxfId="611" priority="5679" operator="containsText" text="double">
      <formula>NOT(ISERROR(SEARCH("double",D40)))</formula>
    </cfRule>
    <cfRule type="containsText" dxfId="610" priority="5680" operator="containsText" text="max">
      <formula>NOT(ISERROR(SEARCH("max",D40)))</formula>
    </cfRule>
    <cfRule type="containsText" dxfId="609" priority="5681" operator="containsText" text="mjp">
      <formula>NOT(ISERROR(SEARCH("mjp",D40)))</formula>
    </cfRule>
    <cfRule type="containsText" dxfId="608" priority="5682" operator="containsText" text="midi">
      <formula>NOT(ISERROR(SEARCH("midi",D40)))</formula>
    </cfRule>
    <cfRule type="containsText" dxfId="607" priority="5683" operator="containsText" text="double">
      <formula>NOT(ISERROR(SEARCH("double",D40)))</formula>
    </cfRule>
    <cfRule type="containsText" dxfId="606" priority="5684" operator="containsText" text="max">
      <formula>NOT(ISERROR(SEARCH("max",D40)))</formula>
    </cfRule>
    <cfRule type="containsText" dxfId="605" priority="5685" operator="containsText" text="mjp">
      <formula>NOT(ISERROR(SEARCH("mjp",D40)))</formula>
    </cfRule>
    <cfRule type="containsText" dxfId="604" priority="5686" operator="containsText" text="midi">
      <formula>NOT(ISERROR(SEARCH("midi",D40)))</formula>
    </cfRule>
    <cfRule type="containsText" dxfId="603" priority="5687" operator="containsText" text="double">
      <formula>NOT(ISERROR(SEARCH("double",D40)))</formula>
    </cfRule>
    <cfRule type="containsText" dxfId="602" priority="5653" operator="containsText" text="mjp">
      <formula>NOT(ISERROR(SEARCH("mjp",D40)))</formula>
    </cfRule>
    <cfRule type="containsText" dxfId="601" priority="5689" operator="containsText" text="mjp">
      <formula>NOT(ISERROR(SEARCH("mjp",D40)))</formula>
    </cfRule>
    <cfRule type="containsText" dxfId="600" priority="5690" operator="containsText" text="midi">
      <formula>NOT(ISERROR(SEARCH("midi",D40)))</formula>
    </cfRule>
    <cfRule type="containsText" dxfId="599" priority="5691" operator="containsText" text="double">
      <formula>NOT(ISERROR(SEARCH("double",D40)))</formula>
    </cfRule>
    <cfRule type="containsText" dxfId="598" priority="5692" operator="containsText" text="max">
      <formula>NOT(ISERROR(SEARCH("max",D40)))</formula>
    </cfRule>
    <cfRule type="containsText" dxfId="597" priority="5693" operator="containsText" text="mjp">
      <formula>NOT(ISERROR(SEARCH("mjp",D40)))</formula>
    </cfRule>
    <cfRule type="containsText" dxfId="596" priority="5694" operator="containsText" text="midi">
      <formula>NOT(ISERROR(SEARCH("midi",D40)))</formula>
    </cfRule>
    <cfRule type="containsText" dxfId="595" priority="5695" operator="containsText" text="double">
      <formula>NOT(ISERROR(SEARCH("double",D40)))</formula>
    </cfRule>
    <cfRule type="containsText" dxfId="594" priority="5696" operator="containsText" text="max">
      <formula>NOT(ISERROR(SEARCH("max",D40)))</formula>
    </cfRule>
    <cfRule type="containsText" dxfId="593" priority="5618" operator="containsText" text="midi">
      <formula>NOT(ISERROR(SEARCH("midi",D40)))</formula>
    </cfRule>
    <cfRule type="containsText" dxfId="592" priority="5619" operator="containsText" text="double">
      <formula>NOT(ISERROR(SEARCH("double",D40)))</formula>
    </cfRule>
    <cfRule type="containsText" dxfId="591" priority="5620" operator="containsText" text="max">
      <formula>NOT(ISERROR(SEARCH("max",D40)))</formula>
    </cfRule>
    <cfRule type="containsText" dxfId="590" priority="5621" operator="containsText" text="mjp">
      <formula>NOT(ISERROR(SEARCH("mjp",D40)))</formula>
    </cfRule>
    <cfRule type="containsText" dxfId="589" priority="5622" operator="containsText" text="midi">
      <formula>NOT(ISERROR(SEARCH("midi",D40)))</formula>
    </cfRule>
    <cfRule type="containsText" dxfId="588" priority="5623" operator="containsText" text="double">
      <formula>NOT(ISERROR(SEARCH("double",D40)))</formula>
    </cfRule>
    <cfRule type="containsText" dxfId="587" priority="5624" operator="containsText" text="max">
      <formula>NOT(ISERROR(SEARCH("max",D40)))</formula>
    </cfRule>
    <cfRule type="containsText" dxfId="586" priority="5625" operator="containsText" text="mjp">
      <formula>NOT(ISERROR(SEARCH("mjp",D40)))</formula>
    </cfRule>
    <cfRule type="containsText" dxfId="585" priority="5626" operator="containsText" text="midi">
      <formula>NOT(ISERROR(SEARCH("midi",D40)))</formula>
    </cfRule>
    <cfRule type="containsText" dxfId="584" priority="5671" operator="containsText" text="double">
      <formula>NOT(ISERROR(SEARCH("double",D40)))</formula>
    </cfRule>
    <cfRule type="containsText" dxfId="583" priority="5627" operator="containsText" text="double">
      <formula>NOT(ISERROR(SEARCH("double",D40)))</formula>
    </cfRule>
    <cfRule type="containsText" dxfId="582" priority="5628" operator="containsText" text="max">
      <formula>NOT(ISERROR(SEARCH("max",D40)))</formula>
    </cfRule>
    <cfRule type="containsText" dxfId="581" priority="5629" operator="containsText" text="mjp">
      <formula>NOT(ISERROR(SEARCH("mjp",D40)))</formula>
    </cfRule>
    <cfRule type="containsText" dxfId="580" priority="5630" operator="containsText" text="midi">
      <formula>NOT(ISERROR(SEARCH("midi",D40)))</formula>
    </cfRule>
    <cfRule type="containsText" dxfId="579" priority="5632" operator="containsText" text="max">
      <formula>NOT(ISERROR(SEARCH("max",D40)))</formula>
    </cfRule>
    <cfRule type="containsText" dxfId="578" priority="5633" operator="containsText" text="mjp">
      <formula>NOT(ISERROR(SEARCH("mjp",D40)))</formula>
    </cfRule>
    <cfRule type="containsText" dxfId="577" priority="5634" operator="containsText" text="midi">
      <formula>NOT(ISERROR(SEARCH("midi",D40)))</formula>
    </cfRule>
    <cfRule type="containsText" dxfId="576" priority="5613" operator="containsText" text="mjp">
      <formula>NOT(ISERROR(SEARCH("mjp",D40)))</formula>
    </cfRule>
    <cfRule type="containsText" dxfId="575" priority="5614" operator="containsText" text="midi">
      <formula>NOT(ISERROR(SEARCH("midi",D40)))</formula>
    </cfRule>
    <cfRule type="containsText" dxfId="574" priority="5615" operator="containsText" text="double">
      <formula>NOT(ISERROR(SEARCH("double",D40)))</formula>
    </cfRule>
    <cfRule type="containsText" dxfId="573" priority="5616" operator="containsText" text="max">
      <formula>NOT(ISERROR(SEARCH("max",D40)))</formula>
    </cfRule>
    <cfRule type="containsText" dxfId="572" priority="5617" operator="containsText" text="mjp">
      <formula>NOT(ISERROR(SEARCH("mjp",D40)))</formula>
    </cfRule>
    <cfRule type="containsText" dxfId="571" priority="5688" operator="containsText" text="max">
      <formula>NOT(ISERROR(SEARCH("max",D40)))</formula>
    </cfRule>
  </conditionalFormatting>
  <conditionalFormatting sqref="D42">
    <cfRule type="containsText" dxfId="570" priority="6059" operator="containsText" text="double">
      <formula>NOT(ISERROR(SEARCH("double",D42)))</formula>
    </cfRule>
    <cfRule type="containsText" dxfId="569" priority="6060" operator="containsText" text="max">
      <formula>NOT(ISERROR(SEARCH("max",D42)))</formula>
    </cfRule>
    <cfRule type="containsText" dxfId="568" priority="6057" operator="containsText" text="mjp">
      <formula>NOT(ISERROR(SEARCH("mjp",D42)))</formula>
    </cfRule>
    <cfRule type="containsText" dxfId="567" priority="6058" operator="containsText" text="midi">
      <formula>NOT(ISERROR(SEARCH("midi",D42)))</formula>
    </cfRule>
  </conditionalFormatting>
  <conditionalFormatting sqref="D45">
    <cfRule type="containsText" dxfId="566" priority="5844" operator="containsText" text="max">
      <formula>NOT(ISERROR(SEARCH("max",D45)))</formula>
    </cfRule>
    <cfRule type="containsText" dxfId="565" priority="5843" operator="containsText" text="double">
      <formula>NOT(ISERROR(SEARCH("double",D45)))</formula>
    </cfRule>
    <cfRule type="containsText" dxfId="564" priority="5842" operator="containsText" text="midi">
      <formula>NOT(ISERROR(SEARCH("midi",D45)))</formula>
    </cfRule>
    <cfRule type="containsText" dxfId="563" priority="5841" operator="containsText" text="mjp">
      <formula>NOT(ISERROR(SEARCH("mjp",D45)))</formula>
    </cfRule>
    <cfRule type="containsText" dxfId="562" priority="5840" operator="containsText" text="max">
      <formula>NOT(ISERROR(SEARCH("max",D45)))</formula>
    </cfRule>
    <cfRule type="containsText" dxfId="561" priority="5839" operator="containsText" text="double">
      <formula>NOT(ISERROR(SEARCH("double",D45)))</formula>
    </cfRule>
    <cfRule type="containsText" dxfId="560" priority="5838" operator="containsText" text="midi">
      <formula>NOT(ISERROR(SEARCH("midi",D45)))</formula>
    </cfRule>
    <cfRule type="containsText" dxfId="559" priority="5837" operator="containsText" text="mjp">
      <formula>NOT(ISERROR(SEARCH("mjp",D45)))</formula>
    </cfRule>
    <cfRule type="containsText" dxfId="558" priority="5836" operator="containsText" text="max">
      <formula>NOT(ISERROR(SEARCH("max",D45)))</formula>
    </cfRule>
    <cfRule type="containsText" dxfId="557" priority="5835" operator="containsText" text="double">
      <formula>NOT(ISERROR(SEARCH("double",D45)))</formula>
    </cfRule>
    <cfRule type="containsText" dxfId="556" priority="5834" operator="containsText" text="midi">
      <formula>NOT(ISERROR(SEARCH("midi",D45)))</formula>
    </cfRule>
    <cfRule type="containsText" dxfId="555" priority="5833" operator="containsText" text="mjp">
      <formula>NOT(ISERROR(SEARCH("mjp",D45)))</formula>
    </cfRule>
    <cfRule type="containsText" dxfId="554" priority="5832" operator="containsText" text="max">
      <formula>NOT(ISERROR(SEARCH("max",D45)))</formula>
    </cfRule>
    <cfRule type="containsText" dxfId="553" priority="5831" operator="containsText" text="double">
      <formula>NOT(ISERROR(SEARCH("double",D45)))</formula>
    </cfRule>
    <cfRule type="containsText" dxfId="552" priority="5830" operator="containsText" text="midi">
      <formula>NOT(ISERROR(SEARCH("midi",D45)))</formula>
    </cfRule>
    <cfRule type="containsText" dxfId="551" priority="5829" operator="containsText" text="mjp">
      <formula>NOT(ISERROR(SEARCH("mjp",D45)))</formula>
    </cfRule>
    <cfRule type="containsText" dxfId="550" priority="5828" operator="containsText" text="max">
      <formula>NOT(ISERROR(SEARCH("max",D45)))</formula>
    </cfRule>
    <cfRule type="containsText" dxfId="549" priority="5827" operator="containsText" text="double">
      <formula>NOT(ISERROR(SEARCH("double",D45)))</formula>
    </cfRule>
    <cfRule type="containsText" dxfId="548" priority="5826" operator="containsText" text="midi">
      <formula>NOT(ISERROR(SEARCH("midi",D45)))</formula>
    </cfRule>
    <cfRule type="containsText" dxfId="547" priority="5825" operator="containsText" text="mjp">
      <formula>NOT(ISERROR(SEARCH("mjp",D45)))</formula>
    </cfRule>
    <cfRule type="containsText" dxfId="546" priority="5824" operator="containsText" text="max">
      <formula>NOT(ISERROR(SEARCH("max",D45)))</formula>
    </cfRule>
    <cfRule type="containsText" dxfId="545" priority="5823" operator="containsText" text="double">
      <formula>NOT(ISERROR(SEARCH("double",D45)))</formula>
    </cfRule>
    <cfRule type="containsText" dxfId="544" priority="5822" operator="containsText" text="midi">
      <formula>NOT(ISERROR(SEARCH("midi",D45)))</formula>
    </cfRule>
    <cfRule type="containsText" dxfId="543" priority="5821" operator="containsText" text="mjp">
      <formula>NOT(ISERROR(SEARCH("mjp",D45)))</formula>
    </cfRule>
    <cfRule type="containsText" dxfId="542" priority="5820" operator="containsText" text="max">
      <formula>NOT(ISERROR(SEARCH("max",D45)))</formula>
    </cfRule>
    <cfRule type="containsText" dxfId="541" priority="5819" operator="containsText" text="double">
      <formula>NOT(ISERROR(SEARCH("double",D45)))</formula>
    </cfRule>
    <cfRule type="containsText" dxfId="540" priority="5818" operator="containsText" text="midi">
      <formula>NOT(ISERROR(SEARCH("midi",D45)))</formula>
    </cfRule>
    <cfRule type="containsText" dxfId="539" priority="5817" operator="containsText" text="mjp">
      <formula>NOT(ISERROR(SEARCH("mjp",D45)))</formula>
    </cfRule>
    <cfRule type="containsText" dxfId="538" priority="5816" operator="containsText" text="max">
      <formula>NOT(ISERROR(SEARCH("max",D45)))</formula>
    </cfRule>
    <cfRule type="containsText" dxfId="537" priority="5815" operator="containsText" text="double">
      <formula>NOT(ISERROR(SEARCH("double",D45)))</formula>
    </cfRule>
    <cfRule type="containsText" dxfId="536" priority="5814" operator="containsText" text="midi">
      <formula>NOT(ISERROR(SEARCH("midi",D45)))</formula>
    </cfRule>
    <cfRule type="containsText" dxfId="535" priority="5813" operator="containsText" text="mjp">
      <formula>NOT(ISERROR(SEARCH("mjp",D45)))</formula>
    </cfRule>
    <cfRule type="containsText" dxfId="534" priority="5812" operator="containsText" text="max">
      <formula>NOT(ISERROR(SEARCH("max",D45)))</formula>
    </cfRule>
    <cfRule type="containsText" dxfId="533" priority="5811" operator="containsText" text="double">
      <formula>NOT(ISERROR(SEARCH("double",D45)))</formula>
    </cfRule>
    <cfRule type="containsText" dxfId="532" priority="5810" operator="containsText" text="midi">
      <formula>NOT(ISERROR(SEARCH("midi",D45)))</formula>
    </cfRule>
    <cfRule type="containsText" dxfId="531" priority="5809" operator="containsText" text="mjp">
      <formula>NOT(ISERROR(SEARCH("mjp",D45)))</formula>
    </cfRule>
    <cfRule type="containsText" dxfId="530" priority="5808" operator="containsText" text="max">
      <formula>NOT(ISERROR(SEARCH("max",D45)))</formula>
    </cfRule>
    <cfRule type="containsText" dxfId="529" priority="5807" operator="containsText" text="double">
      <formula>NOT(ISERROR(SEARCH("double",D45)))</formula>
    </cfRule>
    <cfRule type="containsText" dxfId="528" priority="5806" operator="containsText" text="midi">
      <formula>NOT(ISERROR(SEARCH("midi",D45)))</formula>
    </cfRule>
    <cfRule type="containsText" dxfId="527" priority="5805" operator="containsText" text="mjp">
      <formula>NOT(ISERROR(SEARCH("mjp",D45)))</formula>
    </cfRule>
    <cfRule type="containsText" dxfId="526" priority="5804" operator="containsText" text="max">
      <formula>NOT(ISERROR(SEARCH("max",D45)))</formula>
    </cfRule>
    <cfRule type="containsText" dxfId="525" priority="5803" operator="containsText" text="double">
      <formula>NOT(ISERROR(SEARCH("double",D45)))</formula>
    </cfRule>
    <cfRule type="containsText" dxfId="524" priority="5802" operator="containsText" text="midi">
      <formula>NOT(ISERROR(SEARCH("midi",D45)))</formula>
    </cfRule>
    <cfRule type="containsText" dxfId="523" priority="5801" operator="containsText" text="mjp">
      <formula>NOT(ISERROR(SEARCH("mjp",D45)))</formula>
    </cfRule>
    <cfRule type="containsText" dxfId="522" priority="5800" operator="containsText" text="max">
      <formula>NOT(ISERROR(SEARCH("max",D45)))</formula>
    </cfRule>
    <cfRule type="containsText" dxfId="521" priority="5799" operator="containsText" text="double">
      <formula>NOT(ISERROR(SEARCH("double",D45)))</formula>
    </cfRule>
    <cfRule type="containsText" dxfId="520" priority="5798" operator="containsText" text="midi">
      <formula>NOT(ISERROR(SEARCH("midi",D45)))</formula>
    </cfRule>
    <cfRule type="containsText" dxfId="519" priority="5797" operator="containsText" text="mjp">
      <formula>NOT(ISERROR(SEARCH("mjp",D45)))</formula>
    </cfRule>
    <cfRule type="containsText" dxfId="518" priority="5796" operator="containsText" text="max">
      <formula>NOT(ISERROR(SEARCH("max",D45)))</formula>
    </cfRule>
    <cfRule type="containsText" dxfId="517" priority="5795" operator="containsText" text="double">
      <formula>NOT(ISERROR(SEARCH("double",D45)))</formula>
    </cfRule>
    <cfRule type="containsText" dxfId="516" priority="5794" operator="containsText" text="midi">
      <formula>NOT(ISERROR(SEARCH("midi",D45)))</formula>
    </cfRule>
    <cfRule type="containsText" dxfId="515" priority="5793" operator="containsText" text="mjp">
      <formula>NOT(ISERROR(SEARCH("mjp",D45)))</formula>
    </cfRule>
    <cfRule type="containsText" dxfId="514" priority="5792" operator="containsText" text="max">
      <formula>NOT(ISERROR(SEARCH("max",D45)))</formula>
    </cfRule>
    <cfRule type="containsText" dxfId="513" priority="5791" operator="containsText" text="double">
      <formula>NOT(ISERROR(SEARCH("double",D45)))</formula>
    </cfRule>
    <cfRule type="containsText" dxfId="512" priority="5790" operator="containsText" text="midi">
      <formula>NOT(ISERROR(SEARCH("midi",D45)))</formula>
    </cfRule>
    <cfRule type="containsText" dxfId="511" priority="5789" operator="containsText" text="mjp">
      <formula>NOT(ISERROR(SEARCH("mjp",D45)))</formula>
    </cfRule>
    <cfRule type="containsText" dxfId="510" priority="5788" operator="containsText" text="max">
      <formula>NOT(ISERROR(SEARCH("max",D45)))</formula>
    </cfRule>
    <cfRule type="containsText" dxfId="509" priority="5787" operator="containsText" text="double">
      <formula>NOT(ISERROR(SEARCH("double",D45)))</formula>
    </cfRule>
    <cfRule type="containsText" dxfId="508" priority="5786" operator="containsText" text="midi">
      <formula>NOT(ISERROR(SEARCH("midi",D45)))</formula>
    </cfRule>
    <cfRule type="containsText" dxfId="507" priority="5785" operator="containsText" text="mjp">
      <formula>NOT(ISERROR(SEARCH("mjp",D45)))</formula>
    </cfRule>
    <cfRule type="containsText" dxfId="506" priority="5784" operator="containsText" text="max">
      <formula>NOT(ISERROR(SEARCH("max",D45)))</formula>
    </cfRule>
    <cfRule type="containsText" dxfId="505" priority="5783" operator="containsText" text="double">
      <formula>NOT(ISERROR(SEARCH("double",D45)))</formula>
    </cfRule>
    <cfRule type="containsText" dxfId="504" priority="5782" operator="containsText" text="midi">
      <formula>NOT(ISERROR(SEARCH("midi",D45)))</formula>
    </cfRule>
    <cfRule type="containsText" dxfId="503" priority="5780" operator="containsText" text="max">
      <formula>NOT(ISERROR(SEARCH("max",D45)))</formula>
    </cfRule>
    <cfRule type="containsText" dxfId="502" priority="5779" operator="containsText" text="double">
      <formula>NOT(ISERROR(SEARCH("double",D45)))</formula>
    </cfRule>
    <cfRule type="containsText" dxfId="501" priority="5778" operator="containsText" text="midi">
      <formula>NOT(ISERROR(SEARCH("midi",D45)))</formula>
    </cfRule>
    <cfRule type="containsText" dxfId="500" priority="5777" operator="containsText" text="mjp">
      <formula>NOT(ISERROR(SEARCH("mjp",D45)))</formula>
    </cfRule>
    <cfRule type="containsText" dxfId="499" priority="5776" operator="containsText" text="max">
      <formula>NOT(ISERROR(SEARCH("max",D45)))</formula>
    </cfRule>
    <cfRule type="containsText" dxfId="498" priority="5775" operator="containsText" text="double">
      <formula>NOT(ISERROR(SEARCH("double",D45)))</formula>
    </cfRule>
    <cfRule type="containsText" dxfId="497" priority="5774" operator="containsText" text="midi">
      <formula>NOT(ISERROR(SEARCH("midi",D45)))</formula>
    </cfRule>
    <cfRule type="containsText" dxfId="496" priority="5773" operator="containsText" text="mjp">
      <formula>NOT(ISERROR(SEARCH("mjp",D45)))</formula>
    </cfRule>
    <cfRule type="containsText" dxfId="495" priority="5772" operator="containsText" text="max">
      <formula>NOT(ISERROR(SEARCH("max",D45)))</formula>
    </cfRule>
    <cfRule type="containsText" dxfId="494" priority="5771" operator="containsText" text="double">
      <formula>NOT(ISERROR(SEARCH("double",D45)))</formula>
    </cfRule>
    <cfRule type="containsText" dxfId="493" priority="5770" operator="containsText" text="midi">
      <formula>NOT(ISERROR(SEARCH("midi",D45)))</formula>
    </cfRule>
    <cfRule type="containsText" dxfId="492" priority="5769" operator="containsText" text="mjp">
      <formula>NOT(ISERROR(SEARCH("mjp",D45)))</formula>
    </cfRule>
    <cfRule type="containsText" dxfId="491" priority="5768" operator="containsText" text="max">
      <formula>NOT(ISERROR(SEARCH("max",D45)))</formula>
    </cfRule>
    <cfRule type="containsText" dxfId="490" priority="5767" operator="containsText" text="double">
      <formula>NOT(ISERROR(SEARCH("double",D45)))</formula>
    </cfRule>
    <cfRule type="containsText" dxfId="489" priority="5766" operator="containsText" text="midi">
      <formula>NOT(ISERROR(SEARCH("midi",D45)))</formula>
    </cfRule>
    <cfRule type="containsText" dxfId="488" priority="5765" operator="containsText" text="mjp">
      <formula>NOT(ISERROR(SEARCH("mjp",D45)))</formula>
    </cfRule>
    <cfRule type="containsText" dxfId="487" priority="5764" operator="containsText" text="max">
      <formula>NOT(ISERROR(SEARCH("max",D45)))</formula>
    </cfRule>
    <cfRule type="containsText" dxfId="486" priority="5763" operator="containsText" text="double">
      <formula>NOT(ISERROR(SEARCH("double",D45)))</formula>
    </cfRule>
    <cfRule type="containsText" dxfId="485" priority="5762" operator="containsText" text="midi">
      <formula>NOT(ISERROR(SEARCH("midi",D45)))</formula>
    </cfRule>
    <cfRule type="containsText" dxfId="484" priority="5761" operator="containsText" text="mjp">
      <formula>NOT(ISERROR(SEARCH("mjp",D45)))</formula>
    </cfRule>
    <cfRule type="containsText" dxfId="483" priority="5760" operator="containsText" text="max">
      <formula>NOT(ISERROR(SEARCH("max",D45)))</formula>
    </cfRule>
    <cfRule type="containsText" dxfId="482" priority="5759" operator="containsText" text="double">
      <formula>NOT(ISERROR(SEARCH("double",D45)))</formula>
    </cfRule>
    <cfRule type="containsText" dxfId="481" priority="5758" operator="containsText" text="midi">
      <formula>NOT(ISERROR(SEARCH("midi",D45)))</formula>
    </cfRule>
    <cfRule type="containsText" dxfId="480" priority="5757" operator="containsText" text="mjp">
      <formula>NOT(ISERROR(SEARCH("mjp",D45)))</formula>
    </cfRule>
    <cfRule type="containsText" dxfId="479" priority="5756" operator="containsText" text="max">
      <formula>NOT(ISERROR(SEARCH("max",D45)))</formula>
    </cfRule>
    <cfRule type="containsText" dxfId="478" priority="5755" operator="containsText" text="double">
      <formula>NOT(ISERROR(SEARCH("double",D45)))</formula>
    </cfRule>
    <cfRule type="containsText" dxfId="477" priority="5754" operator="containsText" text="midi">
      <formula>NOT(ISERROR(SEARCH("midi",D45)))</formula>
    </cfRule>
    <cfRule type="containsText" dxfId="476" priority="5753" operator="containsText" text="mjp">
      <formula>NOT(ISERROR(SEARCH("mjp",D45)))</formula>
    </cfRule>
    <cfRule type="containsText" dxfId="475" priority="5752" operator="containsText" text="max">
      <formula>NOT(ISERROR(SEARCH("max",D45)))</formula>
    </cfRule>
    <cfRule type="containsText" dxfId="474" priority="5751" operator="containsText" text="double">
      <formula>NOT(ISERROR(SEARCH("double",D45)))</formula>
    </cfRule>
    <cfRule type="containsText" dxfId="473" priority="5750" operator="containsText" text="midi">
      <formula>NOT(ISERROR(SEARCH("midi",D45)))</formula>
    </cfRule>
    <cfRule type="containsText" dxfId="472" priority="5749" operator="containsText" text="mjp">
      <formula>NOT(ISERROR(SEARCH("mjp",D45)))</formula>
    </cfRule>
    <cfRule type="containsText" dxfId="471" priority="5748" operator="containsText" text="max">
      <formula>NOT(ISERROR(SEARCH("max",D45)))</formula>
    </cfRule>
    <cfRule type="containsText" dxfId="470" priority="5747" operator="containsText" text="double">
      <formula>NOT(ISERROR(SEARCH("double",D45)))</formula>
    </cfRule>
    <cfRule type="containsText" dxfId="469" priority="5746" operator="containsText" text="midi">
      <formula>NOT(ISERROR(SEARCH("midi",D45)))</formula>
    </cfRule>
    <cfRule type="containsText" dxfId="468" priority="5745" operator="containsText" text="mjp">
      <formula>NOT(ISERROR(SEARCH("mjp",D45)))</formula>
    </cfRule>
    <cfRule type="containsText" dxfId="467" priority="5744" operator="containsText" text="max">
      <formula>NOT(ISERROR(SEARCH("max",D45)))</formula>
    </cfRule>
    <cfRule type="containsText" dxfId="466" priority="5743" operator="containsText" text="double">
      <formula>NOT(ISERROR(SEARCH("double",D45)))</formula>
    </cfRule>
    <cfRule type="containsText" dxfId="465" priority="5742" operator="containsText" text="midi">
      <formula>NOT(ISERROR(SEARCH("midi",D45)))</formula>
    </cfRule>
    <cfRule type="containsText" dxfId="464" priority="5741" operator="containsText" text="mjp">
      <formula>NOT(ISERROR(SEARCH("mjp",D45)))</formula>
    </cfRule>
    <cfRule type="containsText" dxfId="463" priority="5740" operator="containsText" text="max">
      <formula>NOT(ISERROR(SEARCH("max",D45)))</formula>
    </cfRule>
    <cfRule type="containsText" dxfId="462" priority="5739" operator="containsText" text="double">
      <formula>NOT(ISERROR(SEARCH("double",D45)))</formula>
    </cfRule>
    <cfRule type="containsText" dxfId="461" priority="5738" operator="containsText" text="midi">
      <formula>NOT(ISERROR(SEARCH("midi",D45)))</formula>
    </cfRule>
    <cfRule type="containsText" dxfId="460" priority="5737" operator="containsText" text="mjp">
      <formula>NOT(ISERROR(SEARCH("mjp",D45)))</formula>
    </cfRule>
    <cfRule type="containsText" dxfId="459" priority="5736" operator="containsText" text="max">
      <formula>NOT(ISERROR(SEARCH("max",D45)))</formula>
    </cfRule>
    <cfRule type="containsText" dxfId="458" priority="5735" operator="containsText" text="double">
      <formula>NOT(ISERROR(SEARCH("double",D45)))</formula>
    </cfRule>
    <cfRule type="containsText" dxfId="457" priority="5734" operator="containsText" text="midi">
      <formula>NOT(ISERROR(SEARCH("midi",D45)))</formula>
    </cfRule>
    <cfRule type="containsText" dxfId="456" priority="5733" operator="containsText" text="mjp">
      <formula>NOT(ISERROR(SEARCH("mjp",D45)))</formula>
    </cfRule>
    <cfRule type="containsText" dxfId="455" priority="5732" operator="containsText" text="max">
      <formula>NOT(ISERROR(SEARCH("max",D45)))</formula>
    </cfRule>
    <cfRule type="containsText" dxfId="454" priority="5731" operator="containsText" text="double">
      <formula>NOT(ISERROR(SEARCH("double",D45)))</formula>
    </cfRule>
    <cfRule type="containsText" dxfId="453" priority="5730" operator="containsText" text="midi">
      <formula>NOT(ISERROR(SEARCH("midi",D45)))</formula>
    </cfRule>
    <cfRule type="containsText" dxfId="452" priority="5729" operator="containsText" text="mjp">
      <formula>NOT(ISERROR(SEARCH("mjp",D45)))</formula>
    </cfRule>
    <cfRule type="containsText" dxfId="451" priority="5728" operator="containsText" text="max">
      <formula>NOT(ISERROR(SEARCH("max",D45)))</formula>
    </cfRule>
    <cfRule type="containsText" dxfId="450" priority="5727" operator="containsText" text="double">
      <formula>NOT(ISERROR(SEARCH("double",D45)))</formula>
    </cfRule>
    <cfRule type="containsText" dxfId="449" priority="5726" operator="containsText" text="midi">
      <formula>NOT(ISERROR(SEARCH("midi",D45)))</formula>
    </cfRule>
    <cfRule type="containsText" dxfId="448" priority="5725" operator="containsText" text="mjp">
      <formula>NOT(ISERROR(SEARCH("mjp",D45)))</formula>
    </cfRule>
    <cfRule type="containsText" dxfId="447" priority="5724" operator="containsText" text="max">
      <formula>NOT(ISERROR(SEARCH("max",D45)))</formula>
    </cfRule>
    <cfRule type="containsText" dxfId="446" priority="5723" operator="containsText" text="double">
      <formula>NOT(ISERROR(SEARCH("double",D45)))</formula>
    </cfRule>
    <cfRule type="containsText" dxfId="445" priority="5722" operator="containsText" text="midi">
      <formula>NOT(ISERROR(SEARCH("midi",D45)))</formula>
    </cfRule>
    <cfRule type="containsText" dxfId="444" priority="5721" operator="containsText" text="mjp">
      <formula>NOT(ISERROR(SEARCH("mjp",D45)))</formula>
    </cfRule>
    <cfRule type="containsText" dxfId="443" priority="5720" operator="containsText" text="max">
      <formula>NOT(ISERROR(SEARCH("max",D45)))</formula>
    </cfRule>
    <cfRule type="containsText" dxfId="442" priority="5719" operator="containsText" text="double">
      <formula>NOT(ISERROR(SEARCH("double",D45)))</formula>
    </cfRule>
    <cfRule type="containsText" dxfId="441" priority="5718" operator="containsText" text="midi">
      <formula>NOT(ISERROR(SEARCH("midi",D45)))</formula>
    </cfRule>
    <cfRule type="containsText" dxfId="440" priority="5717" operator="containsText" text="mjp">
      <formula>NOT(ISERROR(SEARCH("mjp",D45)))</formula>
    </cfRule>
    <cfRule type="containsText" dxfId="439" priority="5716" operator="containsText" text="max">
      <formula>NOT(ISERROR(SEARCH("max",D45)))</formula>
    </cfRule>
    <cfRule type="containsText" dxfId="438" priority="5715" operator="containsText" text="double">
      <formula>NOT(ISERROR(SEARCH("double",D45)))</formula>
    </cfRule>
    <cfRule type="containsText" dxfId="437" priority="5714" operator="containsText" text="midi">
      <formula>NOT(ISERROR(SEARCH("midi",D45)))</formula>
    </cfRule>
    <cfRule type="containsText" dxfId="436" priority="5713" operator="containsText" text="mjp">
      <formula>NOT(ISERROR(SEARCH("mjp",D45)))</formula>
    </cfRule>
    <cfRule type="containsText" dxfId="435" priority="5712" operator="containsText" text="max">
      <formula>NOT(ISERROR(SEARCH("max",D45)))</formula>
    </cfRule>
    <cfRule type="containsText" dxfId="434" priority="5711" operator="containsText" text="double">
      <formula>NOT(ISERROR(SEARCH("double",D45)))</formula>
    </cfRule>
    <cfRule type="containsText" dxfId="433" priority="5710" operator="containsText" text="midi">
      <formula>NOT(ISERROR(SEARCH("midi",D45)))</formula>
    </cfRule>
    <cfRule type="containsText" dxfId="432" priority="5709" operator="containsText" text="mjp">
      <formula>NOT(ISERROR(SEARCH("mjp",D45)))</formula>
    </cfRule>
    <cfRule type="containsText" dxfId="431" priority="5708" operator="containsText" text="max">
      <formula>NOT(ISERROR(SEARCH("max",D45)))</formula>
    </cfRule>
    <cfRule type="containsText" dxfId="430" priority="5707" operator="containsText" text="double">
      <formula>NOT(ISERROR(SEARCH("double",D45)))</formula>
    </cfRule>
    <cfRule type="containsText" dxfId="429" priority="5706" operator="containsText" text="midi">
      <formula>NOT(ISERROR(SEARCH("midi",D45)))</formula>
    </cfRule>
    <cfRule type="containsText" dxfId="428" priority="5705" operator="containsText" text="mjp">
      <formula>NOT(ISERROR(SEARCH("mjp",D45)))</formula>
    </cfRule>
    <cfRule type="containsText" dxfId="427" priority="5704" operator="containsText" text="max">
      <formula>NOT(ISERROR(SEARCH("max",D45)))</formula>
    </cfRule>
    <cfRule type="containsText" dxfId="426" priority="5703" operator="containsText" text="double">
      <formula>NOT(ISERROR(SEARCH("double",D45)))</formula>
    </cfRule>
    <cfRule type="containsText" dxfId="425" priority="5781" operator="containsText" text="mjp">
      <formula>NOT(ISERROR(SEARCH("mjp",D45)))</formula>
    </cfRule>
    <cfRule type="containsText" dxfId="424" priority="5702" operator="containsText" text="midi">
      <formula>NOT(ISERROR(SEARCH("midi",D45)))</formula>
    </cfRule>
    <cfRule type="containsText" dxfId="423" priority="5701" operator="containsText" text="mjp">
      <formula>NOT(ISERROR(SEARCH("mjp",D45)))</formula>
    </cfRule>
    <cfRule type="containsText" dxfId="422" priority="5876" operator="containsText" text="max">
      <formula>NOT(ISERROR(SEARCH("max",D45)))</formula>
    </cfRule>
    <cfRule type="containsText" dxfId="421" priority="5875" operator="containsText" text="double">
      <formula>NOT(ISERROR(SEARCH("double",D45)))</formula>
    </cfRule>
    <cfRule type="containsText" dxfId="420" priority="5874" operator="containsText" text="midi">
      <formula>NOT(ISERROR(SEARCH("midi",D45)))</formula>
    </cfRule>
    <cfRule type="containsText" dxfId="419" priority="5873" operator="containsText" text="mjp">
      <formula>NOT(ISERROR(SEARCH("mjp",D45)))</formula>
    </cfRule>
    <cfRule type="containsText" dxfId="418" priority="5872" operator="containsText" text="max">
      <formula>NOT(ISERROR(SEARCH("max",D45)))</formula>
    </cfRule>
    <cfRule type="containsText" dxfId="417" priority="5871" operator="containsText" text="double">
      <formula>NOT(ISERROR(SEARCH("double",D45)))</formula>
    </cfRule>
    <cfRule type="containsText" dxfId="416" priority="5870" operator="containsText" text="midi">
      <formula>NOT(ISERROR(SEARCH("midi",D45)))</formula>
    </cfRule>
    <cfRule type="containsText" dxfId="415" priority="5869" operator="containsText" text="mjp">
      <formula>NOT(ISERROR(SEARCH("mjp",D45)))</formula>
    </cfRule>
    <cfRule type="containsText" dxfId="414" priority="5868" operator="containsText" text="max">
      <formula>NOT(ISERROR(SEARCH("max",D45)))</formula>
    </cfRule>
    <cfRule type="containsText" dxfId="413" priority="5867" operator="containsText" text="double">
      <formula>NOT(ISERROR(SEARCH("double",D45)))</formula>
    </cfRule>
    <cfRule type="containsText" dxfId="412" priority="5866" operator="containsText" text="midi">
      <formula>NOT(ISERROR(SEARCH("midi",D45)))</formula>
    </cfRule>
    <cfRule type="containsText" dxfId="411" priority="5865" operator="containsText" text="mjp">
      <formula>NOT(ISERROR(SEARCH("mjp",D45)))</formula>
    </cfRule>
    <cfRule type="containsText" dxfId="410" priority="5864" operator="containsText" text="max">
      <formula>NOT(ISERROR(SEARCH("max",D45)))</formula>
    </cfRule>
    <cfRule type="containsText" dxfId="409" priority="5863" operator="containsText" text="double">
      <formula>NOT(ISERROR(SEARCH("double",D45)))</formula>
    </cfRule>
    <cfRule type="containsText" dxfId="408" priority="5862" operator="containsText" text="midi">
      <formula>NOT(ISERROR(SEARCH("midi",D45)))</formula>
    </cfRule>
    <cfRule type="containsText" dxfId="407" priority="5861" operator="containsText" text="mjp">
      <formula>NOT(ISERROR(SEARCH("mjp",D45)))</formula>
    </cfRule>
    <cfRule type="containsText" dxfId="406" priority="5860" operator="containsText" text="max">
      <formula>NOT(ISERROR(SEARCH("max",D45)))</formula>
    </cfRule>
    <cfRule type="containsText" dxfId="405" priority="5859" operator="containsText" text="double">
      <formula>NOT(ISERROR(SEARCH("double",D45)))</formula>
    </cfRule>
    <cfRule type="containsText" dxfId="404" priority="5858" operator="containsText" text="midi">
      <formula>NOT(ISERROR(SEARCH("midi",D45)))</formula>
    </cfRule>
    <cfRule type="containsText" dxfId="403" priority="5857" operator="containsText" text="mjp">
      <formula>NOT(ISERROR(SEARCH("mjp",D45)))</formula>
    </cfRule>
    <cfRule type="containsText" dxfId="402" priority="5856" operator="containsText" text="max">
      <formula>NOT(ISERROR(SEARCH("max",D45)))</formula>
    </cfRule>
    <cfRule type="containsText" dxfId="401" priority="5855" operator="containsText" text="double">
      <formula>NOT(ISERROR(SEARCH("double",D45)))</formula>
    </cfRule>
    <cfRule type="containsText" dxfId="400" priority="5854" operator="containsText" text="midi">
      <formula>NOT(ISERROR(SEARCH("midi",D45)))</formula>
    </cfRule>
    <cfRule type="containsText" dxfId="399" priority="5853" operator="containsText" text="mjp">
      <formula>NOT(ISERROR(SEARCH("mjp",D45)))</formula>
    </cfRule>
    <cfRule type="containsText" dxfId="398" priority="5852" operator="containsText" text="max">
      <formula>NOT(ISERROR(SEARCH("max",D45)))</formula>
    </cfRule>
    <cfRule type="containsText" dxfId="397" priority="5851" operator="containsText" text="double">
      <formula>NOT(ISERROR(SEARCH("double",D45)))</formula>
    </cfRule>
    <cfRule type="containsText" dxfId="396" priority="5850" operator="containsText" text="midi">
      <formula>NOT(ISERROR(SEARCH("midi",D45)))</formula>
    </cfRule>
    <cfRule type="containsText" dxfId="395" priority="5849" operator="containsText" text="mjp">
      <formula>NOT(ISERROR(SEARCH("mjp",D45)))</formula>
    </cfRule>
    <cfRule type="containsText" dxfId="394" priority="5848" operator="containsText" text="max">
      <formula>NOT(ISERROR(SEARCH("max",D45)))</formula>
    </cfRule>
    <cfRule type="containsText" dxfId="393" priority="5847" operator="containsText" text="double">
      <formula>NOT(ISERROR(SEARCH("double",D45)))</formula>
    </cfRule>
    <cfRule type="containsText" dxfId="392" priority="5846" operator="containsText" text="midi">
      <formula>NOT(ISERROR(SEARCH("midi",D45)))</formula>
    </cfRule>
    <cfRule type="containsText" dxfId="391" priority="5845" operator="containsText" text="mjp">
      <formula>NOT(ISERROR(SEARCH("mjp",D45)))</formula>
    </cfRule>
  </conditionalFormatting>
  <conditionalFormatting sqref="D50:D52">
    <cfRule type="containsText" dxfId="390" priority="1906" operator="containsText" text="mjp">
      <formula>NOT(ISERROR(SEARCH("mjp",D50)))</formula>
    </cfRule>
    <cfRule type="containsText" dxfId="389" priority="1907" operator="containsText" text="midi">
      <formula>NOT(ISERROR(SEARCH("midi",D50)))</formula>
    </cfRule>
    <cfRule type="containsText" dxfId="388" priority="1908" operator="containsText" text="double">
      <formula>NOT(ISERROR(SEARCH("double",D50)))</formula>
    </cfRule>
    <cfRule type="containsText" dxfId="387" priority="1909" operator="containsText" text="max">
      <formula>NOT(ISERROR(SEARCH("max",D50)))</formula>
    </cfRule>
  </conditionalFormatting>
  <conditionalFormatting sqref="D55">
    <cfRule type="containsText" dxfId="386" priority="1903" operator="containsText" text="midi">
      <formula>NOT(ISERROR(SEARCH("midi",D55)))</formula>
    </cfRule>
    <cfRule type="containsText" dxfId="385" priority="1904" operator="containsText" text="double">
      <formula>NOT(ISERROR(SEARCH("double",D55)))</formula>
    </cfRule>
    <cfRule type="containsText" dxfId="384" priority="1902" operator="containsText" text="mjp">
      <formula>NOT(ISERROR(SEARCH("mjp",D55)))</formula>
    </cfRule>
    <cfRule type="containsText" dxfId="383" priority="1905" operator="containsText" text="max">
      <formula>NOT(ISERROR(SEARCH("max",D55)))</formula>
    </cfRule>
  </conditionalFormatting>
  <conditionalFormatting sqref="D58">
    <cfRule type="containsText" dxfId="382" priority="1890" operator="containsText" text="mjp">
      <formula>NOT(ISERROR(SEARCH("mjp",D58)))</formula>
    </cfRule>
    <cfRule type="containsText" dxfId="381" priority="1891" operator="containsText" text="midi">
      <formula>NOT(ISERROR(SEARCH("midi",D58)))</formula>
    </cfRule>
    <cfRule type="containsText" dxfId="380" priority="1892" operator="containsText" text="double">
      <formula>NOT(ISERROR(SEARCH("double",D58)))</formula>
    </cfRule>
    <cfRule type="containsText" dxfId="379" priority="1893" operator="containsText" text="max">
      <formula>NOT(ISERROR(SEARCH("max",D58)))</formula>
    </cfRule>
  </conditionalFormatting>
  <conditionalFormatting sqref="D83:D85 D87:D102">
    <cfRule type="containsText" dxfId="378" priority="1869" operator="containsText" text="max">
      <formula>NOT(ISERROR(SEARCH("max",D83)))</formula>
    </cfRule>
    <cfRule type="containsText" dxfId="377" priority="1866" operator="containsText" text="mjp">
      <formula>NOT(ISERROR(SEARCH("mjp",D83)))</formula>
    </cfRule>
    <cfRule type="containsText" dxfId="376" priority="1867" operator="containsText" text="midi">
      <formula>NOT(ISERROR(SEARCH("midi",D83)))</formula>
    </cfRule>
    <cfRule type="containsText" dxfId="375" priority="1868" operator="containsText" text="double">
      <formula>NOT(ISERROR(SEARCH("double",D83)))</formula>
    </cfRule>
  </conditionalFormatting>
  <conditionalFormatting sqref="D88 C89:D89 C92:D92 C96:D97 C100:D102 C13:D13 C104">
    <cfRule type="containsText" dxfId="374" priority="1886" operator="containsText" text="mjp">
      <formula>NOT(ISERROR(SEARCH("mjp",C13)))</formula>
    </cfRule>
  </conditionalFormatting>
  <conditionalFormatting sqref="D88">
    <cfRule type="containsText" dxfId="373" priority="3515" operator="containsText" text="double">
      <formula>NOT(ISERROR(SEARCH("double",D88)))</formula>
    </cfRule>
    <cfRule type="containsText" dxfId="372" priority="3522" operator="containsText" text="midi">
      <formula>NOT(ISERROR(SEARCH("midi",D88)))</formula>
    </cfRule>
    <cfRule type="containsText" dxfId="371" priority="3477" operator="containsText" text="mjp">
      <formula>NOT(ISERROR(SEARCH("mjp",D88)))</formula>
    </cfRule>
    <cfRule type="containsText" dxfId="370" priority="3478" operator="containsText" text="midi">
      <formula>NOT(ISERROR(SEARCH("midi",D88)))</formula>
    </cfRule>
    <cfRule type="containsText" dxfId="369" priority="3479" operator="containsText" text="double">
      <formula>NOT(ISERROR(SEARCH("double",D88)))</formula>
    </cfRule>
    <cfRule type="containsText" dxfId="368" priority="3480" operator="containsText" text="max">
      <formula>NOT(ISERROR(SEARCH("max",D88)))</formula>
    </cfRule>
    <cfRule type="containsText" dxfId="367" priority="3481" operator="containsText" text="mjp">
      <formula>NOT(ISERROR(SEARCH("mjp",D88)))</formula>
    </cfRule>
    <cfRule type="containsText" dxfId="366" priority="3482" operator="containsText" text="midi">
      <formula>NOT(ISERROR(SEARCH("midi",D88)))</formula>
    </cfRule>
    <cfRule type="containsText" dxfId="365" priority="3483" operator="containsText" text="double">
      <formula>NOT(ISERROR(SEARCH("double",D88)))</formula>
    </cfRule>
    <cfRule type="containsText" dxfId="364" priority="3484" operator="containsText" text="max">
      <formula>NOT(ISERROR(SEARCH("max",D88)))</formula>
    </cfRule>
    <cfRule type="containsText" dxfId="363" priority="3486" operator="containsText" text="midi">
      <formula>NOT(ISERROR(SEARCH("midi",D88)))</formula>
    </cfRule>
    <cfRule type="containsText" dxfId="362" priority="3487" operator="containsText" text="double">
      <formula>NOT(ISERROR(SEARCH("double",D88)))</formula>
    </cfRule>
    <cfRule type="containsText" dxfId="361" priority="3488" operator="containsText" text="max">
      <formula>NOT(ISERROR(SEARCH("max",D88)))</formula>
    </cfRule>
    <cfRule type="containsText" dxfId="360" priority="3489" operator="containsText" text="mjp">
      <formula>NOT(ISERROR(SEARCH("mjp",D88)))</formula>
    </cfRule>
    <cfRule type="containsText" dxfId="359" priority="3490" operator="containsText" text="midi">
      <formula>NOT(ISERROR(SEARCH("midi",D88)))</formula>
    </cfRule>
    <cfRule type="containsText" dxfId="358" priority="3491" operator="containsText" text="double">
      <formula>NOT(ISERROR(SEARCH("double",D88)))</formula>
    </cfRule>
    <cfRule type="containsText" dxfId="357" priority="3485" operator="containsText" text="mjp">
      <formula>NOT(ISERROR(SEARCH("mjp",D88)))</formula>
    </cfRule>
    <cfRule type="containsText" dxfId="356" priority="3564" operator="containsText" text="max">
      <formula>NOT(ISERROR(SEARCH("max",D88)))</formula>
    </cfRule>
    <cfRule type="containsText" dxfId="355" priority="3563" operator="containsText" text="double">
      <formula>NOT(ISERROR(SEARCH("double",D88)))</formula>
    </cfRule>
    <cfRule type="containsText" dxfId="354" priority="3540" operator="containsText" text="max">
      <formula>NOT(ISERROR(SEARCH("max",D88)))</formula>
    </cfRule>
    <cfRule type="containsText" dxfId="353" priority="3562" operator="containsText" text="midi">
      <formula>NOT(ISERROR(SEARCH("midi",D88)))</formula>
    </cfRule>
    <cfRule type="containsText" dxfId="352" priority="3495" operator="containsText" text="double">
      <formula>NOT(ISERROR(SEARCH("double",D88)))</formula>
    </cfRule>
    <cfRule type="containsText" dxfId="351" priority="3494" operator="containsText" text="midi">
      <formula>NOT(ISERROR(SEARCH("midi",D88)))</formula>
    </cfRule>
    <cfRule type="containsText" dxfId="350" priority="3493" operator="containsText" text="mjp">
      <formula>NOT(ISERROR(SEARCH("mjp",D88)))</formula>
    </cfRule>
    <cfRule type="containsText" dxfId="349" priority="3492" operator="containsText" text="max">
      <formula>NOT(ISERROR(SEARCH("max",D88)))</formula>
    </cfRule>
    <cfRule type="containsText" dxfId="348" priority="3561" operator="containsText" text="mjp">
      <formula>NOT(ISERROR(SEARCH("mjp",D88)))</formula>
    </cfRule>
    <cfRule type="containsText" dxfId="347" priority="3560" operator="containsText" text="max">
      <formula>NOT(ISERROR(SEARCH("max",D88)))</formula>
    </cfRule>
    <cfRule type="containsText" dxfId="346" priority="3559" operator="containsText" text="double">
      <formula>NOT(ISERROR(SEARCH("double",D88)))</formula>
    </cfRule>
    <cfRule type="containsText" dxfId="345" priority="3558" operator="containsText" text="midi">
      <formula>NOT(ISERROR(SEARCH("midi",D88)))</formula>
    </cfRule>
    <cfRule type="containsText" dxfId="344" priority="3557" operator="containsText" text="mjp">
      <formula>NOT(ISERROR(SEARCH("mjp",D88)))</formula>
    </cfRule>
    <cfRule type="containsText" dxfId="343" priority="3556" operator="containsText" text="max">
      <formula>NOT(ISERROR(SEARCH("max",D88)))</formula>
    </cfRule>
    <cfRule type="containsText" dxfId="342" priority="3555" operator="containsText" text="double">
      <formula>NOT(ISERROR(SEARCH("double",D88)))</formula>
    </cfRule>
    <cfRule type="containsText" dxfId="341" priority="3554" operator="containsText" text="midi">
      <formula>NOT(ISERROR(SEARCH("midi",D88)))</formula>
    </cfRule>
    <cfRule type="containsText" dxfId="340" priority="3553" operator="containsText" text="mjp">
      <formula>NOT(ISERROR(SEARCH("mjp",D88)))</formula>
    </cfRule>
    <cfRule type="containsText" dxfId="339" priority="3552" operator="containsText" text="max">
      <formula>NOT(ISERROR(SEARCH("max",D88)))</formula>
    </cfRule>
    <cfRule type="containsText" dxfId="338" priority="3551" operator="containsText" text="double">
      <formula>NOT(ISERROR(SEARCH("double",D88)))</formula>
    </cfRule>
    <cfRule type="containsText" dxfId="337" priority="3550" operator="containsText" text="midi">
      <formula>NOT(ISERROR(SEARCH("midi",D88)))</formula>
    </cfRule>
    <cfRule type="containsText" dxfId="336" priority="3549" operator="containsText" text="mjp">
      <formula>NOT(ISERROR(SEARCH("mjp",D88)))</formula>
    </cfRule>
    <cfRule type="containsText" dxfId="335" priority="3548" operator="containsText" text="max">
      <formula>NOT(ISERROR(SEARCH("max",D88)))</formula>
    </cfRule>
    <cfRule type="containsText" dxfId="334" priority="3547" operator="containsText" text="double">
      <formula>NOT(ISERROR(SEARCH("double",D88)))</formula>
    </cfRule>
    <cfRule type="containsText" dxfId="333" priority="3546" operator="containsText" text="midi">
      <formula>NOT(ISERROR(SEARCH("midi",D88)))</formula>
    </cfRule>
    <cfRule type="containsText" dxfId="332" priority="3545" operator="containsText" text="mjp">
      <formula>NOT(ISERROR(SEARCH("mjp",D88)))</formula>
    </cfRule>
    <cfRule type="containsText" dxfId="331" priority="3544" operator="containsText" text="max">
      <formula>NOT(ISERROR(SEARCH("max",D88)))</formula>
    </cfRule>
    <cfRule type="containsText" dxfId="330" priority="3543" operator="containsText" text="double">
      <formula>NOT(ISERROR(SEARCH("double",D88)))</formula>
    </cfRule>
    <cfRule type="containsText" dxfId="329" priority="3542" operator="containsText" text="midi">
      <formula>NOT(ISERROR(SEARCH("midi",D88)))</formula>
    </cfRule>
    <cfRule type="containsText" dxfId="328" priority="3541" operator="containsText" text="mjp">
      <formula>NOT(ISERROR(SEARCH("mjp",D88)))</formula>
    </cfRule>
    <cfRule type="containsText" dxfId="327" priority="3496" operator="containsText" text="max">
      <formula>NOT(ISERROR(SEARCH("max",D88)))</formula>
    </cfRule>
    <cfRule type="containsText" dxfId="326" priority="3525" operator="containsText" text="mjp">
      <formula>NOT(ISERROR(SEARCH("mjp",D88)))</formula>
    </cfRule>
    <cfRule type="containsText" dxfId="325" priority="3537" operator="containsText" text="mjp">
      <formula>NOT(ISERROR(SEARCH("mjp",D88)))</formula>
    </cfRule>
    <cfRule type="containsText" dxfId="324" priority="3538" operator="containsText" text="midi">
      <formula>NOT(ISERROR(SEARCH("midi",D88)))</formula>
    </cfRule>
    <cfRule type="containsText" dxfId="323" priority="3539" operator="containsText" text="double">
      <formula>NOT(ISERROR(SEARCH("double",D88)))</formula>
    </cfRule>
    <cfRule type="containsText" dxfId="322" priority="3506" operator="containsText" text="midi">
      <formula>NOT(ISERROR(SEARCH("midi",D88)))</formula>
    </cfRule>
    <cfRule type="containsText" dxfId="321" priority="3505" operator="containsText" text="mjp">
      <formula>NOT(ISERROR(SEARCH("mjp",D88)))</formula>
    </cfRule>
    <cfRule type="containsText" dxfId="320" priority="3504" operator="containsText" text="max">
      <formula>NOT(ISERROR(SEARCH("max",D88)))</formula>
    </cfRule>
    <cfRule type="containsText" dxfId="319" priority="3503" operator="containsText" text="double">
      <formula>NOT(ISERROR(SEARCH("double",D88)))</formula>
    </cfRule>
    <cfRule type="containsText" dxfId="318" priority="3502" operator="containsText" text="midi">
      <formula>NOT(ISERROR(SEARCH("midi",D88)))</formula>
    </cfRule>
    <cfRule type="containsText" dxfId="317" priority="3501" operator="containsText" text="mjp">
      <formula>NOT(ISERROR(SEARCH("mjp",D88)))</formula>
    </cfRule>
    <cfRule type="containsText" dxfId="316" priority="3500" operator="containsText" text="max">
      <formula>NOT(ISERROR(SEARCH("max",D88)))</formula>
    </cfRule>
    <cfRule type="containsText" dxfId="315" priority="3499" operator="containsText" text="double">
      <formula>NOT(ISERROR(SEARCH("double",D88)))</formula>
    </cfRule>
    <cfRule type="containsText" dxfId="314" priority="3498" operator="containsText" text="midi">
      <formula>NOT(ISERROR(SEARCH("midi",D88)))</formula>
    </cfRule>
    <cfRule type="containsText" dxfId="313" priority="3497" operator="containsText" text="mjp">
      <formula>NOT(ISERROR(SEARCH("mjp",D88)))</formula>
    </cfRule>
    <cfRule type="containsText" dxfId="312" priority="3507" operator="containsText" text="double">
      <formula>NOT(ISERROR(SEARCH("double",D88)))</formula>
    </cfRule>
    <cfRule type="containsText" dxfId="311" priority="3508" operator="containsText" text="max">
      <formula>NOT(ISERROR(SEARCH("max",D88)))</formula>
    </cfRule>
    <cfRule type="containsText" dxfId="310" priority="3509" operator="containsText" text="mjp">
      <formula>NOT(ISERROR(SEARCH("mjp",D88)))</formula>
    </cfRule>
    <cfRule type="containsText" dxfId="309" priority="3510" operator="containsText" text="midi">
      <formula>NOT(ISERROR(SEARCH("midi",D88)))</formula>
    </cfRule>
    <cfRule type="containsText" dxfId="308" priority="3511" operator="containsText" text="double">
      <formula>NOT(ISERROR(SEARCH("double",D88)))</formula>
    </cfRule>
    <cfRule type="containsText" dxfId="307" priority="3512" operator="containsText" text="max">
      <formula>NOT(ISERROR(SEARCH("max",D88)))</formula>
    </cfRule>
    <cfRule type="containsText" dxfId="306" priority="3513" operator="containsText" text="mjp">
      <formula>NOT(ISERROR(SEARCH("mjp",D88)))</formula>
    </cfRule>
    <cfRule type="containsText" dxfId="305" priority="3514" operator="containsText" text="midi">
      <formula>NOT(ISERROR(SEARCH("midi",D88)))</formula>
    </cfRule>
    <cfRule type="containsText" dxfId="304" priority="3516" operator="containsText" text="max">
      <formula>NOT(ISERROR(SEARCH("max",D88)))</formula>
    </cfRule>
    <cfRule type="containsText" dxfId="303" priority="3517" operator="containsText" text="mjp">
      <formula>NOT(ISERROR(SEARCH("mjp",D88)))</formula>
    </cfRule>
    <cfRule type="containsText" dxfId="302" priority="3518" operator="containsText" text="midi">
      <formula>NOT(ISERROR(SEARCH("midi",D88)))</formula>
    </cfRule>
    <cfRule type="containsText" dxfId="301" priority="3519" operator="containsText" text="double">
      <formula>NOT(ISERROR(SEARCH("double",D88)))</formula>
    </cfRule>
    <cfRule type="containsText" dxfId="300" priority="3520" operator="containsText" text="max">
      <formula>NOT(ISERROR(SEARCH("max",D88)))</formula>
    </cfRule>
    <cfRule type="containsText" dxfId="299" priority="3521" operator="containsText" text="mjp">
      <formula>NOT(ISERROR(SEARCH("mjp",D88)))</formula>
    </cfRule>
    <cfRule type="containsText" dxfId="298" priority="3523" operator="containsText" text="double">
      <formula>NOT(ISERROR(SEARCH("double",D88)))</formula>
    </cfRule>
    <cfRule type="containsText" dxfId="297" priority="3524" operator="containsText" text="max">
      <formula>NOT(ISERROR(SEARCH("max",D88)))</formula>
    </cfRule>
    <cfRule type="containsText" dxfId="296" priority="3526" operator="containsText" text="midi">
      <formula>NOT(ISERROR(SEARCH("midi",D88)))</formula>
    </cfRule>
    <cfRule type="containsText" dxfId="295" priority="3527" operator="containsText" text="double">
      <formula>NOT(ISERROR(SEARCH("double",D88)))</formula>
    </cfRule>
    <cfRule type="containsText" dxfId="294" priority="3528" operator="containsText" text="max">
      <formula>NOT(ISERROR(SEARCH("max",D88)))</formula>
    </cfRule>
    <cfRule type="containsText" dxfId="293" priority="3529" operator="containsText" text="mjp">
      <formula>NOT(ISERROR(SEARCH("mjp",D88)))</formula>
    </cfRule>
    <cfRule type="containsText" dxfId="292" priority="3530" operator="containsText" text="midi">
      <formula>NOT(ISERROR(SEARCH("midi",D88)))</formula>
    </cfRule>
    <cfRule type="containsText" dxfId="291" priority="3531" operator="containsText" text="double">
      <formula>NOT(ISERROR(SEARCH("double",D88)))</formula>
    </cfRule>
    <cfRule type="containsText" dxfId="290" priority="3532" operator="containsText" text="max">
      <formula>NOT(ISERROR(SEARCH("max",D88)))</formula>
    </cfRule>
    <cfRule type="containsText" dxfId="289" priority="3533" operator="containsText" text="mjp">
      <formula>NOT(ISERROR(SEARCH("mjp",D88)))</formula>
    </cfRule>
    <cfRule type="containsText" dxfId="288" priority="3534" operator="containsText" text="midi">
      <formula>NOT(ISERROR(SEARCH("midi",D88)))</formula>
    </cfRule>
    <cfRule type="containsText" dxfId="287" priority="3535" operator="containsText" text="double">
      <formula>NOT(ISERROR(SEARCH("double",D88)))</formula>
    </cfRule>
    <cfRule type="containsText" dxfId="286" priority="3536" operator="containsText" text="max">
      <formula>NOT(ISERROR(SEARCH("max",D88)))</formula>
    </cfRule>
  </conditionalFormatting>
  <conditionalFormatting sqref="D91">
    <cfRule type="containsText" dxfId="285" priority="224" operator="containsText" text="max">
      <formula>NOT(ISERROR(SEARCH("max",D91)))</formula>
    </cfRule>
    <cfRule type="containsText" dxfId="284" priority="223" operator="containsText" text="double">
      <formula>NOT(ISERROR(SEARCH("double",D91)))</formula>
    </cfRule>
    <cfRule type="containsText" dxfId="283" priority="222" operator="containsText" text="midi">
      <formula>NOT(ISERROR(SEARCH("midi",D91)))</formula>
    </cfRule>
    <cfRule type="containsText" dxfId="282" priority="221" operator="containsText" text="mjp">
      <formula>NOT(ISERROR(SEARCH("mjp",D91)))</formula>
    </cfRule>
    <cfRule type="containsText" dxfId="281" priority="220" operator="containsText" text="max">
      <formula>NOT(ISERROR(SEARCH("max",D91)))</formula>
    </cfRule>
    <cfRule type="containsText" dxfId="280" priority="219" operator="containsText" text="double">
      <formula>NOT(ISERROR(SEARCH("double",D91)))</formula>
    </cfRule>
    <cfRule type="containsText" dxfId="279" priority="218" operator="containsText" text="midi">
      <formula>NOT(ISERROR(SEARCH("midi",D91)))</formula>
    </cfRule>
    <cfRule type="containsText" dxfId="278" priority="217" operator="containsText" text="mjp">
      <formula>NOT(ISERROR(SEARCH("mjp",D91)))</formula>
    </cfRule>
    <cfRule type="containsText" dxfId="277" priority="215" operator="containsText" text="double">
      <formula>NOT(ISERROR(SEARCH("double",D91)))</formula>
    </cfRule>
    <cfRule type="containsText" dxfId="276" priority="214" operator="containsText" text="midi">
      <formula>NOT(ISERROR(SEARCH("midi",D91)))</formula>
    </cfRule>
    <cfRule type="containsText" dxfId="275" priority="213" operator="containsText" text="mjp">
      <formula>NOT(ISERROR(SEARCH("mjp",D91)))</formula>
    </cfRule>
    <cfRule type="containsText" dxfId="274" priority="212" operator="containsText" text="max">
      <formula>NOT(ISERROR(SEARCH("max",D91)))</formula>
    </cfRule>
    <cfRule type="containsText" dxfId="273" priority="211" operator="containsText" text="double">
      <formula>NOT(ISERROR(SEARCH("double",D91)))</formula>
    </cfRule>
    <cfRule type="containsText" dxfId="272" priority="210" operator="containsText" text="midi">
      <formula>NOT(ISERROR(SEARCH("midi",D91)))</formula>
    </cfRule>
    <cfRule type="containsText" dxfId="271" priority="209" operator="containsText" text="mjp">
      <formula>NOT(ISERROR(SEARCH("mjp",D91)))</formula>
    </cfRule>
    <cfRule type="containsText" dxfId="270" priority="208" operator="containsText" text="max">
      <formula>NOT(ISERROR(SEARCH("max",D91)))</formula>
    </cfRule>
    <cfRule type="containsText" dxfId="269" priority="207" operator="containsText" text="double">
      <formula>NOT(ISERROR(SEARCH("double",D91)))</formula>
    </cfRule>
    <cfRule type="containsText" dxfId="268" priority="206" operator="containsText" text="midi">
      <formula>NOT(ISERROR(SEARCH("midi",D91)))</formula>
    </cfRule>
    <cfRule type="containsText" dxfId="267" priority="205" operator="containsText" text="mjp">
      <formula>NOT(ISERROR(SEARCH("mjp",D91)))</formula>
    </cfRule>
    <cfRule type="containsText" dxfId="266" priority="204" operator="containsText" text="max">
      <formula>NOT(ISERROR(SEARCH("max",D91)))</formula>
    </cfRule>
    <cfRule type="containsText" dxfId="265" priority="203" operator="containsText" text="double">
      <formula>NOT(ISERROR(SEARCH("double",D91)))</formula>
    </cfRule>
    <cfRule type="containsText" dxfId="264" priority="202" operator="containsText" text="midi">
      <formula>NOT(ISERROR(SEARCH("midi",D91)))</formula>
    </cfRule>
    <cfRule type="containsText" dxfId="263" priority="201" operator="containsText" text="mjp">
      <formula>NOT(ISERROR(SEARCH("mjp",D91)))</formula>
    </cfRule>
    <cfRule type="containsText" dxfId="262" priority="200" operator="containsText" text="max">
      <formula>NOT(ISERROR(SEARCH("max",D91)))</formula>
    </cfRule>
    <cfRule type="containsText" dxfId="261" priority="199" operator="containsText" text="double">
      <formula>NOT(ISERROR(SEARCH("double",D91)))</formula>
    </cfRule>
    <cfRule type="containsText" dxfId="260" priority="198" operator="containsText" text="midi">
      <formula>NOT(ISERROR(SEARCH("midi",D91)))</formula>
    </cfRule>
    <cfRule type="containsText" dxfId="259" priority="197" operator="containsText" text="mjp">
      <formula>NOT(ISERROR(SEARCH("mjp",D91)))</formula>
    </cfRule>
    <cfRule type="containsText" dxfId="258" priority="196" operator="containsText" text="max">
      <formula>NOT(ISERROR(SEARCH("max",D91)))</formula>
    </cfRule>
    <cfRule type="containsText" dxfId="257" priority="195" operator="containsText" text="double">
      <formula>NOT(ISERROR(SEARCH("double",D91)))</formula>
    </cfRule>
    <cfRule type="containsText" dxfId="256" priority="194" operator="containsText" text="midi">
      <formula>NOT(ISERROR(SEARCH("midi",D91)))</formula>
    </cfRule>
    <cfRule type="containsText" dxfId="255" priority="193" operator="containsText" text="mjp">
      <formula>NOT(ISERROR(SEARCH("mjp",D91)))</formula>
    </cfRule>
    <cfRule type="containsText" dxfId="254" priority="192" operator="containsText" text="max">
      <formula>NOT(ISERROR(SEARCH("max",D91)))</formula>
    </cfRule>
    <cfRule type="containsText" dxfId="253" priority="191" operator="containsText" text="double">
      <formula>NOT(ISERROR(SEARCH("double",D91)))</formula>
    </cfRule>
    <cfRule type="containsText" dxfId="252" priority="190" operator="containsText" text="midi">
      <formula>NOT(ISERROR(SEARCH("midi",D91)))</formula>
    </cfRule>
    <cfRule type="containsText" dxfId="251" priority="189" operator="containsText" text="mjp">
      <formula>NOT(ISERROR(SEARCH("mjp",D91)))</formula>
    </cfRule>
    <cfRule type="containsText" dxfId="250" priority="188" operator="containsText" text="max">
      <formula>NOT(ISERROR(SEARCH("max",D91)))</formula>
    </cfRule>
    <cfRule type="containsText" dxfId="249" priority="187" operator="containsText" text="double">
      <formula>NOT(ISERROR(SEARCH("double",D91)))</formula>
    </cfRule>
    <cfRule type="containsText" dxfId="248" priority="186" operator="containsText" text="midi">
      <formula>NOT(ISERROR(SEARCH("midi",D91)))</formula>
    </cfRule>
    <cfRule type="containsText" dxfId="247" priority="185" operator="containsText" text="mjp">
      <formula>NOT(ISERROR(SEARCH("mjp",D91)))</formula>
    </cfRule>
    <cfRule type="containsText" dxfId="246" priority="216" operator="containsText" text="max">
      <formula>NOT(ISERROR(SEARCH("max",D91)))</formula>
    </cfRule>
    <cfRule type="containsText" dxfId="245" priority="251" operator="containsText" text="double">
      <formula>NOT(ISERROR(SEARCH("double",D91)))</formula>
    </cfRule>
    <cfRule type="containsText" dxfId="244" priority="250" operator="containsText" text="midi">
      <formula>NOT(ISERROR(SEARCH("midi",D91)))</formula>
    </cfRule>
    <cfRule type="containsText" dxfId="243" priority="249" operator="containsText" text="mjp">
      <formula>NOT(ISERROR(SEARCH("mjp",D91)))</formula>
    </cfRule>
    <cfRule type="containsText" dxfId="242" priority="248" operator="containsText" text="max">
      <formula>NOT(ISERROR(SEARCH("max",D91)))</formula>
    </cfRule>
    <cfRule type="containsText" dxfId="241" priority="247" operator="containsText" text="double">
      <formula>NOT(ISERROR(SEARCH("double",D91)))</formula>
    </cfRule>
    <cfRule type="containsText" dxfId="240" priority="246" operator="containsText" text="midi">
      <formula>NOT(ISERROR(SEARCH("midi",D91)))</formula>
    </cfRule>
    <cfRule type="containsText" dxfId="239" priority="245" operator="containsText" text="mjp">
      <formula>NOT(ISERROR(SEARCH("mjp",D91)))</formula>
    </cfRule>
    <cfRule type="containsText" dxfId="238" priority="244" operator="containsText" text="max">
      <formula>NOT(ISERROR(SEARCH("max",D91)))</formula>
    </cfRule>
    <cfRule type="containsText" dxfId="237" priority="243" operator="containsText" text="double">
      <formula>NOT(ISERROR(SEARCH("double",D91)))</formula>
    </cfRule>
    <cfRule type="containsText" dxfId="236" priority="242" operator="containsText" text="midi">
      <formula>NOT(ISERROR(SEARCH("midi",D91)))</formula>
    </cfRule>
    <cfRule type="containsText" dxfId="235" priority="241" operator="containsText" text="mjp">
      <formula>NOT(ISERROR(SEARCH("mjp",D91)))</formula>
    </cfRule>
    <cfRule type="containsText" dxfId="234" priority="240" operator="containsText" text="max">
      <formula>NOT(ISERROR(SEARCH("max",D91)))</formula>
    </cfRule>
    <cfRule type="containsText" dxfId="233" priority="239" operator="containsText" text="double">
      <formula>NOT(ISERROR(SEARCH("double",D91)))</formula>
    </cfRule>
    <cfRule type="containsText" dxfId="232" priority="238" operator="containsText" text="midi">
      <formula>NOT(ISERROR(SEARCH("midi",D91)))</formula>
    </cfRule>
    <cfRule type="containsText" dxfId="231" priority="237" operator="containsText" text="mjp">
      <formula>NOT(ISERROR(SEARCH("mjp",D91)))</formula>
    </cfRule>
    <cfRule type="containsText" dxfId="230" priority="236" operator="containsText" text="max">
      <formula>NOT(ISERROR(SEARCH("max",D91)))</formula>
    </cfRule>
    <cfRule type="containsText" dxfId="229" priority="252" operator="containsText" text="max">
      <formula>NOT(ISERROR(SEARCH("max",D91)))</formula>
    </cfRule>
    <cfRule type="containsText" dxfId="228" priority="235" operator="containsText" text="double">
      <formula>NOT(ISERROR(SEARCH("double",D91)))</formula>
    </cfRule>
    <cfRule type="containsText" dxfId="227" priority="234" operator="containsText" text="midi">
      <formula>NOT(ISERROR(SEARCH("midi",D91)))</formula>
    </cfRule>
    <cfRule type="containsText" dxfId="226" priority="233" operator="containsText" text="mjp">
      <formula>NOT(ISERROR(SEARCH("mjp",D91)))</formula>
    </cfRule>
    <cfRule type="containsText" dxfId="225" priority="232" operator="containsText" text="max">
      <formula>NOT(ISERROR(SEARCH("max",D91)))</formula>
    </cfRule>
    <cfRule type="containsText" dxfId="224" priority="231" operator="containsText" text="double">
      <formula>NOT(ISERROR(SEARCH("double",D91)))</formula>
    </cfRule>
    <cfRule type="containsText" dxfId="223" priority="230" operator="containsText" text="midi">
      <formula>NOT(ISERROR(SEARCH("midi",D91)))</formula>
    </cfRule>
    <cfRule type="containsText" dxfId="222" priority="229" operator="containsText" text="mjp">
      <formula>NOT(ISERROR(SEARCH("mjp",D91)))</formula>
    </cfRule>
    <cfRule type="containsText" dxfId="221" priority="228" operator="containsText" text="max">
      <formula>NOT(ISERROR(SEARCH("max",D91)))</formula>
    </cfRule>
    <cfRule type="containsText" dxfId="220" priority="227" operator="containsText" text="double">
      <formula>NOT(ISERROR(SEARCH("double",D91)))</formula>
    </cfRule>
    <cfRule type="containsText" dxfId="219" priority="226" operator="containsText" text="midi">
      <formula>NOT(ISERROR(SEARCH("midi",D91)))</formula>
    </cfRule>
    <cfRule type="containsText" dxfId="218" priority="225" operator="containsText" text="mjp">
      <formula>NOT(ISERROR(SEARCH("mjp",D91)))</formula>
    </cfRule>
    <cfRule type="containsText" dxfId="217" priority="276" operator="containsText" text="max">
      <formula>NOT(ISERROR(SEARCH("max",D91)))</formula>
    </cfRule>
    <cfRule type="containsText" dxfId="216" priority="275" operator="containsText" text="double">
      <formula>NOT(ISERROR(SEARCH("double",D91)))</formula>
    </cfRule>
    <cfRule type="containsText" dxfId="215" priority="274" operator="containsText" text="midi">
      <formula>NOT(ISERROR(SEARCH("midi",D91)))</formula>
    </cfRule>
    <cfRule type="containsText" dxfId="214" priority="273" operator="containsText" text="mjp">
      <formula>NOT(ISERROR(SEARCH("mjp",D91)))</formula>
    </cfRule>
    <cfRule type="containsText" dxfId="213" priority="272" operator="containsText" text="max">
      <formula>NOT(ISERROR(SEARCH("max",D91)))</formula>
    </cfRule>
    <cfRule type="containsText" dxfId="212" priority="271" operator="containsText" text="double">
      <formula>NOT(ISERROR(SEARCH("double",D91)))</formula>
    </cfRule>
    <cfRule type="containsText" dxfId="211" priority="270" operator="containsText" text="midi">
      <formula>NOT(ISERROR(SEARCH("midi",D91)))</formula>
    </cfRule>
    <cfRule type="containsText" dxfId="210" priority="269" operator="containsText" text="mjp">
      <formula>NOT(ISERROR(SEARCH("mjp",D91)))</formula>
    </cfRule>
    <cfRule type="containsText" dxfId="209" priority="268" operator="containsText" text="max">
      <formula>NOT(ISERROR(SEARCH("max",D91)))</formula>
    </cfRule>
    <cfRule type="containsText" dxfId="208" priority="267" operator="containsText" text="double">
      <formula>NOT(ISERROR(SEARCH("double",D91)))</formula>
    </cfRule>
    <cfRule type="containsText" dxfId="207" priority="266" operator="containsText" text="midi">
      <formula>NOT(ISERROR(SEARCH("midi",D91)))</formula>
    </cfRule>
    <cfRule type="containsText" dxfId="206" priority="265" operator="containsText" text="mjp">
      <formula>NOT(ISERROR(SEARCH("mjp",D91)))</formula>
    </cfRule>
    <cfRule type="containsText" dxfId="205" priority="264" operator="containsText" text="max">
      <formula>NOT(ISERROR(SEARCH("max",D91)))</formula>
    </cfRule>
    <cfRule type="containsText" dxfId="204" priority="263" operator="containsText" text="double">
      <formula>NOT(ISERROR(SEARCH("double",D91)))</formula>
    </cfRule>
    <cfRule type="containsText" dxfId="203" priority="262" operator="containsText" text="midi">
      <formula>NOT(ISERROR(SEARCH("midi",D91)))</formula>
    </cfRule>
    <cfRule type="containsText" dxfId="202" priority="261" operator="containsText" text="mjp">
      <formula>NOT(ISERROR(SEARCH("mjp",D91)))</formula>
    </cfRule>
    <cfRule type="containsText" dxfId="201" priority="260" operator="containsText" text="max">
      <formula>NOT(ISERROR(SEARCH("max",D91)))</formula>
    </cfRule>
    <cfRule type="containsText" dxfId="200" priority="259" operator="containsText" text="double">
      <formula>NOT(ISERROR(SEARCH("double",D91)))</formula>
    </cfRule>
    <cfRule type="containsText" dxfId="199" priority="258" operator="containsText" text="midi">
      <formula>NOT(ISERROR(SEARCH("midi",D91)))</formula>
    </cfRule>
    <cfRule type="containsText" dxfId="198" priority="257" operator="containsText" text="mjp">
      <formula>NOT(ISERROR(SEARCH("mjp",D91)))</formula>
    </cfRule>
    <cfRule type="containsText" dxfId="197" priority="256" operator="containsText" text="max">
      <formula>NOT(ISERROR(SEARCH("max",D91)))</formula>
    </cfRule>
    <cfRule type="containsText" dxfId="196" priority="255" operator="containsText" text="double">
      <formula>NOT(ISERROR(SEARCH("double",D91)))</formula>
    </cfRule>
    <cfRule type="containsText" dxfId="195" priority="254" operator="containsText" text="midi">
      <formula>NOT(ISERROR(SEARCH("midi",D91)))</formula>
    </cfRule>
    <cfRule type="containsText" dxfId="194" priority="253" operator="containsText" text="mjp">
      <formula>NOT(ISERROR(SEARCH("mjp",D91)))</formula>
    </cfRule>
  </conditionalFormatting>
  <conditionalFormatting sqref="D94">
    <cfRule type="containsText" dxfId="193" priority="165" operator="containsText" text="mjp">
      <formula>NOT(ISERROR(SEARCH("mjp",D94)))</formula>
    </cfRule>
    <cfRule type="containsText" dxfId="192" priority="166" operator="containsText" text="midi">
      <formula>NOT(ISERROR(SEARCH("midi",D94)))</formula>
    </cfRule>
    <cfRule type="containsText" dxfId="191" priority="167" operator="containsText" text="double">
      <formula>NOT(ISERROR(SEARCH("double",D94)))</formula>
    </cfRule>
    <cfRule type="containsText" dxfId="190" priority="168" operator="containsText" text="max">
      <formula>NOT(ISERROR(SEARCH("max",D94)))</formula>
    </cfRule>
    <cfRule type="containsText" dxfId="189" priority="169" operator="containsText" text="mjp">
      <formula>NOT(ISERROR(SEARCH("mjp",D94)))</formula>
    </cfRule>
    <cfRule type="containsText" dxfId="188" priority="170" operator="containsText" text="midi">
      <formula>NOT(ISERROR(SEARCH("midi",D94)))</formula>
    </cfRule>
    <cfRule type="containsText" dxfId="187" priority="171" operator="containsText" text="double">
      <formula>NOT(ISERROR(SEARCH("double",D94)))</formula>
    </cfRule>
    <cfRule type="containsText" dxfId="186" priority="172" operator="containsText" text="max">
      <formula>NOT(ISERROR(SEARCH("max",D94)))</formula>
    </cfRule>
    <cfRule type="containsText" dxfId="185" priority="93" operator="containsText" text="mjp">
      <formula>NOT(ISERROR(SEARCH("mjp",D94)))</formula>
    </cfRule>
    <cfRule type="containsText" dxfId="184" priority="94" operator="containsText" text="midi">
      <formula>NOT(ISERROR(SEARCH("midi",D94)))</formula>
    </cfRule>
    <cfRule type="containsText" dxfId="183" priority="95" operator="containsText" text="double">
      <formula>NOT(ISERROR(SEARCH("double",D94)))</formula>
    </cfRule>
    <cfRule type="containsText" dxfId="182" priority="96" operator="containsText" text="max">
      <formula>NOT(ISERROR(SEARCH("max",D94)))</formula>
    </cfRule>
    <cfRule type="containsText" dxfId="181" priority="97" operator="containsText" text="mjp">
      <formula>NOT(ISERROR(SEARCH("mjp",D94)))</formula>
    </cfRule>
    <cfRule type="containsText" dxfId="180" priority="98" operator="containsText" text="midi">
      <formula>NOT(ISERROR(SEARCH("midi",D94)))</formula>
    </cfRule>
    <cfRule type="containsText" dxfId="179" priority="99" operator="containsText" text="double">
      <formula>NOT(ISERROR(SEARCH("double",D94)))</formula>
    </cfRule>
    <cfRule type="containsText" dxfId="178" priority="100" operator="containsText" text="max">
      <formula>NOT(ISERROR(SEARCH("max",D94)))</formula>
    </cfRule>
    <cfRule type="containsText" dxfId="177" priority="101" operator="containsText" text="mjp">
      <formula>NOT(ISERROR(SEARCH("mjp",D94)))</formula>
    </cfRule>
    <cfRule type="containsText" dxfId="176" priority="102" operator="containsText" text="midi">
      <formula>NOT(ISERROR(SEARCH("midi",D94)))</formula>
    </cfRule>
    <cfRule type="containsText" dxfId="175" priority="103" operator="containsText" text="double">
      <formula>NOT(ISERROR(SEARCH("double",D94)))</formula>
    </cfRule>
    <cfRule type="containsText" dxfId="174" priority="173" operator="containsText" text="mjp">
      <formula>NOT(ISERROR(SEARCH("mjp",D94)))</formula>
    </cfRule>
    <cfRule type="containsText" dxfId="173" priority="105" operator="containsText" text="mjp">
      <formula>NOT(ISERROR(SEARCH("mjp",D94)))</formula>
    </cfRule>
    <cfRule type="containsText" dxfId="172" priority="106" operator="containsText" text="midi">
      <formula>NOT(ISERROR(SEARCH("midi",D94)))</formula>
    </cfRule>
    <cfRule type="containsText" dxfId="171" priority="107" operator="containsText" text="double">
      <formula>NOT(ISERROR(SEARCH("double",D94)))</formula>
    </cfRule>
    <cfRule type="containsText" dxfId="170" priority="108" operator="containsText" text="max">
      <formula>NOT(ISERROR(SEARCH("max",D94)))</formula>
    </cfRule>
    <cfRule type="containsText" dxfId="169" priority="109" operator="containsText" text="mjp">
      <formula>NOT(ISERROR(SEARCH("mjp",D94)))</formula>
    </cfRule>
    <cfRule type="containsText" dxfId="168" priority="110" operator="containsText" text="midi">
      <formula>NOT(ISERROR(SEARCH("midi",D94)))</formula>
    </cfRule>
    <cfRule type="containsText" dxfId="167" priority="111" operator="containsText" text="double">
      <formula>NOT(ISERROR(SEARCH("double",D94)))</formula>
    </cfRule>
    <cfRule type="containsText" dxfId="166" priority="112" operator="containsText" text="max">
      <formula>NOT(ISERROR(SEARCH("max",D94)))</formula>
    </cfRule>
    <cfRule type="containsText" dxfId="165" priority="174" operator="containsText" text="midi">
      <formula>NOT(ISERROR(SEARCH("midi",D94)))</formula>
    </cfRule>
    <cfRule type="containsText" dxfId="164" priority="175" operator="containsText" text="double">
      <formula>NOT(ISERROR(SEARCH("double",D94)))</formula>
    </cfRule>
    <cfRule type="containsText" dxfId="163" priority="176" operator="containsText" text="max">
      <formula>NOT(ISERROR(SEARCH("max",D94)))</formula>
    </cfRule>
    <cfRule type="containsText" dxfId="162" priority="177" operator="containsText" text="mjp">
      <formula>NOT(ISERROR(SEARCH("mjp",D94)))</formula>
    </cfRule>
    <cfRule type="containsText" dxfId="161" priority="178" operator="containsText" text="midi">
      <formula>NOT(ISERROR(SEARCH("midi",D94)))</formula>
    </cfRule>
    <cfRule type="containsText" dxfId="160" priority="179" operator="containsText" text="double">
      <formula>NOT(ISERROR(SEARCH("double",D94)))</formula>
    </cfRule>
    <cfRule type="containsText" dxfId="159" priority="180" operator="containsText" text="max">
      <formula>NOT(ISERROR(SEARCH("max",D94)))</formula>
    </cfRule>
    <cfRule type="containsText" dxfId="158" priority="181" operator="containsText" text="mjp">
      <formula>NOT(ISERROR(SEARCH("mjp",D94)))</formula>
    </cfRule>
    <cfRule type="containsText" dxfId="157" priority="182" operator="containsText" text="midi">
      <formula>NOT(ISERROR(SEARCH("midi",D94)))</formula>
    </cfRule>
    <cfRule type="containsText" dxfId="156" priority="183" operator="containsText" text="double">
      <formula>NOT(ISERROR(SEARCH("double",D94)))</formula>
    </cfRule>
    <cfRule type="containsText" dxfId="155" priority="184" operator="containsText" text="max">
      <formula>NOT(ISERROR(SEARCH("max",D94)))</formula>
    </cfRule>
    <cfRule type="containsText" dxfId="154" priority="114" operator="containsText" text="midi">
      <formula>NOT(ISERROR(SEARCH("midi",D94)))</formula>
    </cfRule>
    <cfRule type="containsText" dxfId="153" priority="115" operator="containsText" text="double">
      <formula>NOT(ISERROR(SEARCH("double",D94)))</formula>
    </cfRule>
    <cfRule type="containsText" dxfId="152" priority="116" operator="containsText" text="max">
      <formula>NOT(ISERROR(SEARCH("max",D94)))</formula>
    </cfRule>
    <cfRule type="containsText" dxfId="151" priority="117" operator="containsText" text="mjp">
      <formula>NOT(ISERROR(SEARCH("mjp",D94)))</formula>
    </cfRule>
    <cfRule type="containsText" dxfId="150" priority="113" operator="containsText" text="mjp">
      <formula>NOT(ISERROR(SEARCH("mjp",D94)))</formula>
    </cfRule>
    <cfRule type="containsText" dxfId="149" priority="118" operator="containsText" text="midi">
      <formula>NOT(ISERROR(SEARCH("midi",D94)))</formula>
    </cfRule>
    <cfRule type="containsText" dxfId="148" priority="119" operator="containsText" text="double">
      <formula>NOT(ISERROR(SEARCH("double",D94)))</formula>
    </cfRule>
    <cfRule type="containsText" dxfId="147" priority="120" operator="containsText" text="max">
      <formula>NOT(ISERROR(SEARCH("max",D94)))</formula>
    </cfRule>
    <cfRule type="containsText" dxfId="146" priority="121" operator="containsText" text="mjp">
      <formula>NOT(ISERROR(SEARCH("mjp",D94)))</formula>
    </cfRule>
    <cfRule type="containsText" dxfId="145" priority="122" operator="containsText" text="midi">
      <formula>NOT(ISERROR(SEARCH("midi",D94)))</formula>
    </cfRule>
    <cfRule type="containsText" dxfId="144" priority="123" operator="containsText" text="double">
      <formula>NOT(ISERROR(SEARCH("double",D94)))</formula>
    </cfRule>
    <cfRule type="containsText" dxfId="143" priority="124" operator="containsText" text="max">
      <formula>NOT(ISERROR(SEARCH("max",D94)))</formula>
    </cfRule>
    <cfRule type="containsText" dxfId="142" priority="125" operator="containsText" text="mjp">
      <formula>NOT(ISERROR(SEARCH("mjp",D94)))</formula>
    </cfRule>
    <cfRule type="containsText" dxfId="141" priority="126" operator="containsText" text="midi">
      <formula>NOT(ISERROR(SEARCH("midi",D94)))</formula>
    </cfRule>
    <cfRule type="containsText" dxfId="140" priority="127" operator="containsText" text="double">
      <formula>NOT(ISERROR(SEARCH("double",D94)))</formula>
    </cfRule>
    <cfRule type="containsText" dxfId="139" priority="128" operator="containsText" text="max">
      <formula>NOT(ISERROR(SEARCH("max",D94)))</formula>
    </cfRule>
    <cfRule type="containsText" dxfId="138" priority="129" operator="containsText" text="mjp">
      <formula>NOT(ISERROR(SEARCH("mjp",D94)))</formula>
    </cfRule>
    <cfRule type="containsText" dxfId="137" priority="130" operator="containsText" text="midi">
      <formula>NOT(ISERROR(SEARCH("midi",D94)))</formula>
    </cfRule>
    <cfRule type="containsText" dxfId="136" priority="131" operator="containsText" text="double">
      <formula>NOT(ISERROR(SEARCH("double",D94)))</formula>
    </cfRule>
    <cfRule type="containsText" dxfId="135" priority="132" operator="containsText" text="max">
      <formula>NOT(ISERROR(SEARCH("max",D94)))</formula>
    </cfRule>
    <cfRule type="containsText" dxfId="134" priority="133" operator="containsText" text="mjp">
      <formula>NOT(ISERROR(SEARCH("mjp",D94)))</formula>
    </cfRule>
    <cfRule type="containsText" dxfId="133" priority="134" operator="containsText" text="midi">
      <formula>NOT(ISERROR(SEARCH("midi",D94)))</formula>
    </cfRule>
    <cfRule type="containsText" dxfId="132" priority="135" operator="containsText" text="double">
      <formula>NOT(ISERROR(SEARCH("double",D94)))</formula>
    </cfRule>
    <cfRule type="containsText" dxfId="131" priority="136" operator="containsText" text="max">
      <formula>NOT(ISERROR(SEARCH("max",D94)))</formula>
    </cfRule>
    <cfRule type="containsText" dxfId="130" priority="137" operator="containsText" text="mjp">
      <formula>NOT(ISERROR(SEARCH("mjp",D94)))</formula>
    </cfRule>
    <cfRule type="containsText" dxfId="129" priority="138" operator="containsText" text="midi">
      <formula>NOT(ISERROR(SEARCH("midi",D94)))</formula>
    </cfRule>
    <cfRule type="containsText" dxfId="128" priority="139" operator="containsText" text="double">
      <formula>NOT(ISERROR(SEARCH("double",D94)))</formula>
    </cfRule>
    <cfRule type="containsText" dxfId="127" priority="140" operator="containsText" text="max">
      <formula>NOT(ISERROR(SEARCH("max",D94)))</formula>
    </cfRule>
    <cfRule type="containsText" dxfId="126" priority="141" operator="containsText" text="mjp">
      <formula>NOT(ISERROR(SEARCH("mjp",D94)))</formula>
    </cfRule>
    <cfRule type="containsText" dxfId="125" priority="142" operator="containsText" text="midi">
      <formula>NOT(ISERROR(SEARCH("midi",D94)))</formula>
    </cfRule>
    <cfRule type="containsText" dxfId="124" priority="143" operator="containsText" text="double">
      <formula>NOT(ISERROR(SEARCH("double",D94)))</formula>
    </cfRule>
    <cfRule type="containsText" dxfId="123" priority="145" operator="containsText" text="mjp">
      <formula>NOT(ISERROR(SEARCH("mjp",D94)))</formula>
    </cfRule>
    <cfRule type="containsText" dxfId="122" priority="146" operator="containsText" text="midi">
      <formula>NOT(ISERROR(SEARCH("midi",D94)))</formula>
    </cfRule>
    <cfRule type="containsText" dxfId="121" priority="147" operator="containsText" text="double">
      <formula>NOT(ISERROR(SEARCH("double",D94)))</formula>
    </cfRule>
    <cfRule type="containsText" dxfId="120" priority="148" operator="containsText" text="max">
      <formula>NOT(ISERROR(SEARCH("max",D94)))</formula>
    </cfRule>
    <cfRule type="containsText" dxfId="119" priority="144" operator="containsText" text="max">
      <formula>NOT(ISERROR(SEARCH("max",D94)))</formula>
    </cfRule>
    <cfRule type="containsText" dxfId="118" priority="149" operator="containsText" text="mjp">
      <formula>NOT(ISERROR(SEARCH("mjp",D94)))</formula>
    </cfRule>
    <cfRule type="containsText" dxfId="117" priority="150" operator="containsText" text="midi">
      <formula>NOT(ISERROR(SEARCH("midi",D94)))</formula>
    </cfRule>
    <cfRule type="containsText" dxfId="116" priority="151" operator="containsText" text="double">
      <formula>NOT(ISERROR(SEARCH("double",D94)))</formula>
    </cfRule>
    <cfRule type="containsText" dxfId="115" priority="152" operator="containsText" text="max">
      <formula>NOT(ISERROR(SEARCH("max",D94)))</formula>
    </cfRule>
    <cfRule type="containsText" dxfId="114" priority="153" operator="containsText" text="mjp">
      <formula>NOT(ISERROR(SEARCH("mjp",D94)))</formula>
    </cfRule>
    <cfRule type="containsText" dxfId="113" priority="154" operator="containsText" text="midi">
      <formula>NOT(ISERROR(SEARCH("midi",D94)))</formula>
    </cfRule>
    <cfRule type="containsText" dxfId="112" priority="155" operator="containsText" text="double">
      <formula>NOT(ISERROR(SEARCH("double",D94)))</formula>
    </cfRule>
    <cfRule type="containsText" dxfId="111" priority="156" operator="containsText" text="max">
      <formula>NOT(ISERROR(SEARCH("max",D94)))</formula>
    </cfRule>
    <cfRule type="containsText" dxfId="110" priority="157" operator="containsText" text="mjp">
      <formula>NOT(ISERROR(SEARCH("mjp",D94)))</formula>
    </cfRule>
    <cfRule type="containsText" dxfId="109" priority="158" operator="containsText" text="midi">
      <formula>NOT(ISERROR(SEARCH("midi",D94)))</formula>
    </cfRule>
    <cfRule type="containsText" dxfId="108" priority="159" operator="containsText" text="double">
      <formula>NOT(ISERROR(SEARCH("double",D94)))</formula>
    </cfRule>
    <cfRule type="containsText" dxfId="107" priority="160" operator="containsText" text="max">
      <formula>NOT(ISERROR(SEARCH("max",D94)))</formula>
    </cfRule>
    <cfRule type="containsText" dxfId="106" priority="161" operator="containsText" text="mjp">
      <formula>NOT(ISERROR(SEARCH("mjp",D94)))</formula>
    </cfRule>
    <cfRule type="containsText" dxfId="105" priority="162" operator="containsText" text="midi">
      <formula>NOT(ISERROR(SEARCH("midi",D94)))</formula>
    </cfRule>
    <cfRule type="containsText" dxfId="104" priority="163" operator="containsText" text="double">
      <formula>NOT(ISERROR(SEARCH("double",D94)))</formula>
    </cfRule>
    <cfRule type="containsText" dxfId="103" priority="164" operator="containsText" text="max">
      <formula>NOT(ISERROR(SEARCH("max",D94)))</formula>
    </cfRule>
    <cfRule type="containsText" dxfId="102" priority="104" operator="containsText" text="max">
      <formula>NOT(ISERROR(SEARCH("max",D94)))</formula>
    </cfRule>
  </conditionalFormatting>
  <conditionalFormatting sqref="D99">
    <cfRule type="containsText" dxfId="101" priority="36" operator="containsText" text="max">
      <formula>NOT(ISERROR(SEARCH("max",D99)))</formula>
    </cfRule>
    <cfRule type="containsText" dxfId="100" priority="18" operator="containsText" text="midi">
      <formula>NOT(ISERROR(SEARCH("midi",D99)))</formula>
    </cfRule>
    <cfRule type="containsText" dxfId="99" priority="88" operator="containsText" text="max">
      <formula>NOT(ISERROR(SEARCH("max",D99)))</formula>
    </cfRule>
    <cfRule type="containsText" dxfId="98" priority="89" operator="containsText" text="mjp">
      <formula>NOT(ISERROR(SEARCH("mjp",D99)))</formula>
    </cfRule>
    <cfRule type="containsText" dxfId="97" priority="90" operator="containsText" text="midi">
      <formula>NOT(ISERROR(SEARCH("midi",D99)))</formula>
    </cfRule>
    <cfRule type="containsText" dxfId="96" priority="91" operator="containsText" text="double">
      <formula>NOT(ISERROR(SEARCH("double",D99)))</formula>
    </cfRule>
    <cfRule type="containsText" dxfId="95" priority="92" operator="containsText" text="max">
      <formula>NOT(ISERROR(SEARCH("max",D99)))</formula>
    </cfRule>
    <cfRule type="containsText" dxfId="94" priority="17" operator="containsText" text="mjp">
      <formula>NOT(ISERROR(SEARCH("mjp",D99)))</formula>
    </cfRule>
    <cfRule type="containsText" dxfId="93" priority="16" operator="containsText" text="max">
      <formula>NOT(ISERROR(SEARCH("max",D99)))</formula>
    </cfRule>
    <cfRule type="containsText" dxfId="92" priority="15" operator="containsText" text="double">
      <formula>NOT(ISERROR(SEARCH("double",D99)))</formula>
    </cfRule>
    <cfRule type="containsText" dxfId="91" priority="14" operator="containsText" text="midi">
      <formula>NOT(ISERROR(SEARCH("midi",D99)))</formula>
    </cfRule>
    <cfRule type="containsText" dxfId="90" priority="13" operator="containsText" text="mjp">
      <formula>NOT(ISERROR(SEARCH("mjp",D99)))</formula>
    </cfRule>
    <cfRule type="containsText" dxfId="89" priority="12" operator="containsText" text="max">
      <formula>NOT(ISERROR(SEARCH("max",D99)))</formula>
    </cfRule>
    <cfRule type="containsText" dxfId="88" priority="11" operator="containsText" text="double">
      <formula>NOT(ISERROR(SEARCH("double",D99)))</formula>
    </cfRule>
    <cfRule type="containsText" dxfId="87" priority="10" operator="containsText" text="midi">
      <formula>NOT(ISERROR(SEARCH("midi",D99)))</formula>
    </cfRule>
    <cfRule type="containsText" dxfId="86" priority="9" operator="containsText" text="mjp">
      <formula>NOT(ISERROR(SEARCH("mjp",D99)))</formula>
    </cfRule>
    <cfRule type="containsText" dxfId="85" priority="8" operator="containsText" text="max">
      <formula>NOT(ISERROR(SEARCH("max",D99)))</formula>
    </cfRule>
    <cfRule type="containsText" dxfId="84" priority="7" operator="containsText" text="double">
      <formula>NOT(ISERROR(SEARCH("double",D99)))</formula>
    </cfRule>
    <cfRule type="containsText" dxfId="83" priority="6" operator="containsText" text="midi">
      <formula>NOT(ISERROR(SEARCH("midi",D99)))</formula>
    </cfRule>
    <cfRule type="containsText" dxfId="82" priority="5" operator="containsText" text="mjp">
      <formula>NOT(ISERROR(SEARCH("mjp",D99)))</formula>
    </cfRule>
    <cfRule type="containsText" dxfId="81" priority="4" operator="containsText" text="max">
      <formula>NOT(ISERROR(SEARCH("max",D99)))</formula>
    </cfRule>
    <cfRule type="containsText" dxfId="80" priority="3" operator="containsText" text="double">
      <formula>NOT(ISERROR(SEARCH("double",D99)))</formula>
    </cfRule>
    <cfRule type="containsText" dxfId="79" priority="1" operator="containsText" text="mjp">
      <formula>NOT(ISERROR(SEARCH("mjp",D99)))</formula>
    </cfRule>
    <cfRule type="containsText" dxfId="78" priority="33" operator="containsText" text="mjp">
      <formula>NOT(ISERROR(SEARCH("mjp",D99)))</formula>
    </cfRule>
    <cfRule type="containsText" dxfId="77" priority="32" operator="containsText" text="max">
      <formula>NOT(ISERROR(SEARCH("max",D99)))</formula>
    </cfRule>
    <cfRule type="containsText" dxfId="76" priority="31" operator="containsText" text="double">
      <formula>NOT(ISERROR(SEARCH("double",D99)))</formula>
    </cfRule>
    <cfRule type="containsText" dxfId="75" priority="30" operator="containsText" text="midi">
      <formula>NOT(ISERROR(SEARCH("midi",D99)))</formula>
    </cfRule>
    <cfRule type="containsText" dxfId="74" priority="29" operator="containsText" text="mjp">
      <formula>NOT(ISERROR(SEARCH("mjp",D99)))</formula>
    </cfRule>
    <cfRule type="containsText" dxfId="73" priority="28" operator="containsText" text="max">
      <formula>NOT(ISERROR(SEARCH("max",D99)))</formula>
    </cfRule>
    <cfRule type="containsText" dxfId="72" priority="27" operator="containsText" text="double">
      <formula>NOT(ISERROR(SEARCH("double",D99)))</formula>
    </cfRule>
    <cfRule type="containsText" dxfId="71" priority="26" operator="containsText" text="midi">
      <formula>NOT(ISERROR(SEARCH("midi",D99)))</formula>
    </cfRule>
    <cfRule type="containsText" dxfId="70" priority="25" operator="containsText" text="mjp">
      <formula>NOT(ISERROR(SEARCH("mjp",D99)))</formula>
    </cfRule>
    <cfRule type="containsText" dxfId="69" priority="24" operator="containsText" text="max">
      <formula>NOT(ISERROR(SEARCH("max",D99)))</formula>
    </cfRule>
    <cfRule type="containsText" dxfId="68" priority="23" operator="containsText" text="double">
      <formula>NOT(ISERROR(SEARCH("double",D99)))</formula>
    </cfRule>
    <cfRule type="containsText" dxfId="67" priority="22" operator="containsText" text="midi">
      <formula>NOT(ISERROR(SEARCH("midi",D99)))</formula>
    </cfRule>
    <cfRule type="containsText" dxfId="66" priority="21" operator="containsText" text="mjp">
      <formula>NOT(ISERROR(SEARCH("mjp",D99)))</formula>
    </cfRule>
    <cfRule type="containsText" dxfId="65" priority="20" operator="containsText" text="max">
      <formula>NOT(ISERROR(SEARCH("max",D99)))</formula>
    </cfRule>
    <cfRule type="containsText" dxfId="64" priority="2" operator="containsText" text="midi">
      <formula>NOT(ISERROR(SEARCH("midi",D99)))</formula>
    </cfRule>
    <cfRule type="containsText" dxfId="63" priority="35" operator="containsText" text="double">
      <formula>NOT(ISERROR(SEARCH("double",D99)))</formula>
    </cfRule>
    <cfRule type="containsText" dxfId="62" priority="34" operator="containsText" text="midi">
      <formula>NOT(ISERROR(SEARCH("midi",D99)))</formula>
    </cfRule>
    <cfRule type="containsText" dxfId="61" priority="37" operator="containsText" text="mjp">
      <formula>NOT(ISERROR(SEARCH("mjp",D99)))</formula>
    </cfRule>
    <cfRule type="containsText" dxfId="60" priority="38" operator="containsText" text="midi">
      <formula>NOT(ISERROR(SEARCH("midi",D99)))</formula>
    </cfRule>
    <cfRule type="containsText" dxfId="59" priority="39" operator="containsText" text="double">
      <formula>NOT(ISERROR(SEARCH("double",D99)))</formula>
    </cfRule>
    <cfRule type="containsText" dxfId="58" priority="40" operator="containsText" text="max">
      <formula>NOT(ISERROR(SEARCH("max",D99)))</formula>
    </cfRule>
    <cfRule type="containsText" dxfId="57" priority="41" operator="containsText" text="mjp">
      <formula>NOT(ISERROR(SEARCH("mjp",D99)))</formula>
    </cfRule>
    <cfRule type="containsText" dxfId="56" priority="42" operator="containsText" text="midi">
      <formula>NOT(ISERROR(SEARCH("midi",D99)))</formula>
    </cfRule>
    <cfRule type="containsText" dxfId="55" priority="87" operator="containsText" text="double">
      <formula>NOT(ISERROR(SEARCH("double",D99)))</formula>
    </cfRule>
    <cfRule type="containsText" dxfId="54" priority="43" operator="containsText" text="double">
      <formula>NOT(ISERROR(SEARCH("double",D99)))</formula>
    </cfRule>
    <cfRule type="containsText" dxfId="53" priority="44" operator="containsText" text="max">
      <formula>NOT(ISERROR(SEARCH("max",D99)))</formula>
    </cfRule>
    <cfRule type="containsText" dxfId="52" priority="45" operator="containsText" text="mjp">
      <formula>NOT(ISERROR(SEARCH("mjp",D99)))</formula>
    </cfRule>
    <cfRule type="containsText" dxfId="51" priority="46" operator="containsText" text="midi">
      <formula>NOT(ISERROR(SEARCH("midi",D99)))</formula>
    </cfRule>
    <cfRule type="containsText" dxfId="50" priority="47" operator="containsText" text="double">
      <formula>NOT(ISERROR(SEARCH("double",D99)))</formula>
    </cfRule>
    <cfRule type="containsText" dxfId="49" priority="48" operator="containsText" text="max">
      <formula>NOT(ISERROR(SEARCH("max",D99)))</formula>
    </cfRule>
    <cfRule type="containsText" dxfId="48" priority="49" operator="containsText" text="mjp">
      <formula>NOT(ISERROR(SEARCH("mjp",D99)))</formula>
    </cfRule>
    <cfRule type="containsText" dxfId="47" priority="50" operator="containsText" text="midi">
      <formula>NOT(ISERROR(SEARCH("midi",D99)))</formula>
    </cfRule>
    <cfRule type="containsText" dxfId="46" priority="51" operator="containsText" text="double">
      <formula>NOT(ISERROR(SEARCH("double",D99)))</formula>
    </cfRule>
    <cfRule type="containsText" dxfId="45" priority="52" operator="containsText" text="max">
      <formula>NOT(ISERROR(SEARCH("max",D99)))</formula>
    </cfRule>
    <cfRule type="containsText" dxfId="44" priority="53" operator="containsText" text="mjp">
      <formula>NOT(ISERROR(SEARCH("mjp",D99)))</formula>
    </cfRule>
    <cfRule type="containsText" dxfId="43" priority="54" operator="containsText" text="midi">
      <formula>NOT(ISERROR(SEARCH("midi",D99)))</formula>
    </cfRule>
    <cfRule type="containsText" dxfId="42" priority="55" operator="containsText" text="double">
      <formula>NOT(ISERROR(SEARCH("double",D99)))</formula>
    </cfRule>
    <cfRule type="containsText" dxfId="41" priority="56" operator="containsText" text="max">
      <formula>NOT(ISERROR(SEARCH("max",D99)))</formula>
    </cfRule>
    <cfRule type="containsText" dxfId="40" priority="57" operator="containsText" text="mjp">
      <formula>NOT(ISERROR(SEARCH("mjp",D99)))</formula>
    </cfRule>
    <cfRule type="containsText" dxfId="39" priority="58" operator="containsText" text="midi">
      <formula>NOT(ISERROR(SEARCH("midi",D99)))</formula>
    </cfRule>
    <cfRule type="containsText" dxfId="38" priority="59" operator="containsText" text="double">
      <formula>NOT(ISERROR(SEARCH("double",D99)))</formula>
    </cfRule>
    <cfRule type="containsText" dxfId="37" priority="60" operator="containsText" text="max">
      <formula>NOT(ISERROR(SEARCH("max",D99)))</formula>
    </cfRule>
    <cfRule type="containsText" dxfId="36" priority="61" operator="containsText" text="mjp">
      <formula>NOT(ISERROR(SEARCH("mjp",D99)))</formula>
    </cfRule>
    <cfRule type="containsText" dxfId="35" priority="62" operator="containsText" text="midi">
      <formula>NOT(ISERROR(SEARCH("midi",D99)))</formula>
    </cfRule>
    <cfRule type="containsText" dxfId="34" priority="63" operator="containsText" text="double">
      <formula>NOT(ISERROR(SEARCH("double",D99)))</formula>
    </cfRule>
    <cfRule type="containsText" dxfId="33" priority="64" operator="containsText" text="max">
      <formula>NOT(ISERROR(SEARCH("max",D99)))</formula>
    </cfRule>
    <cfRule type="containsText" dxfId="32" priority="65" operator="containsText" text="mjp">
      <formula>NOT(ISERROR(SEARCH("mjp",D99)))</formula>
    </cfRule>
    <cfRule type="containsText" dxfId="31" priority="66" operator="containsText" text="midi">
      <formula>NOT(ISERROR(SEARCH("midi",D99)))</formula>
    </cfRule>
    <cfRule type="containsText" dxfId="30" priority="67" operator="containsText" text="double">
      <formula>NOT(ISERROR(SEARCH("double",D99)))</formula>
    </cfRule>
    <cfRule type="containsText" dxfId="29" priority="68" operator="containsText" text="max">
      <formula>NOT(ISERROR(SEARCH("max",D99)))</formula>
    </cfRule>
    <cfRule type="containsText" dxfId="28" priority="69" operator="containsText" text="mjp">
      <formula>NOT(ISERROR(SEARCH("mjp",D99)))</formula>
    </cfRule>
    <cfRule type="containsText" dxfId="27" priority="70" operator="containsText" text="midi">
      <formula>NOT(ISERROR(SEARCH("midi",D99)))</formula>
    </cfRule>
    <cfRule type="containsText" dxfId="26" priority="71" operator="containsText" text="double">
      <formula>NOT(ISERROR(SEARCH("double",D99)))</formula>
    </cfRule>
    <cfRule type="containsText" dxfId="25" priority="72" operator="containsText" text="max">
      <formula>NOT(ISERROR(SEARCH("max",D99)))</formula>
    </cfRule>
    <cfRule type="containsText" dxfId="24" priority="73" operator="containsText" text="mjp">
      <formula>NOT(ISERROR(SEARCH("mjp",D99)))</formula>
    </cfRule>
    <cfRule type="containsText" dxfId="23" priority="74" operator="containsText" text="midi">
      <formula>NOT(ISERROR(SEARCH("midi",D99)))</formula>
    </cfRule>
    <cfRule type="containsText" dxfId="22" priority="75" operator="containsText" text="double">
      <formula>NOT(ISERROR(SEARCH("double",D99)))</formula>
    </cfRule>
    <cfRule type="containsText" dxfId="21" priority="76" operator="containsText" text="max">
      <formula>NOT(ISERROR(SEARCH("max",D99)))</formula>
    </cfRule>
    <cfRule type="containsText" dxfId="20" priority="77" operator="containsText" text="mjp">
      <formula>NOT(ISERROR(SEARCH("mjp",D99)))</formula>
    </cfRule>
    <cfRule type="containsText" dxfId="19" priority="78" operator="containsText" text="midi">
      <formula>NOT(ISERROR(SEARCH("midi",D99)))</formula>
    </cfRule>
    <cfRule type="containsText" dxfId="18" priority="19" operator="containsText" text="double">
      <formula>NOT(ISERROR(SEARCH("double",D99)))</formula>
    </cfRule>
    <cfRule type="containsText" dxfId="17" priority="79" operator="containsText" text="double">
      <formula>NOT(ISERROR(SEARCH("double",D99)))</formula>
    </cfRule>
    <cfRule type="containsText" dxfId="16" priority="80" operator="containsText" text="max">
      <formula>NOT(ISERROR(SEARCH("max",D99)))</formula>
    </cfRule>
    <cfRule type="containsText" dxfId="15" priority="81" operator="containsText" text="mjp">
      <formula>NOT(ISERROR(SEARCH("mjp",D99)))</formula>
    </cfRule>
    <cfRule type="containsText" dxfId="14" priority="82" operator="containsText" text="midi">
      <formula>NOT(ISERROR(SEARCH("midi",D99)))</formula>
    </cfRule>
    <cfRule type="containsText" dxfId="13" priority="83" operator="containsText" text="double">
      <formula>NOT(ISERROR(SEARCH("double",D99)))</formula>
    </cfRule>
    <cfRule type="containsText" dxfId="12" priority="84" operator="containsText" text="max">
      <formula>NOT(ISERROR(SEARCH("max",D99)))</formula>
    </cfRule>
    <cfRule type="containsText" dxfId="11" priority="85" operator="containsText" text="mjp">
      <formula>NOT(ISERROR(SEARCH("mjp",D99)))</formula>
    </cfRule>
    <cfRule type="containsText" dxfId="10" priority="86" operator="containsText" text="midi">
      <formula>NOT(ISERROR(SEARCH("midi",D99)))</formula>
    </cfRule>
  </conditionalFormatting>
  <conditionalFormatting sqref="D101">
    <cfRule type="containsText" dxfId="9" priority="749" operator="containsText" text="max">
      <formula>NOT(ISERROR(SEARCH("max",D101)))</formula>
    </cfRule>
    <cfRule type="containsText" dxfId="8" priority="469" operator="containsText" text="mjp">
      <formula>NOT(ISERROR(SEARCH("mjp",D101)))</formula>
    </cfRule>
    <cfRule type="containsText" dxfId="7" priority="470" operator="containsText" text="midi">
      <formula>NOT(ISERROR(SEARCH("midi",D101)))</formula>
    </cfRule>
    <cfRule type="containsText" dxfId="6" priority="471" operator="containsText" text="double">
      <formula>NOT(ISERROR(SEARCH("double",D101)))</formula>
    </cfRule>
    <cfRule type="containsText" dxfId="5" priority="472" operator="containsText" text="max">
      <formula>NOT(ISERROR(SEARCH("max",D101)))</formula>
    </cfRule>
    <cfRule type="containsText" dxfId="4" priority="747" operator="containsText" text="midi">
      <formula>NOT(ISERROR(SEARCH("midi",D101)))</formula>
    </cfRule>
    <cfRule type="containsText" dxfId="3" priority="748" operator="containsText" text="double">
      <formula>NOT(ISERROR(SEARCH("double",D101)))</formula>
    </cfRule>
  </conditionalFormatting>
  <conditionalFormatting sqref="P2:P114">
    <cfRule type="cellIs" dxfId="2" priority="115058" operator="equal">
      <formula>0</formula>
    </cfRule>
  </conditionalFormatting>
  <conditionalFormatting sqref="Q1:R1">
    <cfRule type="cellIs" dxfId="1" priority="155215" operator="equal">
      <formula>0</formula>
    </cfRule>
  </conditionalFormatting>
  <conditionalFormatting sqref="X1:AA1">
    <cfRule type="cellIs" dxfId="0" priority="155214" operator="equal">
      <formula>0</formula>
    </cfRule>
  </conditionalFormatting>
  <pageMargins left="0.7" right="0.7" top="0.75" bottom="0.75" header="0.3" footer="0.3"/>
  <pageSetup orientation="portrait" r:id="rId1"/>
  <headerFooter>
    <oddFooter>&amp;C_x000D_&amp;1#&amp;"Calibri"&amp;10&amp;K000000 Mondelez International Internal</oddFooter>
  </headerFooter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5B1B2-35A9-41FF-94BB-FD9EA35F2C75}">
  <sheetPr codeName="Sheet4"/>
  <dimension ref="A2:E47"/>
  <sheetViews>
    <sheetView workbookViewId="0">
      <selection activeCell="G9" sqref="G9"/>
    </sheetView>
  </sheetViews>
  <sheetFormatPr defaultRowHeight="14.5" x14ac:dyDescent="0.35"/>
  <cols>
    <col min="1" max="1" width="17" customWidth="1"/>
    <col min="2" max="2" width="12.54296875" customWidth="1"/>
    <col min="3" max="3" width="11.453125" customWidth="1"/>
    <col min="4" max="4" width="15" customWidth="1"/>
    <col min="5" max="5" width="14.54296875" customWidth="1"/>
  </cols>
  <sheetData>
    <row r="2" spans="1:5" x14ac:dyDescent="0.35">
      <c r="A2" s="94" t="s">
        <v>44</v>
      </c>
      <c r="B2" s="94" t="s">
        <v>45</v>
      </c>
      <c r="C2" s="94" t="s">
        <v>46</v>
      </c>
      <c r="D2" s="94" t="s">
        <v>47</v>
      </c>
      <c r="E2" s="94" t="s">
        <v>48</v>
      </c>
    </row>
    <row r="3" spans="1:5" x14ac:dyDescent="0.35">
      <c r="A3" s="56" t="s">
        <v>49</v>
      </c>
      <c r="B3" s="56">
        <v>128.69</v>
      </c>
      <c r="C3" s="95">
        <v>0.91</v>
      </c>
      <c r="D3" s="56">
        <v>128.9</v>
      </c>
      <c r="E3" s="96">
        <v>0.94599999999999995</v>
      </c>
    </row>
    <row r="4" spans="1:5" x14ac:dyDescent="0.35">
      <c r="A4" s="56" t="s">
        <v>50</v>
      </c>
      <c r="B4" s="98">
        <v>2.64</v>
      </c>
      <c r="C4" s="56"/>
      <c r="D4" s="98">
        <v>3</v>
      </c>
      <c r="E4" s="56"/>
    </row>
    <row r="5" spans="1:5" x14ac:dyDescent="0.35">
      <c r="A5" s="56" t="s">
        <v>51</v>
      </c>
      <c r="B5" s="56">
        <v>11.4</v>
      </c>
      <c r="C5" s="56"/>
      <c r="D5" s="97">
        <v>10</v>
      </c>
      <c r="E5" s="56"/>
    </row>
    <row r="8" spans="1:5" x14ac:dyDescent="0.35">
      <c r="A8" s="103" t="s">
        <v>52</v>
      </c>
    </row>
    <row r="9" spans="1:5" x14ac:dyDescent="0.35">
      <c r="B9" t="s">
        <v>53</v>
      </c>
      <c r="C9" t="s">
        <v>54</v>
      </c>
      <c r="D9" t="s">
        <v>55</v>
      </c>
    </row>
    <row r="10" spans="1:5" x14ac:dyDescent="0.35">
      <c r="A10" t="s">
        <v>56</v>
      </c>
      <c r="B10" t="s">
        <v>57</v>
      </c>
      <c r="C10">
        <v>16</v>
      </c>
      <c r="D10" t="s">
        <v>58</v>
      </c>
    </row>
    <row r="11" spans="1:5" x14ac:dyDescent="0.35">
      <c r="A11" t="s">
        <v>59</v>
      </c>
      <c r="B11" t="s">
        <v>60</v>
      </c>
      <c r="D11" t="s">
        <v>61</v>
      </c>
    </row>
    <row r="16" spans="1:5" x14ac:dyDescent="0.35">
      <c r="A16" t="s">
        <v>62</v>
      </c>
    </row>
    <row r="17" spans="1:1" x14ac:dyDescent="0.35">
      <c r="A17" t="s">
        <v>63</v>
      </c>
    </row>
    <row r="18" spans="1:1" x14ac:dyDescent="0.35">
      <c r="A18" t="s">
        <v>64</v>
      </c>
    </row>
    <row r="19" spans="1:1" x14ac:dyDescent="0.35">
      <c r="A19" t="s">
        <v>65</v>
      </c>
    </row>
    <row r="34" spans="1:2" x14ac:dyDescent="0.35">
      <c r="A34" s="120" t="s">
        <v>66</v>
      </c>
      <c r="B34" s="120" t="s">
        <v>67</v>
      </c>
    </row>
    <row r="35" spans="1:2" x14ac:dyDescent="0.35">
      <c r="A35" s="120">
        <v>4286599</v>
      </c>
      <c r="B35" s="120">
        <v>3456</v>
      </c>
    </row>
    <row r="36" spans="1:2" x14ac:dyDescent="0.35">
      <c r="A36" s="120">
        <v>4287965</v>
      </c>
      <c r="B36" s="120">
        <v>3072</v>
      </c>
    </row>
    <row r="37" spans="1:2" x14ac:dyDescent="0.35">
      <c r="A37" s="120">
        <v>4286591</v>
      </c>
      <c r="B37" s="120">
        <v>1152</v>
      </c>
    </row>
    <row r="38" spans="1:2" x14ac:dyDescent="0.35">
      <c r="A38" s="120">
        <v>4287964</v>
      </c>
      <c r="B38" s="120">
        <v>2304</v>
      </c>
    </row>
    <row r="39" spans="1:2" x14ac:dyDescent="0.35">
      <c r="A39" s="120">
        <v>4286602</v>
      </c>
      <c r="B39" s="120">
        <v>1728</v>
      </c>
    </row>
    <row r="40" spans="1:2" x14ac:dyDescent="0.35">
      <c r="A40" s="120">
        <v>4286592</v>
      </c>
      <c r="B40" s="120">
        <v>2112</v>
      </c>
    </row>
    <row r="41" spans="1:2" x14ac:dyDescent="0.35">
      <c r="A41" s="120">
        <v>4288966</v>
      </c>
      <c r="B41" s="120">
        <v>1152</v>
      </c>
    </row>
    <row r="42" spans="1:2" x14ac:dyDescent="0.35">
      <c r="A42" s="120">
        <v>4286606</v>
      </c>
      <c r="B42" s="120">
        <v>576</v>
      </c>
    </row>
    <row r="43" spans="1:2" x14ac:dyDescent="0.35">
      <c r="A43" s="120">
        <v>4286607</v>
      </c>
      <c r="B43" s="120">
        <v>960</v>
      </c>
    </row>
    <row r="44" spans="1:2" x14ac:dyDescent="0.35">
      <c r="A44" s="120">
        <v>4288968</v>
      </c>
      <c r="B44" s="120">
        <v>384</v>
      </c>
    </row>
    <row r="45" spans="1:2" x14ac:dyDescent="0.35">
      <c r="A45" s="120">
        <v>4286597</v>
      </c>
      <c r="B45" s="120">
        <v>5760</v>
      </c>
    </row>
    <row r="46" spans="1:2" x14ac:dyDescent="0.35">
      <c r="A46" s="120">
        <v>4287960</v>
      </c>
      <c r="B46" s="120">
        <v>4224</v>
      </c>
    </row>
    <row r="47" spans="1:2" x14ac:dyDescent="0.35">
      <c r="A47" s="120">
        <v>4286587</v>
      </c>
      <c r="B47" s="120">
        <v>7488</v>
      </c>
    </row>
  </sheetData>
  <pageMargins left="0.7" right="0.7" top="0.75" bottom="0.75" header="0.3" footer="0.3"/>
  <pageSetup orientation="portrait" r:id="rId1"/>
  <headerFooter>
    <oddFooter>&amp;C_x000D_&amp;1#&amp;"Calibri"&amp;10&amp;K000000 Mondelez International Internal</oddFooter>
  </headerFooter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563B-0F51-4C77-B5A6-0E81BD01FE17}">
  <sheetPr codeName="Sheet2">
    <tabColor rgb="FFFFFF00"/>
  </sheetPr>
  <dimension ref="A1:AB116"/>
  <sheetViews>
    <sheetView tabSelected="1" zoomScale="85" zoomScaleNormal="85" workbookViewId="0">
      <pane ySplit="1" topLeftCell="A17" activePane="bottomLeft" state="frozen"/>
      <selection pane="bottomLeft" activeCell="C82" sqref="C82"/>
    </sheetView>
  </sheetViews>
  <sheetFormatPr defaultRowHeight="14.5" x14ac:dyDescent="0.35"/>
  <cols>
    <col min="1" max="1" width="10.54296875" bestFit="1" customWidth="1"/>
    <col min="2" max="2" width="18.453125" customWidth="1"/>
    <col min="3" max="3" width="16" customWidth="1"/>
    <col min="4" max="4" width="11.54296875" customWidth="1"/>
    <col min="5" max="5" width="45.453125" customWidth="1"/>
    <col min="6" max="6" width="19.453125" customWidth="1"/>
    <col min="7" max="7" width="17.453125" customWidth="1"/>
    <col min="8" max="8" width="22.54296875" customWidth="1"/>
    <col min="9" max="9" width="26.453125" customWidth="1"/>
    <col min="10" max="10" width="4.54296875" customWidth="1"/>
    <col min="12" max="12" width="21.54296875" customWidth="1"/>
    <col min="13" max="13" width="14.54296875" bestFit="1" customWidth="1"/>
    <col min="14" max="14" width="15.453125" customWidth="1"/>
    <col min="16" max="16" width="10.54296875" bestFit="1" customWidth="1"/>
    <col min="17" max="17" width="19" customWidth="1"/>
    <col min="18" max="18" width="21.54296875" customWidth="1"/>
    <col min="19" max="19" width="12" customWidth="1"/>
    <col min="21" max="21" width="34.81640625" customWidth="1"/>
    <col min="22" max="22" width="10.54296875" customWidth="1"/>
    <col min="24" max="24" width="18.453125" customWidth="1"/>
    <col min="25" max="25" width="14.1796875" customWidth="1"/>
    <col min="26" max="26" width="10.453125" customWidth="1"/>
  </cols>
  <sheetData>
    <row r="1" spans="1:28" ht="46.5" x14ac:dyDescent="0.35">
      <c r="A1" s="1" t="s">
        <v>0</v>
      </c>
      <c r="B1" s="2" t="s">
        <v>1</v>
      </c>
      <c r="C1" s="7" t="s">
        <v>2</v>
      </c>
      <c r="D1" s="3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5" t="s">
        <v>68</v>
      </c>
      <c r="Q1" s="5" t="s">
        <v>15</v>
      </c>
      <c r="R1" s="5" t="s">
        <v>16</v>
      </c>
      <c r="S1" s="6" t="s">
        <v>17</v>
      </c>
      <c r="T1" s="6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  <c r="AA1" s="28" t="s">
        <v>25</v>
      </c>
    </row>
    <row r="2" spans="1:28" ht="28.5" customHeight="1" x14ac:dyDescent="0.65">
      <c r="A2" s="8">
        <v>1</v>
      </c>
      <c r="B2" s="44" t="s">
        <v>69</v>
      </c>
      <c r="C2" s="83"/>
      <c r="D2" s="87"/>
      <c r="E2" s="88"/>
      <c r="F2" s="88"/>
      <c r="G2" s="141" t="s">
        <v>70</v>
      </c>
      <c r="H2" s="88"/>
      <c r="I2" s="89" t="s">
        <v>71</v>
      </c>
      <c r="J2" s="99"/>
      <c r="K2" s="90"/>
      <c r="L2" s="91"/>
      <c r="M2" s="46"/>
      <c r="N2" s="39"/>
      <c r="O2" s="39"/>
      <c r="P2" s="40"/>
      <c r="Q2" s="112"/>
      <c r="R2" s="119"/>
      <c r="V2" s="13">
        <f>H2*K2/1000*O2*A2</f>
        <v>0</v>
      </c>
      <c r="Y2" s="16" t="str">
        <f>_xlfn.CONCAT(TEXT((Q2-X2),"HH:MM:SS"))</f>
        <v>00:00:00</v>
      </c>
    </row>
    <row r="3" spans="1:28" s="56" customFormat="1" ht="15.5" x14ac:dyDescent="0.35">
      <c r="A3" s="8">
        <f>IFERROR(VLOOKUP(B3,'[1]Data '!A:AK,27,FALSE),1)</f>
        <v>20.892857142857146</v>
      </c>
      <c r="B3" s="43" t="str">
        <f>_xlfn.CONCAT(D3,"1c03")</f>
        <v>43164271c03</v>
      </c>
      <c r="C3">
        <v>2200156</v>
      </c>
      <c r="D3" s="56">
        <v>4316427</v>
      </c>
      <c r="E3" s="21" t="str">
        <f>VLOOKUP(D3,'[1]Data '!B:C,2,FALSE)</f>
        <v>MILKA 50G CROIS CHOCO 14CA</v>
      </c>
      <c r="F3" s="21" t="str">
        <f>VLOOKUP(B3,'[1]Data '!A:AO,8,FALSE)</f>
        <v>Cocoa</v>
      </c>
      <c r="G3" s="21" t="str">
        <f>VLOOKUP(B3,'[1]Data '!A:AJ,5,FALSE)</f>
        <v>Milka</v>
      </c>
      <c r="H3" s="21">
        <f>VLOOKUP(B3,'[1]Data '!A:AH,6,FALSE)</f>
        <v>50</v>
      </c>
      <c r="I3" s="21" t="str">
        <f>_xlfn.CONCAT(VLOOKUP(B3,'[1]Data '!A:AH,7,FALSE),"__",AA3)</f>
        <v>PL  __w41</v>
      </c>
      <c r="J3" s="27"/>
      <c r="K3" s="23">
        <f>VLOOKUP(B3,'[1]Data '!A:AK,12,FALSE)</f>
        <v>14</v>
      </c>
      <c r="L3" s="60"/>
      <c r="M3" s="81">
        <v>0</v>
      </c>
      <c r="N3" s="24">
        <f>(M3*K3*H3)/1000</f>
        <v>0</v>
      </c>
      <c r="O3" s="24">
        <f>VLOOKUP(B3,'[1]Data '!A:AI,13,FALSE)</f>
        <v>60</v>
      </c>
      <c r="P3" s="25">
        <f>M3/O3</f>
        <v>0</v>
      </c>
      <c r="Q3" s="110">
        <v>45936.250520833331</v>
      </c>
      <c r="R3" s="119">
        <f t="shared" ref="R3:R4" si="0">Q3+(P3/A3)/24</f>
        <v>45936.250520833331</v>
      </c>
      <c r="S3" s="12">
        <f>+P3/A3</f>
        <v>0</v>
      </c>
      <c r="T3" s="12">
        <f>+S3/8</f>
        <v>0</v>
      </c>
      <c r="U3" s="58" t="s">
        <v>72</v>
      </c>
      <c r="V3" s="13">
        <f>H3*K3/1000*O3*A3</f>
        <v>877.50000000000011</v>
      </c>
      <c r="W3" s="14">
        <f>H3*K3/1000</f>
        <v>0.7</v>
      </c>
      <c r="X3" s="15">
        <f>INT(Q3)</f>
        <v>45936</v>
      </c>
      <c r="Y3" s="16" t="str">
        <f>_xlfn.CONCAT(TEXT((Q3-X3),"HH:MM:SS"))</f>
        <v>06:00:45</v>
      </c>
      <c r="Z3" s="17" t="str">
        <f>VLOOKUP(B3,'[1]Data '!A:AI,28,FALSE)</f>
        <v>0001</v>
      </c>
      <c r="AA3" s="18" t="s">
        <v>33</v>
      </c>
    </row>
    <row r="4" spans="1:28" ht="15.5" x14ac:dyDescent="0.35">
      <c r="A4" s="8">
        <v>1</v>
      </c>
      <c r="B4" s="142" t="s">
        <v>69</v>
      </c>
      <c r="C4" s="143"/>
      <c r="D4" s="144"/>
      <c r="E4" s="30"/>
      <c r="F4" s="30"/>
      <c r="G4" s="30"/>
      <c r="H4" s="30"/>
      <c r="I4" s="30"/>
      <c r="J4" s="31"/>
      <c r="K4" s="32"/>
      <c r="L4" s="29"/>
      <c r="M4" s="145"/>
      <c r="N4" s="29"/>
      <c r="O4" s="29"/>
      <c r="P4" s="42">
        <v>0.5</v>
      </c>
      <c r="Q4" s="112">
        <f t="shared" ref="Q4" si="1">R3</f>
        <v>45936.250520833331</v>
      </c>
      <c r="R4" s="119">
        <f t="shared" si="0"/>
        <v>45936.271354166667</v>
      </c>
      <c r="S4" s="12">
        <f t="shared" ref="S4" si="2">+P4/A4</f>
        <v>0.5</v>
      </c>
      <c r="T4" s="71">
        <f t="shared" ref="T4" si="3">+S4/8</f>
        <v>6.25E-2</v>
      </c>
      <c r="U4" s="58"/>
      <c r="V4" s="13">
        <f t="shared" ref="V4" si="4">H4*K4/1000*O4*A4</f>
        <v>0</v>
      </c>
      <c r="W4" s="14">
        <f t="shared" ref="W4" si="5">H4*K4/1000</f>
        <v>0</v>
      </c>
      <c r="X4" s="15">
        <f t="shared" ref="X4" si="6">INT(Q4)</f>
        <v>45936</v>
      </c>
      <c r="Y4" s="16" t="str">
        <f t="shared" ref="Y4" si="7">_xlfn.CONCAT(TEXT((Q4-X4),"HH:MM:SS"))</f>
        <v>06:00:45</v>
      </c>
      <c r="Z4" s="17" t="e">
        <f>VLOOKUP(B4,'[1]Data '!A:AI,28,FALSE)</f>
        <v>#N/A</v>
      </c>
      <c r="AA4" s="18" t="s">
        <v>73</v>
      </c>
      <c r="AB4" s="19"/>
    </row>
    <row r="5" spans="1:28" s="56" customFormat="1" ht="15.5" x14ac:dyDescent="0.35">
      <c r="A5" s="8">
        <f>IFERROR(VLOOKUP(B5,'[1]Data '!A:AK,27,FALSE),1)</f>
        <v>11.607142857142858</v>
      </c>
      <c r="B5" s="43" t="str">
        <f>_xlfn.CONCAT(D5,"1c03")</f>
        <v>43166261c03</v>
      </c>
      <c r="C5" s="189">
        <v>2200157</v>
      </c>
      <c r="D5" s="190">
        <v>4316626</v>
      </c>
      <c r="E5" s="191" t="str">
        <f>VLOOKUP(D5,'[1]Data '!B:C,2,FALSE)</f>
        <v>MKA 50G CROIS CHOCO 14CA</v>
      </c>
      <c r="F5" s="191" t="str">
        <f>VLOOKUP(B5,'[1]Data '!A:AO,8,FALSE)</f>
        <v>Cocoa</v>
      </c>
      <c r="G5" s="191" t="str">
        <f>VLOOKUP(B5,'[1]Data '!A:AJ,5,FALSE)</f>
        <v>Milka</v>
      </c>
      <c r="H5" s="191">
        <f>VLOOKUP(B5,'[1]Data '!A:AH,6,FALSE)</f>
        <v>50</v>
      </c>
      <c r="I5" s="191" t="str">
        <f>_xlfn.CONCAT(VLOOKUP(B5,'[1]Data '!A:AH,7,FALSE),"__",AA5)</f>
        <v>RO/BG/KS__w41</v>
      </c>
      <c r="J5" s="27"/>
      <c r="K5" s="192">
        <f>VLOOKUP(B5,'[1]Data '!A:AK,12,FALSE)</f>
        <v>14</v>
      </c>
      <c r="L5" s="188"/>
      <c r="M5" s="187">
        <v>0</v>
      </c>
      <c r="N5" s="193">
        <f>(M5*K5*H5)/1000</f>
        <v>0</v>
      </c>
      <c r="O5" s="193">
        <f>VLOOKUP(B5,'[1]Data '!A:AI,13,FALSE)</f>
        <v>108</v>
      </c>
      <c r="P5" s="194">
        <f>M5/O5</f>
        <v>0</v>
      </c>
      <c r="Q5" s="112">
        <f t="shared" ref="Q5" si="8">R4</f>
        <v>45936.271354166667</v>
      </c>
      <c r="R5" s="119">
        <f t="shared" ref="R5" si="9">Q5+(P5/A5)/24</f>
        <v>45936.271354166667</v>
      </c>
      <c r="S5" s="12">
        <f>+P5/A5</f>
        <v>0</v>
      </c>
      <c r="T5" s="12">
        <f>+S5/8</f>
        <v>0</v>
      </c>
      <c r="U5" s="58" t="s">
        <v>74</v>
      </c>
      <c r="V5" s="13">
        <f>H5*K5/1000*O5*A5</f>
        <v>877.5</v>
      </c>
      <c r="W5" s="14">
        <f>H5*K5/1000</f>
        <v>0.7</v>
      </c>
      <c r="X5" s="15">
        <f>INT(Q5)</f>
        <v>45936</v>
      </c>
      <c r="Y5" s="16" t="str">
        <f>_xlfn.CONCAT(TEXT((Q5-X5),"HH:MM:SS"))</f>
        <v>06:30:45</v>
      </c>
      <c r="Z5" s="17" t="str">
        <f>VLOOKUP(B5,'[1]Data '!A:AI,28,FALSE)</f>
        <v>0001</v>
      </c>
      <c r="AA5" s="18" t="s">
        <v>33</v>
      </c>
    </row>
    <row r="6" spans="1:28" ht="15.5" x14ac:dyDescent="0.35">
      <c r="A6" s="8">
        <v>1</v>
      </c>
      <c r="B6" s="142" t="s">
        <v>69</v>
      </c>
      <c r="C6" s="143"/>
      <c r="D6" s="144"/>
      <c r="E6" s="30"/>
      <c r="F6" s="30"/>
      <c r="G6" s="30"/>
      <c r="H6" s="30"/>
      <c r="I6" s="30"/>
      <c r="J6" s="31"/>
      <c r="K6" s="32"/>
      <c r="L6" s="29"/>
      <c r="M6" s="145"/>
      <c r="N6" s="29"/>
      <c r="O6" s="29"/>
      <c r="P6" s="42">
        <v>0.5</v>
      </c>
      <c r="Q6" s="112">
        <f t="shared" ref="Q6:Q11" si="10">R5</f>
        <v>45936.271354166667</v>
      </c>
      <c r="R6" s="119">
        <f t="shared" ref="R6:R11" si="11">Q6+(P6/A6)/24</f>
        <v>45936.292187500003</v>
      </c>
      <c r="S6" s="12">
        <f t="shared" ref="S6" si="12">+P6/A6</f>
        <v>0.5</v>
      </c>
      <c r="T6" s="71">
        <f t="shared" ref="T6" si="13">+S6/8</f>
        <v>6.25E-2</v>
      </c>
      <c r="U6" s="58"/>
      <c r="V6" s="13">
        <f t="shared" ref="V6" si="14">H6*K6/1000*O6*A6</f>
        <v>0</v>
      </c>
      <c r="W6" s="14">
        <f t="shared" ref="W6" si="15">H6*K6/1000</f>
        <v>0</v>
      </c>
      <c r="X6" s="15">
        <f t="shared" ref="X6" si="16">INT(Q6)</f>
        <v>45936</v>
      </c>
      <c r="Y6" s="16" t="str">
        <f t="shared" ref="Y6" si="17">_xlfn.CONCAT(TEXT((Q6-X6),"HH:MM:SS"))</f>
        <v>06:30:45</v>
      </c>
      <c r="Z6" s="17" t="e">
        <f>VLOOKUP(B6,'[1]Data '!A:AI,28,FALSE)</f>
        <v>#N/A</v>
      </c>
      <c r="AA6" s="18" t="s">
        <v>73</v>
      </c>
      <c r="AB6" s="19"/>
    </row>
    <row r="7" spans="1:28" s="56" customFormat="1" ht="15.5" x14ac:dyDescent="0.35">
      <c r="A7" s="8">
        <f>IFERROR(VLOOKUP(B7,'[1]Data '!A:AK,27,FALSE),1)</f>
        <v>11.607142857142858</v>
      </c>
      <c r="B7" s="43" t="str">
        <f>_xlfn.CONCAT(D7,"1c03")</f>
        <v>43168291c03</v>
      </c>
      <c r="C7" s="204">
        <v>2200159</v>
      </c>
      <c r="D7" s="205">
        <v>4316829</v>
      </c>
      <c r="E7" s="206" t="str">
        <f>VLOOKUP(D7,'[1]Data '!B:C,2,FALSE)</f>
        <v>MKA 50G CROIS VANIL 14CA</v>
      </c>
      <c r="F7" s="206" t="str">
        <f>VLOOKUP(B7,'[1]Data '!A:AO,8,FALSE)</f>
        <v>Vanilla</v>
      </c>
      <c r="G7" s="206" t="str">
        <f>VLOOKUP(B7,'[1]Data '!A:AJ,5,FALSE)</f>
        <v>Milka</v>
      </c>
      <c r="H7" s="206">
        <f>VLOOKUP(B7,'[1]Data '!A:AH,6,FALSE)</f>
        <v>50</v>
      </c>
      <c r="I7" s="206" t="str">
        <f>_xlfn.CONCAT(VLOOKUP(B7,'[1]Data '!A:AH,7,FALSE),"__",AA7)</f>
        <v>EAM__w41</v>
      </c>
      <c r="J7" s="196"/>
      <c r="K7" s="207">
        <f>VLOOKUP(B7,'[1]Data '!A:AK,12,FALSE)</f>
        <v>14</v>
      </c>
      <c r="L7" s="208">
        <v>4104</v>
      </c>
      <c r="M7" s="209">
        <v>3297</v>
      </c>
      <c r="N7" s="208">
        <f>(M7*K7*H7)/1000</f>
        <v>2307.9</v>
      </c>
      <c r="O7" s="208">
        <f>VLOOKUP(B7,'[1]Data '!A:AI,13,FALSE)</f>
        <v>108</v>
      </c>
      <c r="P7" s="210">
        <f>M7/O7</f>
        <v>30.527777777777779</v>
      </c>
      <c r="Q7" s="112">
        <f t="shared" si="10"/>
        <v>45936.292187500003</v>
      </c>
      <c r="R7" s="119">
        <f t="shared" si="11"/>
        <v>45936.401774394588</v>
      </c>
      <c r="S7" s="12">
        <f>+P7/A7</f>
        <v>2.6300854700854699</v>
      </c>
      <c r="T7" s="12">
        <f>+S7/8</f>
        <v>0.32876068376068374</v>
      </c>
      <c r="U7" s="203" t="s">
        <v>75</v>
      </c>
      <c r="V7" s="13">
        <f>H7*K7/1000*O7*A7</f>
        <v>877.5</v>
      </c>
      <c r="W7" s="14">
        <f>H7*K7/1000</f>
        <v>0.7</v>
      </c>
      <c r="X7" s="15">
        <f>INT(Q7)</f>
        <v>45936</v>
      </c>
      <c r="Y7" s="16" t="str">
        <f>_xlfn.CONCAT(TEXT((Q7-X7),"HH:MM:SS"))</f>
        <v>07:00:45</v>
      </c>
      <c r="Z7" s="17" t="str">
        <f>VLOOKUP(B7,'[1]Data '!A:AI,28,FALSE)</f>
        <v>0001</v>
      </c>
      <c r="AA7" s="18" t="s">
        <v>33</v>
      </c>
    </row>
    <row r="8" spans="1:28" ht="15.5" x14ac:dyDescent="0.35">
      <c r="A8" s="8">
        <v>1</v>
      </c>
      <c r="B8" s="142" t="s">
        <v>69</v>
      </c>
      <c r="C8" s="143"/>
      <c r="D8" s="144"/>
      <c r="E8" s="30"/>
      <c r="F8" s="30"/>
      <c r="G8" s="30"/>
      <c r="H8" s="30"/>
      <c r="I8" s="30"/>
      <c r="J8" s="31"/>
      <c r="K8" s="32"/>
      <c r="L8" s="29"/>
      <c r="M8" s="145"/>
      <c r="N8" s="29"/>
      <c r="O8" s="29"/>
      <c r="P8" s="42">
        <v>0.5</v>
      </c>
      <c r="Q8" s="112">
        <f t="shared" si="10"/>
        <v>45936.401774394588</v>
      </c>
      <c r="R8" s="119">
        <f t="shared" si="11"/>
        <v>45936.422607727924</v>
      </c>
      <c r="S8" s="12">
        <f t="shared" ref="S8" si="18">+P8/A8</f>
        <v>0.5</v>
      </c>
      <c r="T8" s="71">
        <f t="shared" ref="T8" si="19">+S8/8</f>
        <v>6.25E-2</v>
      </c>
      <c r="U8" s="58"/>
      <c r="V8" s="13">
        <f t="shared" ref="V8" si="20">H8*K8/1000*O8*A8</f>
        <v>0</v>
      </c>
      <c r="W8" s="14">
        <f t="shared" ref="W8" si="21">H8*K8/1000</f>
        <v>0</v>
      </c>
      <c r="X8" s="15">
        <f t="shared" ref="X8" si="22">INT(Q8)</f>
        <v>45936</v>
      </c>
      <c r="Y8" s="16" t="str">
        <f t="shared" ref="Y8" si="23">_xlfn.CONCAT(TEXT((Q8-X8),"HH:MM:SS"))</f>
        <v>09:38:33</v>
      </c>
      <c r="Z8" s="17" t="e">
        <f>VLOOKUP(B8,'[1]Data '!A:AI,28,FALSE)</f>
        <v>#N/A</v>
      </c>
      <c r="AA8" s="18" t="s">
        <v>73</v>
      </c>
      <c r="AB8" s="19"/>
    </row>
    <row r="9" spans="1:28" s="56" customFormat="1" ht="15.5" x14ac:dyDescent="0.35">
      <c r="A9" s="8">
        <f>IFERROR(VLOOKUP(B9,'[1]Data '!A:AK,27,FALSE),1)</f>
        <v>11.607142857142858</v>
      </c>
      <c r="B9" s="43" t="str">
        <f t="shared" ref="B9" si="24">_xlfn.CONCAT(D9,"1c03")</f>
        <v>43165671c03</v>
      </c>
      <c r="C9" s="82">
        <v>2200160</v>
      </c>
      <c r="D9" s="93">
        <v>4316567</v>
      </c>
      <c r="E9" s="195" t="str">
        <f>VLOOKUP(D9,'[1]Data '!B:C,2,FALSE)</f>
        <v>MKA 50G CROIS VANIL 14CA</v>
      </c>
      <c r="F9" s="195" t="str">
        <f>VLOOKUP(B9,'[1]Data '!A:AO,8,FALSE)</f>
        <v>Vanilla</v>
      </c>
      <c r="G9" s="195" t="str">
        <f>VLOOKUP(B9,'[1]Data '!A:AJ,5,FALSE)</f>
        <v>Milka</v>
      </c>
      <c r="H9" s="195">
        <f>VLOOKUP(B9,'[1]Data '!A:AH,6,FALSE)</f>
        <v>50</v>
      </c>
      <c r="I9" s="195" t="str">
        <f>_xlfn.CONCAT(VLOOKUP(B9,'[1]Data '!A:AH,7,FALSE),"__",AA9)</f>
        <v>RO/BG/KS__w41</v>
      </c>
      <c r="J9" s="196"/>
      <c r="K9" s="197">
        <f>VLOOKUP(B9,'[1]Data '!A:AK,12,FALSE)</f>
        <v>14</v>
      </c>
      <c r="L9" s="200">
        <v>1404</v>
      </c>
      <c r="M9" s="211">
        <v>1444</v>
      </c>
      <c r="N9" s="200">
        <f t="shared" ref="N9" si="25">(M9*K9*H9)/1000</f>
        <v>1010.8</v>
      </c>
      <c r="O9" s="200">
        <f>VLOOKUP(B9,'[1]Data '!A:AI,13,FALSE)</f>
        <v>108</v>
      </c>
      <c r="P9" s="201">
        <f t="shared" ref="P9" si="26">M9/O9</f>
        <v>13.37037037037037</v>
      </c>
      <c r="Q9" s="112">
        <f t="shared" si="10"/>
        <v>45936.422607727924</v>
      </c>
      <c r="R9" s="119">
        <f t="shared" si="11"/>
        <v>45936.470603929251</v>
      </c>
      <c r="S9" s="12">
        <f t="shared" ref="S9:S10" si="27">+P9/A9</f>
        <v>1.1519088319088318</v>
      </c>
      <c r="T9" s="12">
        <f t="shared" ref="T9:T10" si="28">+S9/8</f>
        <v>0.14398860398860397</v>
      </c>
      <c r="U9" s="58"/>
      <c r="V9" s="13">
        <f t="shared" ref="V9:V10" si="29">H9*K9/1000*O9*A9</f>
        <v>877.5</v>
      </c>
      <c r="W9" s="14">
        <f t="shared" ref="W9:W10" si="30">H9*K9/1000</f>
        <v>0.7</v>
      </c>
      <c r="X9" s="15">
        <f t="shared" ref="X9:X10" si="31">INT(Q9)</f>
        <v>45936</v>
      </c>
      <c r="Y9" s="16" t="str">
        <f t="shared" ref="Y9:Y10" si="32">_xlfn.CONCAT(TEXT((Q9-X9),"HH:MM:SS"))</f>
        <v>10:08:33</v>
      </c>
      <c r="Z9" s="17" t="str">
        <f>VLOOKUP(B9,'[1]Data '!A:AI,28,FALSE)</f>
        <v>0001</v>
      </c>
      <c r="AA9" s="18" t="s">
        <v>33</v>
      </c>
    </row>
    <row r="10" spans="1:28" ht="15.5" x14ac:dyDescent="0.35">
      <c r="A10" s="8">
        <v>1</v>
      </c>
      <c r="B10" s="142" t="s">
        <v>69</v>
      </c>
      <c r="C10" s="143"/>
      <c r="D10" s="144"/>
      <c r="E10" s="30"/>
      <c r="F10" s="30"/>
      <c r="G10" s="30"/>
      <c r="H10" s="30"/>
      <c r="I10" s="30"/>
      <c r="J10" s="31"/>
      <c r="K10" s="32"/>
      <c r="L10" s="29"/>
      <c r="M10" s="145"/>
      <c r="N10" s="29"/>
      <c r="O10" s="29"/>
      <c r="P10" s="42">
        <v>1</v>
      </c>
      <c r="Q10" s="112">
        <f t="shared" si="10"/>
        <v>45936.470603929251</v>
      </c>
      <c r="R10" s="119">
        <f t="shared" si="11"/>
        <v>45936.512270595915</v>
      </c>
      <c r="S10" s="12">
        <f t="shared" si="27"/>
        <v>1</v>
      </c>
      <c r="T10" s="71">
        <f t="shared" si="28"/>
        <v>0.125</v>
      </c>
      <c r="U10" s="58"/>
      <c r="V10" s="13">
        <f t="shared" si="29"/>
        <v>0</v>
      </c>
      <c r="W10" s="14">
        <f t="shared" si="30"/>
        <v>0</v>
      </c>
      <c r="X10" s="15">
        <f t="shared" si="31"/>
        <v>45936</v>
      </c>
      <c r="Y10" s="16" t="str">
        <f t="shared" si="32"/>
        <v>11:17:40</v>
      </c>
      <c r="Z10" s="17" t="e">
        <f>VLOOKUP(B10,'[1]Data '!A:AI,28,FALSE)</f>
        <v>#N/A</v>
      </c>
      <c r="AA10" s="18" t="s">
        <v>73</v>
      </c>
      <c r="AB10" s="19"/>
    </row>
    <row r="11" spans="1:28" s="56" customFormat="1" ht="15.5" x14ac:dyDescent="0.35">
      <c r="A11" s="8">
        <f>IFERROR(VLOOKUP(B11,'[1]Data '!A:AK,27,FALSE),1)</f>
        <v>18.28125</v>
      </c>
      <c r="B11" s="43" t="str">
        <f>_xlfn.CONCAT(D11,"1c03")</f>
        <v>43173471c03</v>
      </c>
      <c r="C11" s="82">
        <v>2200181</v>
      </c>
      <c r="D11" s="93">
        <v>4317347</v>
      </c>
      <c r="E11" s="195" t="str">
        <f>VLOOKUP(D11,'[1]Data '!B:C,2,FALSE)</f>
        <v>MKA 50G CROIS CHOCO 16 CA</v>
      </c>
      <c r="F11" s="195" t="str">
        <f>VLOOKUP(B11,'[1]Data '!A:AO,8,FALSE)</f>
        <v>Cocoa</v>
      </c>
      <c r="G11" s="195" t="str">
        <f>VLOOKUP(B11,'[1]Data '!A:AJ,5,FALSE)</f>
        <v>Milka</v>
      </c>
      <c r="H11" s="195">
        <f>VLOOKUP(B11,'[1]Data '!A:AH,6,FALSE)</f>
        <v>50</v>
      </c>
      <c r="I11" s="195" t="str">
        <f>_xlfn.CONCAT(VLOOKUP(B11,'[1]Data '!A:AH,7,FALSE),"__",AA11)</f>
        <v>CZ/SK/HU__w41</v>
      </c>
      <c r="J11" s="196"/>
      <c r="K11" s="197">
        <f>VLOOKUP(B11,'[1]Data '!A:AK,12,FALSE)</f>
        <v>16</v>
      </c>
      <c r="L11" s="200">
        <v>7500</v>
      </c>
      <c r="M11" s="211">
        <v>7879</v>
      </c>
      <c r="N11" s="200">
        <f>(M11*K11*H11)/1000</f>
        <v>6303.2</v>
      </c>
      <c r="O11" s="200">
        <f>VLOOKUP(B11,'[1]Data '!A:AI,13,FALSE)</f>
        <v>60</v>
      </c>
      <c r="P11" s="201">
        <f>M11/O11</f>
        <v>131.31666666666666</v>
      </c>
      <c r="Q11" s="112">
        <f t="shared" si="10"/>
        <v>45936.512270595915</v>
      </c>
      <c r="R11" s="119">
        <f t="shared" si="11"/>
        <v>45936.811567841876</v>
      </c>
      <c r="S11" s="12">
        <f t="shared" ref="S11:S16" si="33">+P11/A11</f>
        <v>7.1831339031339025</v>
      </c>
      <c r="T11" s="12">
        <f t="shared" ref="T11:T16" si="34">+S11/8</f>
        <v>0.89789173789173782</v>
      </c>
      <c r="U11" s="203" t="s">
        <v>76</v>
      </c>
      <c r="V11" s="13">
        <f t="shared" ref="V11:V16" si="35">H11*K11/1000*O11*A11</f>
        <v>877.5</v>
      </c>
      <c r="W11" s="14">
        <f t="shared" ref="W11:W16" si="36">H11*K11/1000</f>
        <v>0.8</v>
      </c>
      <c r="X11" s="15">
        <f t="shared" ref="X11:X16" si="37">INT(Q11)</f>
        <v>45936</v>
      </c>
      <c r="Y11" s="16" t="str">
        <f t="shared" ref="Y11:Y16" si="38">_xlfn.CONCAT(TEXT((Q11-X11),"HH:MM:SS"))</f>
        <v>12:17:40</v>
      </c>
      <c r="Z11" s="17" t="str">
        <f>VLOOKUP(B11,'[1]Data '!A:AI,28,FALSE)</f>
        <v>0001</v>
      </c>
      <c r="AA11" s="18" t="s">
        <v>33</v>
      </c>
    </row>
    <row r="12" spans="1:28" ht="31" customHeight="1" x14ac:dyDescent="0.35">
      <c r="A12" s="8">
        <v>1</v>
      </c>
      <c r="B12" s="142" t="s">
        <v>69</v>
      </c>
      <c r="C12" s="146"/>
      <c r="D12" s="147"/>
      <c r="E12" s="148"/>
      <c r="F12" s="228"/>
      <c r="G12" s="229"/>
      <c r="H12" s="230"/>
      <c r="I12" s="148"/>
      <c r="J12" s="149"/>
      <c r="K12" s="150"/>
      <c r="L12" s="151"/>
      <c r="M12" s="152"/>
      <c r="N12" s="151"/>
      <c r="O12" s="151"/>
      <c r="P12" s="153">
        <v>16</v>
      </c>
      <c r="Q12" s="110">
        <v>45937.250520833331</v>
      </c>
      <c r="R12" s="119">
        <f t="shared" ref="R12:R13" si="39">Q12+(P12/A12)/24</f>
        <v>45937.917187499996</v>
      </c>
      <c r="S12" s="12">
        <f t="shared" si="33"/>
        <v>16</v>
      </c>
      <c r="T12" s="71">
        <f t="shared" si="34"/>
        <v>2</v>
      </c>
      <c r="U12" s="58"/>
      <c r="V12" s="13">
        <f t="shared" si="35"/>
        <v>0</v>
      </c>
      <c r="W12" s="14">
        <f t="shared" si="36"/>
        <v>0</v>
      </c>
      <c r="X12" s="15">
        <f t="shared" si="37"/>
        <v>45937</v>
      </c>
      <c r="Y12" s="154" t="str">
        <f t="shared" si="38"/>
        <v>06:00:45</v>
      </c>
      <c r="Z12" s="17" t="e">
        <f>VLOOKUP(B12,'[1]Data '!A:AI,28,FALSE)</f>
        <v>#N/A</v>
      </c>
      <c r="AA12" s="18" t="s">
        <v>73</v>
      </c>
      <c r="AB12" s="19"/>
    </row>
    <row r="13" spans="1:28" ht="40.5" customHeight="1" x14ac:dyDescent="0.35">
      <c r="A13" s="8">
        <f>IFERROR(VLOOKUP(B13,'Data '!A:AK,27,FALSE),1)</f>
        <v>7.531289827428572</v>
      </c>
      <c r="B13" s="43" t="str">
        <f>_xlfn.CONCAT(D13,"1c03")</f>
        <v>43099691c03</v>
      </c>
      <c r="C13" s="82">
        <v>2200182</v>
      </c>
      <c r="D13" s="185">
        <v>4309969</v>
      </c>
      <c r="E13" s="195" t="str">
        <f>VLOOKUP(D13,'Data '!B:C,2,FALSE)</f>
        <v>7D 60G SPUM CROIS 30CA SRP</v>
      </c>
      <c r="F13" s="195" t="str">
        <f>VLOOKUP(B13,'Data '!A:AO,8,FALSE)</f>
        <v>Spumant</v>
      </c>
      <c r="G13" s="195" t="str">
        <f>VLOOKUP(B13,'Data '!A:AJ,5,FALSE)</f>
        <v>Tray 60/65g</v>
      </c>
      <c r="H13" s="195">
        <f>VLOOKUP(B13,'Data '!A:AH,6,FALSE)</f>
        <v>60</v>
      </c>
      <c r="I13" s="195" t="str">
        <f>_xlfn.CONCAT(VLOOKUP(B13,'Data '!A:AH,7,FALSE),"__",AA13)</f>
        <v>ROMANIA KAUFLAND__w41</v>
      </c>
      <c r="J13" s="196"/>
      <c r="K13" s="197">
        <f>VLOOKUP(B13,'Data '!A:AK,12,FALSE)</f>
        <v>30</v>
      </c>
      <c r="L13" s="198">
        <v>1120</v>
      </c>
      <c r="M13" s="199">
        <f>20*56</f>
        <v>1120</v>
      </c>
      <c r="N13" s="200">
        <f>(M13*K13*H13)/1000</f>
        <v>2016</v>
      </c>
      <c r="O13" s="200">
        <f>VLOOKUP(B13,'Data '!A:AI,13,FALSE)</f>
        <v>56</v>
      </c>
      <c r="P13" s="201">
        <f>M13/O13</f>
        <v>20</v>
      </c>
      <c r="Q13" s="112">
        <f t="shared" ref="Q13" si="40">R12</f>
        <v>45937.917187499996</v>
      </c>
      <c r="R13" s="119">
        <f t="shared" si="39"/>
        <v>45938.027836984009</v>
      </c>
      <c r="S13" s="12">
        <f t="shared" si="33"/>
        <v>2.6555876162355383</v>
      </c>
      <c r="T13" s="26">
        <f t="shared" si="34"/>
        <v>0.33194845202944229</v>
      </c>
      <c r="U13" s="20"/>
      <c r="V13" s="13">
        <f t="shared" si="35"/>
        <v>759.15401460480007</v>
      </c>
      <c r="W13" s="14">
        <f t="shared" si="36"/>
        <v>1.8</v>
      </c>
      <c r="X13" s="15">
        <f t="shared" si="37"/>
        <v>45937</v>
      </c>
      <c r="Y13" s="16" t="str">
        <f t="shared" si="38"/>
        <v>22:00:45</v>
      </c>
      <c r="Z13" s="17" t="str">
        <f>VLOOKUP(B13,'Data '!A:AI,28,FALSE)</f>
        <v>0002</v>
      </c>
      <c r="AA13" s="18" t="s">
        <v>33</v>
      </c>
      <c r="AB13" s="19"/>
    </row>
    <row r="14" spans="1:28" ht="40.5" customHeight="1" x14ac:dyDescent="0.35">
      <c r="A14" s="8">
        <f>IFERROR(VLOOKUP(B14,'Data '!A:AK,27,FALSE),1)</f>
        <v>7.531289827428572</v>
      </c>
      <c r="B14" s="43" t="str">
        <f t="shared" ref="B14:B29" si="41">_xlfn.CONCAT(D14,"1c03")</f>
        <v>43191591c03</v>
      </c>
      <c r="C14" s="82">
        <v>2200183</v>
      </c>
      <c r="D14" s="185">
        <v>4319159</v>
      </c>
      <c r="E14" s="195" t="str">
        <f>VLOOKUP(D14,'Data '!B:C,2,FALSE)</f>
        <v>7D 60G SPUM CROIS 30CA AC</v>
      </c>
      <c r="F14" s="195" t="str">
        <f>VLOOKUP(B14,'Data '!A:AO,8,FALSE)</f>
        <v>Spumant</v>
      </c>
      <c r="G14" s="195" t="str">
        <f>VLOOKUP(B14,'Data '!A:AJ,5,FALSE)</f>
        <v>Tray 60/65g</v>
      </c>
      <c r="H14" s="195">
        <f>VLOOKUP(B14,'Data '!A:AH,6,FALSE)</f>
        <v>60</v>
      </c>
      <c r="I14" s="195" t="str">
        <f>_xlfn.CONCAT(VLOOKUP(B14,'Data '!A:AH,7,FALSE),"__",AA14)</f>
        <v>RS/BIH/AL/ME/MK__w41</v>
      </c>
      <c r="J14" s="196"/>
      <c r="K14" s="197">
        <f>VLOOKUP(B14,'Data '!A:AK,12,FALSE)</f>
        <v>30</v>
      </c>
      <c r="L14" s="198">
        <v>448</v>
      </c>
      <c r="M14" s="213">
        <f>8*56</f>
        <v>448</v>
      </c>
      <c r="N14" s="200">
        <f>(M14*K14*H14)/1000</f>
        <v>806.4</v>
      </c>
      <c r="O14" s="200">
        <f>VLOOKUP(B14,'Data '!A:AI,13,FALSE)</f>
        <v>56</v>
      </c>
      <c r="P14" s="201">
        <f>M14/O14</f>
        <v>8</v>
      </c>
      <c r="Q14" s="112">
        <f t="shared" ref="Q14:Q19" si="42">R13</f>
        <v>45938.027836984009</v>
      </c>
      <c r="R14" s="119">
        <f t="shared" ref="R14:R19" si="43">Q14+(P14/A14)/24</f>
        <v>45938.072096777614</v>
      </c>
      <c r="S14" s="12">
        <f t="shared" si="33"/>
        <v>1.0622350464942154</v>
      </c>
      <c r="T14" s="26">
        <f t="shared" si="34"/>
        <v>0.13277938081177693</v>
      </c>
      <c r="U14" s="20"/>
      <c r="V14" s="13">
        <f t="shared" si="35"/>
        <v>759.15401460480007</v>
      </c>
      <c r="W14" s="14">
        <f t="shared" si="36"/>
        <v>1.8</v>
      </c>
      <c r="X14" s="15">
        <f t="shared" si="37"/>
        <v>45938</v>
      </c>
      <c r="Y14" s="16" t="str">
        <f t="shared" si="38"/>
        <v>00:40:05</v>
      </c>
      <c r="Z14" s="17" t="str">
        <f>VLOOKUP(B14,'Data '!A:AI,28,FALSE)</f>
        <v>0002</v>
      </c>
      <c r="AA14" s="18" t="s">
        <v>33</v>
      </c>
      <c r="AB14" s="19"/>
    </row>
    <row r="15" spans="1:28" ht="40.5" customHeight="1" x14ac:dyDescent="0.35">
      <c r="A15" s="8">
        <f>IFERROR(VLOOKUP(B15,'Data '!A:AK,27,FALSE),1)</f>
        <v>7.531289827428572</v>
      </c>
      <c r="B15" s="43" t="str">
        <f t="shared" si="41"/>
        <v>43067531c03</v>
      </c>
      <c r="C15" s="82">
        <v>2200184</v>
      </c>
      <c r="D15" s="185">
        <v>4306753</v>
      </c>
      <c r="E15" s="195" t="str">
        <f>VLOOKUP(D15,'Data '!B:C,2,FALSE)</f>
        <v>7D 60G SPUM CROIS 30CA AC</v>
      </c>
      <c r="F15" s="195" t="str">
        <f>VLOOKUP(B15,'Data '!A:AO,8,FALSE)</f>
        <v>Spumant</v>
      </c>
      <c r="G15" s="195" t="str">
        <f>VLOOKUP(B15,'Data '!A:AJ,5,FALSE)</f>
        <v>Tray 60/65g</v>
      </c>
      <c r="H15" s="195">
        <f>VLOOKUP(B15,'Data '!A:AH,6,FALSE)</f>
        <v>60</v>
      </c>
      <c r="I15" s="195" t="str">
        <f>_xlfn.CONCAT(VLOOKUP(B15,'Data '!A:AH,7,FALSE),"__",AA15)</f>
        <v>RO/MD/GR/CY/BG__w41</v>
      </c>
      <c r="J15" s="196"/>
      <c r="K15" s="197">
        <f>VLOOKUP(B15,'Data '!A:AK,12,FALSE)</f>
        <v>30</v>
      </c>
      <c r="L15" s="198">
        <v>13328</v>
      </c>
      <c r="M15" s="199">
        <v>336</v>
      </c>
      <c r="N15" s="200">
        <f>(M15*K15*H15)/1000</f>
        <v>604.79999999999995</v>
      </c>
      <c r="O15" s="200">
        <f>VLOOKUP(B15,'Data '!A:AI,13,FALSE)</f>
        <v>56</v>
      </c>
      <c r="P15" s="201">
        <f>M15/O15</f>
        <v>6</v>
      </c>
      <c r="Q15" s="112">
        <f t="shared" si="42"/>
        <v>45938.072096777614</v>
      </c>
      <c r="R15" s="119">
        <f t="shared" si="43"/>
        <v>45938.105291622815</v>
      </c>
      <c r="S15" s="12">
        <f t="shared" si="33"/>
        <v>0.79667628487066144</v>
      </c>
      <c r="T15" s="26">
        <f t="shared" si="34"/>
        <v>9.9584535608832681E-2</v>
      </c>
      <c r="U15" s="202" t="s">
        <v>77</v>
      </c>
      <c r="V15" s="13">
        <f t="shared" si="35"/>
        <v>759.15401460480007</v>
      </c>
      <c r="W15" s="14">
        <f t="shared" si="36"/>
        <v>1.8</v>
      </c>
      <c r="X15" s="15">
        <f t="shared" si="37"/>
        <v>45938</v>
      </c>
      <c r="Y15" s="16" t="str">
        <f t="shared" si="38"/>
        <v>01:43:49</v>
      </c>
      <c r="Z15" s="17" t="str">
        <f>VLOOKUP(B15,'Data '!A:AI,28,FALSE)</f>
        <v>0002</v>
      </c>
      <c r="AA15" s="18" t="s">
        <v>33</v>
      </c>
      <c r="AB15" s="19"/>
    </row>
    <row r="16" spans="1:28" ht="40.5" customHeight="1" x14ac:dyDescent="0.35">
      <c r="A16" s="8">
        <f>IFERROR(VLOOKUP(B16,'Data '!A:AK,27,FALSE),1)</f>
        <v>7.531289827428572</v>
      </c>
      <c r="B16" s="43" t="str">
        <f t="shared" ref="B16" si="44">_xlfn.CONCAT(D16,"1c03")</f>
        <v>43067531c03</v>
      </c>
      <c r="C16" s="82">
        <v>2200184</v>
      </c>
      <c r="D16" s="185">
        <v>4306753</v>
      </c>
      <c r="E16" s="195" t="str">
        <f>VLOOKUP(D16,'Data '!B:C,2,FALSE)</f>
        <v>7D 60G SPUM CROIS 30CA AC</v>
      </c>
      <c r="F16" s="195" t="str">
        <f>VLOOKUP(B16,'Data '!A:AO,8,FALSE)</f>
        <v>Spumant</v>
      </c>
      <c r="G16" s="195" t="str">
        <f>VLOOKUP(B16,'Data '!A:AJ,5,FALSE)</f>
        <v>Tray 60/65g</v>
      </c>
      <c r="H16" s="195">
        <f>VLOOKUP(B16,'Data '!A:AH,6,FALSE)</f>
        <v>60</v>
      </c>
      <c r="I16" s="195" t="str">
        <f>_xlfn.CONCAT(VLOOKUP(B16,'Data '!A:AH,7,FALSE),"__",AA16)</f>
        <v>RO/MD/GR/CY/BG__w41</v>
      </c>
      <c r="J16" s="196"/>
      <c r="K16" s="197">
        <f>VLOOKUP(B16,'Data '!A:AK,12,FALSE)</f>
        <v>30</v>
      </c>
      <c r="L16" s="198">
        <v>12992</v>
      </c>
      <c r="M16" s="199">
        <v>9520</v>
      </c>
      <c r="N16" s="200">
        <f>(M16*K16*H16)/1000</f>
        <v>17136</v>
      </c>
      <c r="O16" s="200">
        <f>VLOOKUP(B16,'Data '!A:AI,13,FALSE)</f>
        <v>56</v>
      </c>
      <c r="P16" s="201">
        <f>M16/O16</f>
        <v>170</v>
      </c>
      <c r="Q16" s="110">
        <v>45938.250520833331</v>
      </c>
      <c r="R16" s="119">
        <f t="shared" si="43"/>
        <v>45939.191041447411</v>
      </c>
      <c r="S16" s="12">
        <f t="shared" si="33"/>
        <v>22.572494738002074</v>
      </c>
      <c r="T16" s="26">
        <f t="shared" si="34"/>
        <v>2.8215618422502593</v>
      </c>
      <c r="U16" s="202" t="s">
        <v>569</v>
      </c>
      <c r="V16" s="13">
        <f t="shared" si="35"/>
        <v>759.15401460480007</v>
      </c>
      <c r="W16" s="14">
        <f t="shared" si="36"/>
        <v>1.8</v>
      </c>
      <c r="X16" s="15">
        <f t="shared" si="37"/>
        <v>45938</v>
      </c>
      <c r="Y16" s="16" t="str">
        <f t="shared" si="38"/>
        <v>06:00:45</v>
      </c>
      <c r="Z16" s="17" t="str">
        <f>VLOOKUP(B16,'Data '!A:AI,28,FALSE)</f>
        <v>0002</v>
      </c>
      <c r="AA16" s="18" t="s">
        <v>33</v>
      </c>
      <c r="AB16" s="19"/>
    </row>
    <row r="17" spans="1:28" ht="40.5" customHeight="1" x14ac:dyDescent="0.35">
      <c r="A17" s="8">
        <f>IFERROR(VLOOKUP(B17,'Data '!A:AK,27,FALSE),1)</f>
        <v>7.531289827428572</v>
      </c>
      <c r="B17" s="43" t="str">
        <f t="shared" ref="B17" si="45">_xlfn.CONCAT(D17,"1c03")</f>
        <v>43067531c03</v>
      </c>
      <c r="C17" s="82">
        <v>2200184</v>
      </c>
      <c r="D17" s="185">
        <v>4306753</v>
      </c>
      <c r="E17" s="195" t="str">
        <f>VLOOKUP(D17,'Data '!B:C,2,FALSE)</f>
        <v>7D 60G SPUM CROIS 30CA AC</v>
      </c>
      <c r="F17" s="195" t="str">
        <f>VLOOKUP(B17,'Data '!A:AO,8,FALSE)</f>
        <v>Spumant</v>
      </c>
      <c r="G17" s="195" t="str">
        <f>VLOOKUP(B17,'Data '!A:AJ,5,FALSE)</f>
        <v>Tray 60/65g</v>
      </c>
      <c r="H17" s="195">
        <f>VLOOKUP(B17,'Data '!A:AH,6,FALSE)</f>
        <v>60</v>
      </c>
      <c r="I17" s="195" t="str">
        <f>_xlfn.CONCAT(VLOOKUP(B17,'Data '!A:AH,7,FALSE),"__",AA17)</f>
        <v>RO/MD/GR/CY/BG__w41</v>
      </c>
      <c r="J17" s="196"/>
      <c r="K17" s="197">
        <f>VLOOKUP(B17,'Data '!A:AK,12,FALSE)</f>
        <v>30</v>
      </c>
      <c r="L17" s="198">
        <v>3472</v>
      </c>
      <c r="M17" s="199">
        <v>3379</v>
      </c>
      <c r="N17" s="200">
        <f>(M17*K17*H17)/1000</f>
        <v>6082.2</v>
      </c>
      <c r="O17" s="200">
        <f>VLOOKUP(B17,'Data '!A:AI,13,FALSE)</f>
        <v>56</v>
      </c>
      <c r="P17" s="201">
        <f>M17/O17</f>
        <v>60.339285714285715</v>
      </c>
      <c r="Q17" s="110">
        <v>45939.250520833331</v>
      </c>
      <c r="R17" s="119">
        <f t="shared" ref="R17" si="46">Q17+(P17/A17)/24</f>
        <v>45939.584346374824</v>
      </c>
      <c r="S17" s="12">
        <f t="shared" ref="S17" si="47">+P17/A17</f>
        <v>8.0118129957677535</v>
      </c>
      <c r="T17" s="26">
        <f t="shared" ref="T17" si="48">+S17/8</f>
        <v>1.0014766244709692</v>
      </c>
      <c r="U17" s="20"/>
      <c r="V17" s="13">
        <f t="shared" ref="V17" si="49">H17*K17/1000*O17*A17</f>
        <v>759.15401460480007</v>
      </c>
      <c r="W17" s="14">
        <f t="shared" ref="W17" si="50">H17*K17/1000</f>
        <v>1.8</v>
      </c>
      <c r="X17" s="15">
        <f t="shared" ref="X17" si="51">INT(Q17)</f>
        <v>45939</v>
      </c>
      <c r="Y17" s="16" t="str">
        <f t="shared" ref="Y17" si="52">_xlfn.CONCAT(TEXT((Q17-X17),"HH:MM:SS"))</f>
        <v>06:00:45</v>
      </c>
      <c r="Z17" s="17" t="str">
        <f>VLOOKUP(B17,'Data '!A:AI,28,FALSE)</f>
        <v>0002</v>
      </c>
      <c r="AA17" s="18" t="s">
        <v>33</v>
      </c>
      <c r="AB17" s="19"/>
    </row>
    <row r="18" spans="1:28" ht="15.5" x14ac:dyDescent="0.35">
      <c r="A18" s="65">
        <v>1</v>
      </c>
      <c r="B18" s="45" t="s">
        <v>30</v>
      </c>
      <c r="C18" s="105"/>
      <c r="D18" s="104"/>
      <c r="E18" s="30"/>
      <c r="F18" s="30"/>
      <c r="G18" s="30"/>
      <c r="H18" s="30"/>
      <c r="I18" s="30"/>
      <c r="J18" s="31"/>
      <c r="K18" s="32"/>
      <c r="L18" s="49"/>
      <c r="M18" s="113"/>
      <c r="N18" s="29">
        <v>0</v>
      </c>
      <c r="O18" s="29"/>
      <c r="P18" s="42">
        <v>0.25</v>
      </c>
      <c r="Q18" s="112">
        <f>R17</f>
        <v>45939.584346374824</v>
      </c>
      <c r="R18" s="119">
        <f t="shared" si="43"/>
        <v>45939.594763041488</v>
      </c>
      <c r="S18" s="71">
        <v>0.25</v>
      </c>
      <c r="T18" s="72">
        <v>3.125E-2</v>
      </c>
      <c r="U18" s="20"/>
      <c r="V18" s="13">
        <v>0</v>
      </c>
      <c r="W18" s="14">
        <v>0</v>
      </c>
      <c r="X18" s="66">
        <v>45660</v>
      </c>
      <c r="Y18" s="67" t="s">
        <v>31</v>
      </c>
      <c r="Z18" s="68" t="e">
        <v>#N/A</v>
      </c>
      <c r="AA18" s="18" t="s">
        <v>32</v>
      </c>
    </row>
    <row r="19" spans="1:28" ht="40.5" customHeight="1" x14ac:dyDescent="0.35">
      <c r="A19" s="8">
        <f>IFERROR(VLOOKUP(B19,'Data '!A:AK,27,FALSE),1)</f>
        <v>7.188958471636365</v>
      </c>
      <c r="B19" s="43" t="str">
        <f t="shared" si="41"/>
        <v>43112611c03</v>
      </c>
      <c r="C19" s="82">
        <v>2200185</v>
      </c>
      <c r="D19" s="185">
        <v>4311261</v>
      </c>
      <c r="E19" s="195" t="str">
        <f>VLOOKUP(D19,'Data '!B:C,2,FALSE)</f>
        <v>7D 60G COCOA&amp;VAN CROIS 20CA SRP</v>
      </c>
      <c r="F19" s="195" t="str">
        <f>VLOOKUP(B19,'Data '!A:AO,8,FALSE)</f>
        <v>Cocoa-Vanilla</v>
      </c>
      <c r="G19" s="195" t="str">
        <f>VLOOKUP(B19,'Data '!A:AJ,5,FALSE)</f>
        <v>Tray 60/65g</v>
      </c>
      <c r="H19" s="195">
        <f>VLOOKUP(B19,'Data '!A:AH,6,FALSE)</f>
        <v>60</v>
      </c>
      <c r="I19" s="195" t="str">
        <f>_xlfn.CONCAT(VLOOKUP(B19,'Data '!A:AH,7,FALSE),"__",AA19)</f>
        <v>KAUFLAND RO/MD/BG__w41</v>
      </c>
      <c r="J19" s="196"/>
      <c r="K19" s="197">
        <f>VLOOKUP(B19,'Data '!A:AK,12,FALSE)</f>
        <v>20</v>
      </c>
      <c r="L19" s="198">
        <v>2552</v>
      </c>
      <c r="M19" s="199">
        <v>2552</v>
      </c>
      <c r="N19" s="200">
        <f>(M19*K19*H19)/1000</f>
        <v>3062.4</v>
      </c>
      <c r="O19" s="200">
        <f>VLOOKUP(B19,'Data '!A:AI,13,FALSE)</f>
        <v>88</v>
      </c>
      <c r="P19" s="201">
        <f>M19/O19</f>
        <v>29</v>
      </c>
      <c r="Q19" s="112">
        <f t="shared" si="42"/>
        <v>45939.594763041488</v>
      </c>
      <c r="R19" s="119">
        <f t="shared" si="43"/>
        <v>45939.762844876721</v>
      </c>
      <c r="S19" s="12">
        <f>+P19/A19</f>
        <v>4.0339640456149359</v>
      </c>
      <c r="T19" s="26">
        <f>+S19/8</f>
        <v>0.50424550570186699</v>
      </c>
      <c r="U19" s="20"/>
      <c r="V19" s="13">
        <f>H19*K19/1000*O19*A19</f>
        <v>759.15401460480007</v>
      </c>
      <c r="W19" s="14">
        <f>H19*K19/1000</f>
        <v>1.2</v>
      </c>
      <c r="X19" s="15">
        <f>INT(Q19)</f>
        <v>45939</v>
      </c>
      <c r="Y19" s="16" t="str">
        <f>_xlfn.CONCAT(TEXT((Q19-X19),"HH:MM:SS"))</f>
        <v>14:16:28</v>
      </c>
      <c r="Z19" s="17" t="str">
        <f>VLOOKUP(B19,'Data '!A:AI,28,FALSE)</f>
        <v>0002</v>
      </c>
      <c r="AA19" s="18" t="s">
        <v>33</v>
      </c>
      <c r="AB19" s="19"/>
    </row>
    <row r="20" spans="1:28" ht="40.5" customHeight="1" x14ac:dyDescent="0.35">
      <c r="A20" s="8">
        <f>IFERROR(VLOOKUP(B20,'Data '!A:AK,27,FALSE),1)</f>
        <v>7.188958471636365</v>
      </c>
      <c r="B20" s="43" t="str">
        <f t="shared" si="41"/>
        <v>43111591c03</v>
      </c>
      <c r="C20" s="82">
        <v>2200186</v>
      </c>
      <c r="D20" s="185">
        <v>4311159</v>
      </c>
      <c r="E20" s="195" t="str">
        <f>VLOOKUP(D20,'Data '!B:C,2,FALSE)</f>
        <v>7D 60G COCOA&amp;VAN CROIS 20CA AC.</v>
      </c>
      <c r="F20" s="195" t="str">
        <f>VLOOKUP(B20,'Data '!A:AO,8,FALSE)</f>
        <v>Cocoa-Vanilla</v>
      </c>
      <c r="G20" s="195" t="str">
        <f>VLOOKUP(B20,'Data '!A:AJ,5,FALSE)</f>
        <v>Tray 60/65g</v>
      </c>
      <c r="H20" s="195">
        <f>VLOOKUP(B20,'Data '!A:AH,6,FALSE)</f>
        <v>60</v>
      </c>
      <c r="I20" s="195" t="str">
        <f>_xlfn.CONCAT(VLOOKUP(B20,'Data '!A:AH,7,FALSE),"__",AA20)</f>
        <v>Ro,BG,GB__w41</v>
      </c>
      <c r="J20" s="196"/>
      <c r="K20" s="197">
        <f>VLOOKUP(B20,'Data '!A:AK,12,FALSE)</f>
        <v>20</v>
      </c>
      <c r="L20" s="198">
        <v>2640</v>
      </c>
      <c r="M20" s="199">
        <v>2806</v>
      </c>
      <c r="N20" s="200">
        <f>(M20*K20*H20)/1000</f>
        <v>3367.2</v>
      </c>
      <c r="O20" s="200">
        <f>VLOOKUP(B20,'Data '!A:AI,13,FALSE)</f>
        <v>88</v>
      </c>
      <c r="P20" s="201">
        <f>M20/O20</f>
        <v>31.886363636363637</v>
      </c>
      <c r="Q20" s="112">
        <f t="shared" ref="Q20:Q29" si="53">R19</f>
        <v>45939.762844876721</v>
      </c>
      <c r="R20" s="119">
        <f t="shared" ref="R20:R29" si="54">Q20+(P20/A20)/24</f>
        <v>45939.947655860131</v>
      </c>
      <c r="S20" s="12">
        <f>+P20/A20</f>
        <v>4.4354636018791185</v>
      </c>
      <c r="T20" s="26">
        <f>+S20/8</f>
        <v>0.55443295023488981</v>
      </c>
      <c r="U20" s="20"/>
      <c r="V20" s="13">
        <f>H20*K20/1000*O20*A20</f>
        <v>759.15401460480007</v>
      </c>
      <c r="W20" s="14">
        <f>H20*K20/1000</f>
        <v>1.2</v>
      </c>
      <c r="X20" s="15">
        <f>INT(Q20)</f>
        <v>45939</v>
      </c>
      <c r="Y20" s="16" t="str">
        <f>_xlfn.CONCAT(TEXT((Q20-X20),"HH:MM:SS"))</f>
        <v>18:18:30</v>
      </c>
      <c r="Z20" s="17" t="str">
        <f>VLOOKUP(B20,'Data '!A:AI,28,FALSE)</f>
        <v>0002</v>
      </c>
      <c r="AA20" s="18" t="s">
        <v>33</v>
      </c>
      <c r="AB20" s="19"/>
    </row>
    <row r="21" spans="1:28" ht="15.5" x14ac:dyDescent="0.35">
      <c r="A21" s="65">
        <v>1</v>
      </c>
      <c r="B21" s="45" t="s">
        <v>30</v>
      </c>
      <c r="C21" s="105"/>
      <c r="D21" s="104"/>
      <c r="E21" s="30"/>
      <c r="F21" s="30"/>
      <c r="G21" s="30"/>
      <c r="H21" s="30"/>
      <c r="I21" s="30"/>
      <c r="J21" s="31"/>
      <c r="K21" s="32"/>
      <c r="L21" s="49"/>
      <c r="M21" s="113"/>
      <c r="N21" s="29">
        <v>0</v>
      </c>
      <c r="O21" s="29"/>
      <c r="P21" s="42">
        <v>0.25</v>
      </c>
      <c r="Q21" s="112">
        <f t="shared" si="53"/>
        <v>45939.947655860131</v>
      </c>
      <c r="R21" s="119">
        <f t="shared" si="54"/>
        <v>45939.958072526795</v>
      </c>
      <c r="S21" s="71">
        <v>0.25</v>
      </c>
      <c r="T21" s="72">
        <v>3.125E-2</v>
      </c>
      <c r="U21" s="20"/>
      <c r="V21" s="13">
        <v>0</v>
      </c>
      <c r="W21" s="14">
        <v>0</v>
      </c>
      <c r="X21" s="66">
        <v>45660</v>
      </c>
      <c r="Y21" s="67" t="s">
        <v>31</v>
      </c>
      <c r="Z21" s="68" t="e">
        <v>#N/A</v>
      </c>
      <c r="AA21" s="18" t="s">
        <v>32</v>
      </c>
    </row>
    <row r="22" spans="1:28" ht="40.5" customHeight="1" x14ac:dyDescent="0.35">
      <c r="A22" s="8">
        <f>IFERROR(VLOOKUP(B22,'Data '!A:AK,27,FALSE),1)</f>
        <v>7.188958471636365</v>
      </c>
      <c r="B22" s="43" t="str">
        <f t="shared" si="41"/>
        <v>43117501c03</v>
      </c>
      <c r="C22" s="82">
        <v>2200187</v>
      </c>
      <c r="D22" s="185">
        <v>4311750</v>
      </c>
      <c r="E22" s="195" t="str">
        <f>VLOOKUP(D22,'Data '!B:C,2,FALSE)</f>
        <v>CHIPIC 60G COCOA CROIS 20CA SRP</v>
      </c>
      <c r="F22" s="195" t="str">
        <f>VLOOKUP(B22,'Data '!A:AO,8,FALSE)</f>
        <v>Cocoa</v>
      </c>
      <c r="G22" s="195" t="str">
        <f>VLOOKUP(B22,'Data '!A:AJ,5,FALSE)</f>
        <v>Tray 60/65g</v>
      </c>
      <c r="H22" s="195">
        <f>VLOOKUP(B22,'Data '!A:AH,6,FALSE)</f>
        <v>60</v>
      </c>
      <c r="I22" s="195" t="str">
        <f>_xlfn.CONCAT(VLOOKUP(B22,'Data '!A:AH,7,FALSE),"__",AA22)</f>
        <v>RO/BG/GR/CY/RS__w41</v>
      </c>
      <c r="J22" s="196"/>
      <c r="K22" s="197">
        <f>VLOOKUP(B22,'Data '!A:AK,12,FALSE)</f>
        <v>20</v>
      </c>
      <c r="L22" s="198">
        <v>3256</v>
      </c>
      <c r="M22" s="213">
        <v>3255</v>
      </c>
      <c r="N22" s="200">
        <f>(M22*K22*H22)/1000</f>
        <v>3906</v>
      </c>
      <c r="O22" s="200">
        <f>VLOOKUP(B22,'Data '!A:AI,13,FALSE)</f>
        <v>88</v>
      </c>
      <c r="P22" s="201">
        <f>M22/O22</f>
        <v>36.988636363636367</v>
      </c>
      <c r="Q22" s="112">
        <f t="shared" si="53"/>
        <v>45939.958072526795</v>
      </c>
      <c r="R22" s="119">
        <f t="shared" si="54"/>
        <v>45940.172455902066</v>
      </c>
      <c r="S22" s="12">
        <f>+P22/A22</f>
        <v>5.1452010064563556</v>
      </c>
      <c r="T22" s="26">
        <f>+S22/8</f>
        <v>0.64315012580704445</v>
      </c>
      <c r="U22" s="20"/>
      <c r="V22" s="13">
        <f>H22*K22/1000*O22*A22</f>
        <v>759.15401460480007</v>
      </c>
      <c r="W22" s="14">
        <f>H22*K22/1000</f>
        <v>1.2</v>
      </c>
      <c r="X22" s="15">
        <f>INT(Q22)</f>
        <v>45939</v>
      </c>
      <c r="Y22" s="16" t="str">
        <f>_xlfn.CONCAT(TEXT((Q22-X22),"HH:MM:SS"))</f>
        <v>22:59:37</v>
      </c>
      <c r="Z22" s="17" t="str">
        <f>VLOOKUP(B22,'Data '!A:AI,28,FALSE)</f>
        <v>0002</v>
      </c>
      <c r="AA22" s="18" t="s">
        <v>33</v>
      </c>
      <c r="AB22" s="19"/>
    </row>
    <row r="23" spans="1:28" ht="15.5" x14ac:dyDescent="0.35">
      <c r="A23" s="65">
        <v>1</v>
      </c>
      <c r="B23" s="45" t="s">
        <v>30</v>
      </c>
      <c r="C23" s="105"/>
      <c r="D23" s="104"/>
      <c r="E23" s="155"/>
      <c r="F23" s="155"/>
      <c r="G23" s="155"/>
      <c r="H23" s="155"/>
      <c r="I23" s="155"/>
      <c r="J23" s="156"/>
      <c r="K23" s="157"/>
      <c r="L23" s="158"/>
      <c r="M23" s="159"/>
      <c r="N23" s="160">
        <v>0</v>
      </c>
      <c r="O23" s="160"/>
      <c r="P23" s="161">
        <v>0.25</v>
      </c>
      <c r="Q23" s="112">
        <f t="shared" si="53"/>
        <v>45940.172455902066</v>
      </c>
      <c r="R23" s="119">
        <f t="shared" si="54"/>
        <v>45940.18287256873</v>
      </c>
      <c r="S23" s="71">
        <v>0.25</v>
      </c>
      <c r="T23" s="72">
        <v>3.125E-2</v>
      </c>
      <c r="U23" s="20"/>
      <c r="V23" s="13">
        <v>0</v>
      </c>
      <c r="W23" s="14">
        <v>0</v>
      </c>
      <c r="X23" s="66">
        <v>45660</v>
      </c>
      <c r="Y23" s="67" t="s">
        <v>31</v>
      </c>
      <c r="Z23" s="68" t="e">
        <v>#N/A</v>
      </c>
      <c r="AA23" s="18" t="s">
        <v>32</v>
      </c>
    </row>
    <row r="24" spans="1:28" ht="40.5" customHeight="1" x14ac:dyDescent="0.35">
      <c r="A24" s="8">
        <f>IFERROR(VLOOKUP(B24,'Data '!A:AK,27,FALSE),1)</f>
        <v>7.531289827428572</v>
      </c>
      <c r="B24" s="43" t="str">
        <f t="shared" ref="B24" si="55">_xlfn.CONCAT(D24,"1c03")</f>
        <v>43063611c03</v>
      </c>
      <c r="C24" s="82">
        <v>2200190</v>
      </c>
      <c r="D24" s="197">
        <v>4306361</v>
      </c>
      <c r="E24" s="195" t="str">
        <f>VLOOKUP(D24,'Data '!B:C,2,FALSE)</f>
        <v>7D 60G COCOA CROIS 30CA AC</v>
      </c>
      <c r="F24" s="195" t="str">
        <f>VLOOKUP(B24,'Data '!A:AO,8,FALSE)</f>
        <v>Cocoa</v>
      </c>
      <c r="G24" s="195" t="str">
        <f>VLOOKUP(B24,'Data '!A:AJ,5,FALSE)</f>
        <v>Tray 60/65g</v>
      </c>
      <c r="H24" s="195">
        <f>VLOOKUP(B24,'Data '!A:AH,6,FALSE)</f>
        <v>60</v>
      </c>
      <c r="I24" s="195" t="str">
        <f>_xlfn.CONCAT(VLOOKUP(B24,'Data '!A:AH,7,FALSE),"__",AA24)</f>
        <v>RO/MD/BG__w41</v>
      </c>
      <c r="J24" s="196"/>
      <c r="K24" s="197">
        <f>VLOOKUP(B24,'Data '!A:AK,12,FALSE)</f>
        <v>30</v>
      </c>
      <c r="L24" s="200">
        <v>4704</v>
      </c>
      <c r="M24" s="211">
        <v>168</v>
      </c>
      <c r="N24" s="200">
        <f t="shared" ref="N24:N29" si="56">(M24*K24*H24)/1000</f>
        <v>302.39999999999998</v>
      </c>
      <c r="O24" s="200">
        <f>VLOOKUP(B24,'Data '!A:AI,13,FALSE)</f>
        <v>56</v>
      </c>
      <c r="P24" s="201">
        <f t="shared" ref="P24:P29" si="57">M24/O24</f>
        <v>3</v>
      </c>
      <c r="Q24" s="112">
        <f t="shared" si="53"/>
        <v>45940.18287256873</v>
      </c>
      <c r="R24" s="119">
        <f t="shared" si="54"/>
        <v>45940.199469991334</v>
      </c>
      <c r="S24" s="12">
        <f t="shared" ref="S24:S29" si="58">+P24/A24</f>
        <v>0.39833814243533072</v>
      </c>
      <c r="T24" s="26">
        <f t="shared" ref="T24:T29" si="59">+S24/8</f>
        <v>4.979226780441634E-2</v>
      </c>
      <c r="U24" s="202" t="s">
        <v>572</v>
      </c>
      <c r="V24" s="13">
        <f t="shared" ref="V24:V29" si="60">H24*K24/1000*O24*A24</f>
        <v>759.15401460480007</v>
      </c>
      <c r="W24" s="14">
        <f t="shared" ref="W24:W29" si="61">H24*K24/1000</f>
        <v>1.8</v>
      </c>
      <c r="X24" s="15">
        <f t="shared" ref="X24:X29" si="62">INT(Q24)</f>
        <v>45940</v>
      </c>
      <c r="Y24" s="16" t="str">
        <f t="shared" ref="Y24:Y29" si="63">_xlfn.CONCAT(TEXT((Q24-X24),"HH:MM:SS"))</f>
        <v>04:23:20</v>
      </c>
      <c r="Z24" s="17" t="str">
        <f>VLOOKUP(B24,'Data '!A:AI,28,FALSE)</f>
        <v>0002</v>
      </c>
      <c r="AA24" s="18" t="s">
        <v>33</v>
      </c>
      <c r="AB24" s="19"/>
    </row>
    <row r="25" spans="1:28" ht="40.5" customHeight="1" x14ac:dyDescent="0.35">
      <c r="A25" s="8">
        <f>IFERROR(VLOOKUP(B25,'Data '!A:AK,27,FALSE),1)</f>
        <v>7.531289827428572</v>
      </c>
      <c r="B25" s="43" t="str">
        <f t="shared" si="41"/>
        <v>43068981c03</v>
      </c>
      <c r="C25">
        <v>2200188</v>
      </c>
      <c r="D25" s="23">
        <v>4306898</v>
      </c>
      <c r="E25" s="21" t="str">
        <f>VLOOKUP(D25,'Data '!B:C,2,FALSE)</f>
        <v>7D 60G COCOA CROIS 30CA SRP</v>
      </c>
      <c r="F25" s="21" t="str">
        <f>VLOOKUP(B25,'Data '!A:AO,8,FALSE)</f>
        <v>Cocoa</v>
      </c>
      <c r="G25" s="21" t="str">
        <f>VLOOKUP(B25,'Data '!A:AJ,5,FALSE)</f>
        <v>Tray 60/65g</v>
      </c>
      <c r="H25" s="21">
        <f>VLOOKUP(B25,'Data '!A:AH,6,FALSE)</f>
        <v>60</v>
      </c>
      <c r="I25" s="140" t="str">
        <f>_xlfn.CONCAT(VLOOKUP(B25,'Data '!A:AH,7,FALSE),"__",AA25)</f>
        <v>ROMANIA KAUFLAND__w41</v>
      </c>
      <c r="J25" s="27"/>
      <c r="K25" s="23">
        <f>VLOOKUP(B25,'Data '!A:AK,12,FALSE)</f>
        <v>30</v>
      </c>
      <c r="L25" s="24"/>
      <c r="M25" s="170">
        <f>42*56+5*56</f>
        <v>2632</v>
      </c>
      <c r="N25" s="24">
        <f t="shared" si="56"/>
        <v>4737.6000000000004</v>
      </c>
      <c r="O25" s="24">
        <f>VLOOKUP(B25,'Data '!A:AI,13,FALSE)</f>
        <v>56</v>
      </c>
      <c r="P25" s="25">
        <f t="shared" si="57"/>
        <v>47</v>
      </c>
      <c r="Q25" s="110">
        <v>45940.667187500003</v>
      </c>
      <c r="R25" s="119">
        <f t="shared" si="54"/>
        <v>45940.927213787429</v>
      </c>
      <c r="S25" s="12">
        <f t="shared" si="58"/>
        <v>6.2406308981535146</v>
      </c>
      <c r="T25" s="26">
        <f t="shared" si="59"/>
        <v>0.78007886226918932</v>
      </c>
      <c r="U25" s="202" t="s">
        <v>570</v>
      </c>
      <c r="V25" s="13">
        <f t="shared" si="60"/>
        <v>759.15401460480007</v>
      </c>
      <c r="W25" s="14">
        <f t="shared" si="61"/>
        <v>1.8</v>
      </c>
      <c r="X25" s="15">
        <f t="shared" si="62"/>
        <v>45940</v>
      </c>
      <c r="Y25" s="16" t="str">
        <f t="shared" si="63"/>
        <v>16:00:45</v>
      </c>
      <c r="Z25" s="17" t="str">
        <f>VLOOKUP(B25,'Data '!A:AI,28,FALSE)</f>
        <v>0002</v>
      </c>
      <c r="AA25" s="18" t="s">
        <v>33</v>
      </c>
      <c r="AB25" s="19"/>
    </row>
    <row r="26" spans="1:28" s="56" customFormat="1" ht="31" x14ac:dyDescent="0.35">
      <c r="A26" s="8">
        <f>IFERROR(VLOOKUP(B26,'Data '!A:AK,27,FALSE),1)</f>
        <v>7.531289827428572</v>
      </c>
      <c r="B26" s="43" t="str">
        <f>_xlfn.CONCAT(D26,"1c03")</f>
        <v>43068981c03</v>
      </c>
      <c r="C26">
        <v>2200189</v>
      </c>
      <c r="D26" s="23">
        <v>4306898</v>
      </c>
      <c r="E26" s="21" t="str">
        <f>VLOOKUP(D26,'Data '!B:C,2,FALSE)</f>
        <v>7D 60G COCOA CROIS 30CA SRP</v>
      </c>
      <c r="F26" s="21" t="str">
        <f>VLOOKUP(B26,'Data '!A:AO,8,FALSE)</f>
        <v>Cocoa</v>
      </c>
      <c r="G26" s="21" t="str">
        <f>VLOOKUP(B26,'Data '!A:AJ,5,FALSE)</f>
        <v>Tray 60/65g</v>
      </c>
      <c r="H26" s="21">
        <f>VLOOKUP(B26,'Data '!A:AH,6,FALSE)</f>
        <v>60</v>
      </c>
      <c r="I26" s="140" t="str">
        <f>_xlfn.CONCAT(VLOOKUP(B26,'Data '!A:AH,7,FALSE),"__",AA26)</f>
        <v>ROMANIA KAUFLAND__w41</v>
      </c>
      <c r="J26" s="27"/>
      <c r="K26" s="23">
        <f>VLOOKUP(B26,'Data '!A:AK,12,FALSE)</f>
        <v>30</v>
      </c>
      <c r="L26" s="60"/>
      <c r="M26" s="170">
        <v>0</v>
      </c>
      <c r="N26" s="24">
        <f t="shared" si="56"/>
        <v>0</v>
      </c>
      <c r="O26" s="24">
        <f>VLOOKUP(B26,'Data '!A:AI,13,FALSE)</f>
        <v>56</v>
      </c>
      <c r="P26" s="25">
        <f t="shared" si="57"/>
        <v>0</v>
      </c>
      <c r="Q26" s="112">
        <f t="shared" si="53"/>
        <v>45940.927213787429</v>
      </c>
      <c r="R26" s="119">
        <f t="shared" si="54"/>
        <v>45940.927213787429</v>
      </c>
      <c r="S26" s="12">
        <f t="shared" si="58"/>
        <v>0</v>
      </c>
      <c r="T26" s="12">
        <f t="shared" si="59"/>
        <v>0</v>
      </c>
      <c r="U26" s="58"/>
      <c r="V26" s="13">
        <f t="shared" si="60"/>
        <v>759.15401460480007</v>
      </c>
      <c r="W26" s="14">
        <f t="shared" si="61"/>
        <v>1.8</v>
      </c>
      <c r="X26" s="15">
        <f t="shared" si="62"/>
        <v>45940</v>
      </c>
      <c r="Y26" s="16" t="str">
        <f t="shared" si="63"/>
        <v>22:15:11</v>
      </c>
      <c r="Z26" s="17" t="str">
        <f>VLOOKUP(B26,'Data '!A:AI,28,FALSE)</f>
        <v>0002</v>
      </c>
      <c r="AA26" s="18" t="s">
        <v>33</v>
      </c>
    </row>
    <row r="27" spans="1:28" ht="40.5" customHeight="1" x14ac:dyDescent="0.35">
      <c r="A27" s="8">
        <f>IFERROR(VLOOKUP(B27,'Data '!A:AK,27,FALSE),1)</f>
        <v>7.531289827428572</v>
      </c>
      <c r="B27" s="43" t="str">
        <f t="shared" si="41"/>
        <v>43063611c03</v>
      </c>
      <c r="C27">
        <v>2200190</v>
      </c>
      <c r="D27" s="23">
        <v>4306361</v>
      </c>
      <c r="E27" s="21" t="str">
        <f>VLOOKUP(D27,'Data '!B:C,2,FALSE)</f>
        <v>7D 60G COCOA CROIS 30CA AC</v>
      </c>
      <c r="F27" s="21" t="str">
        <f>VLOOKUP(B27,'Data '!A:AO,8,FALSE)</f>
        <v>Cocoa</v>
      </c>
      <c r="G27" s="21" t="str">
        <f>VLOOKUP(B27,'Data '!A:AJ,5,FALSE)</f>
        <v>Tray 60/65g</v>
      </c>
      <c r="H27" s="21">
        <f>VLOOKUP(B27,'Data '!A:AH,6,FALSE)</f>
        <v>60</v>
      </c>
      <c r="I27" s="21" t="str">
        <f>_xlfn.CONCAT(VLOOKUP(B27,'Data '!A:AH,7,FALSE),"__",AA27)</f>
        <v>RO/MD/BG__w41</v>
      </c>
      <c r="J27" s="27"/>
      <c r="K27" s="23">
        <f>VLOOKUP(B27,'Data '!A:AK,12,FALSE)</f>
        <v>30</v>
      </c>
      <c r="L27" s="24"/>
      <c r="M27" s="170">
        <v>4536</v>
      </c>
      <c r="N27" s="24">
        <f t="shared" si="56"/>
        <v>8164.8</v>
      </c>
      <c r="O27" s="24">
        <f>VLOOKUP(B27,'Data '!A:AI,13,FALSE)</f>
        <v>56</v>
      </c>
      <c r="P27" s="25">
        <f t="shared" si="57"/>
        <v>81</v>
      </c>
      <c r="Q27" s="112">
        <f t="shared" si="53"/>
        <v>45940.927213787429</v>
      </c>
      <c r="R27" s="119">
        <f t="shared" si="54"/>
        <v>45941.375344197666</v>
      </c>
      <c r="S27" s="12">
        <f t="shared" si="58"/>
        <v>10.755129845753929</v>
      </c>
      <c r="T27" s="26">
        <f t="shared" si="59"/>
        <v>1.3443912307192412</v>
      </c>
      <c r="U27" s="20"/>
      <c r="V27" s="13">
        <f t="shared" si="60"/>
        <v>759.15401460480007</v>
      </c>
      <c r="W27" s="14">
        <f t="shared" si="61"/>
        <v>1.8</v>
      </c>
      <c r="X27" s="15">
        <f t="shared" si="62"/>
        <v>45940</v>
      </c>
      <c r="Y27" s="16" t="str">
        <f t="shared" si="63"/>
        <v>22:15:11</v>
      </c>
      <c r="Z27" s="17" t="str">
        <f>VLOOKUP(B27,'Data '!A:AI,28,FALSE)</f>
        <v>0002</v>
      </c>
      <c r="AA27" s="18" t="s">
        <v>33</v>
      </c>
      <c r="AB27" s="19"/>
    </row>
    <row r="28" spans="1:28" s="56" customFormat="1" ht="15.5" x14ac:dyDescent="0.35">
      <c r="A28" s="8">
        <f>IFERROR(VLOOKUP(B28,'Data '!A:AK,27,FALSE),1)</f>
        <v>7.531289827428572</v>
      </c>
      <c r="B28" s="43" t="str">
        <f>_xlfn.CONCAT(D28,"1c03")</f>
        <v>43063611c03</v>
      </c>
      <c r="C28">
        <v>2200191</v>
      </c>
      <c r="D28" s="23">
        <v>4306361</v>
      </c>
      <c r="E28" s="21" t="str">
        <f>VLOOKUP(D28,'Data '!B:C,2,FALSE)</f>
        <v>7D 60G COCOA CROIS 30CA AC</v>
      </c>
      <c r="F28" s="21" t="str">
        <f>VLOOKUP(B28,'Data '!A:AO,8,FALSE)</f>
        <v>Cocoa</v>
      </c>
      <c r="G28" s="21" t="str">
        <f>VLOOKUP(B28,'Data '!A:AJ,5,FALSE)</f>
        <v>Tray 60/65g</v>
      </c>
      <c r="H28" s="21">
        <f>VLOOKUP(B28,'Data '!A:AH,6,FALSE)</f>
        <v>60</v>
      </c>
      <c r="I28" s="21" t="str">
        <f>_xlfn.CONCAT(VLOOKUP(B28,'Data '!A:AH,7,FALSE),"__",AA28)</f>
        <v>RO/MD/BG__w41</v>
      </c>
      <c r="J28" s="27"/>
      <c r="K28" s="23">
        <f>VLOOKUP(B28,'Data '!A:AK,12,FALSE)</f>
        <v>30</v>
      </c>
      <c r="L28" s="60"/>
      <c r="M28" s="170">
        <f>198*56</f>
        <v>11088</v>
      </c>
      <c r="N28" s="24">
        <f t="shared" si="56"/>
        <v>19958.400000000001</v>
      </c>
      <c r="O28" s="24">
        <f>VLOOKUP(B28,'Data '!A:AI,13,FALSE)</f>
        <v>56</v>
      </c>
      <c r="P28" s="25">
        <f t="shared" si="57"/>
        <v>198</v>
      </c>
      <c r="Q28" s="112">
        <f t="shared" si="53"/>
        <v>45941.375344197666</v>
      </c>
      <c r="R28" s="119">
        <f t="shared" si="54"/>
        <v>45942.470774089365</v>
      </c>
      <c r="S28" s="12">
        <f t="shared" si="58"/>
        <v>26.29031740073183</v>
      </c>
      <c r="T28" s="12">
        <f t="shared" si="59"/>
        <v>3.2862896750914787</v>
      </c>
      <c r="U28" s="58"/>
      <c r="V28" s="13">
        <f t="shared" si="60"/>
        <v>759.15401460480007</v>
      </c>
      <c r="W28" s="14">
        <f t="shared" si="61"/>
        <v>1.8</v>
      </c>
      <c r="X28" s="15">
        <f t="shared" si="62"/>
        <v>45941</v>
      </c>
      <c r="Y28" s="16" t="str">
        <f t="shared" si="63"/>
        <v>09:00:30</v>
      </c>
      <c r="Z28" s="17" t="str">
        <f>VLOOKUP(B28,'Data '!A:AI,28,FALSE)</f>
        <v>0002</v>
      </c>
      <c r="AA28" s="18" t="s">
        <v>33</v>
      </c>
    </row>
    <row r="29" spans="1:28" ht="40.5" customHeight="1" x14ac:dyDescent="0.35">
      <c r="A29" s="8">
        <f>IFERROR(VLOOKUP(B29,'Data '!A:AK,27,FALSE),1)</f>
        <v>5.2719028792000007</v>
      </c>
      <c r="B29" s="43" t="str">
        <f t="shared" si="41"/>
        <v>43216061c03</v>
      </c>
      <c r="C29" s="126">
        <v>2200192</v>
      </c>
      <c r="D29" s="223">
        <v>4321606</v>
      </c>
      <c r="E29" s="21" t="str">
        <f>VLOOKUP(D29,'Data '!B:C,2,FALSE)</f>
        <v>7D 60G COCOA CROIS 30CA AC</v>
      </c>
      <c r="F29" s="21" t="str">
        <f>VLOOKUP(B29,'Data '!A:AO,8,FALSE)</f>
        <v>Cocoa</v>
      </c>
      <c r="G29" s="21" t="str">
        <f>VLOOKUP(B29,'Data '!A:AJ,5,FALSE)</f>
        <v>Tray 60/65g</v>
      </c>
      <c r="H29" s="21">
        <f>VLOOKUP(B29,'Data '!A:AH,6,FALSE)</f>
        <v>60</v>
      </c>
      <c r="I29" s="21" t="str">
        <f>_xlfn.CONCAT(VLOOKUP(B29,'Data '!A:AH,7,FALSE),"__",AA29)</f>
        <v>__w41</v>
      </c>
      <c r="J29" s="27"/>
      <c r="K29" s="23">
        <f>VLOOKUP(B29,'Data '!A:AK,12,FALSE)</f>
        <v>30</v>
      </c>
      <c r="L29" s="24"/>
      <c r="M29" s="170">
        <f>11840-61*80</f>
        <v>6960</v>
      </c>
      <c r="N29" s="24">
        <f t="shared" si="56"/>
        <v>12528</v>
      </c>
      <c r="O29" s="24">
        <f>VLOOKUP(B29,'Data '!A:AI,13,FALSE)</f>
        <v>80</v>
      </c>
      <c r="P29" s="25">
        <f t="shared" si="57"/>
        <v>87</v>
      </c>
      <c r="Q29" s="112">
        <f t="shared" si="53"/>
        <v>45942.470774089365</v>
      </c>
      <c r="R29" s="119">
        <f t="shared" si="54"/>
        <v>45943.158381597139</v>
      </c>
      <c r="S29" s="12">
        <f t="shared" si="58"/>
        <v>16.502580186606558</v>
      </c>
      <c r="T29" s="26">
        <f t="shared" si="59"/>
        <v>2.0628225233258197</v>
      </c>
      <c r="U29" s="202" t="s">
        <v>573</v>
      </c>
      <c r="V29" s="13">
        <f t="shared" si="60"/>
        <v>759.15401460480007</v>
      </c>
      <c r="W29" s="14">
        <f t="shared" si="61"/>
        <v>1.8</v>
      </c>
      <c r="X29" s="15">
        <f t="shared" si="62"/>
        <v>45942</v>
      </c>
      <c r="Y29" s="16" t="str">
        <f t="shared" si="63"/>
        <v>11:17:55</v>
      </c>
      <c r="Z29" s="17" t="str">
        <f>VLOOKUP(B29,'Data '!A:AI,28,FALSE)</f>
        <v>0002</v>
      </c>
      <c r="AA29" s="18" t="s">
        <v>33</v>
      </c>
      <c r="AB29" s="19"/>
    </row>
    <row r="30" spans="1:28" s="56" customFormat="1" ht="15.5" x14ac:dyDescent="0.35">
      <c r="A30" s="8">
        <f>IFERROR(VLOOKUP(B30,'Data '!A:AK,27,FALSE),1)</f>
        <v>5.2719028792000007</v>
      </c>
      <c r="B30" s="43" t="str">
        <f t="shared" ref="B30" si="64">_xlfn.CONCAT(D30,"1c03")</f>
        <v>43216131c03</v>
      </c>
      <c r="C30">
        <v>2200194</v>
      </c>
      <c r="D30" s="23">
        <v>4321613</v>
      </c>
      <c r="E30" s="21" t="str">
        <f>VLOOKUP(D30,'Data '!B:C,2,FALSE)</f>
        <v>7D 60G COCOA CROIS 30CA AC</v>
      </c>
      <c r="F30" s="21" t="str">
        <f>VLOOKUP(B30,'Data '!A:AO,8,FALSE)</f>
        <v>Cocoa</v>
      </c>
      <c r="G30" s="21" t="str">
        <f>VLOOKUP(B30,'Data '!A:AJ,5,FALSE)</f>
        <v>Tray 60/65g</v>
      </c>
      <c r="H30" s="21">
        <f>VLOOKUP(B30,'Data '!A:AH,6,FALSE)</f>
        <v>60</v>
      </c>
      <c r="I30" s="21" t="str">
        <f>_xlfn.CONCAT(VLOOKUP(B30,'Data '!A:AH,7,FALSE),"__",AA30)</f>
        <v>__w41</v>
      </c>
      <c r="J30" s="27"/>
      <c r="K30" s="23">
        <f>VLOOKUP(B30,'Data '!A:AK,12,FALSE)</f>
        <v>30</v>
      </c>
      <c r="L30" s="60"/>
      <c r="M30" s="170">
        <f>30*80+39*80-23*80-40*80+5*80</f>
        <v>880</v>
      </c>
      <c r="N30" s="24">
        <f t="shared" ref="N30" si="65">(M30*K30*H30)/1000</f>
        <v>1584</v>
      </c>
      <c r="O30" s="24">
        <f>VLOOKUP(B30,'Data '!A:AI,13,FALSE)</f>
        <v>80</v>
      </c>
      <c r="P30" s="25">
        <f t="shared" ref="P30" si="66">M30/O30</f>
        <v>11</v>
      </c>
      <c r="Q30" s="112">
        <f t="shared" ref="Q30" si="67">R29</f>
        <v>45943.158381597139</v>
      </c>
      <c r="R30" s="119">
        <f t="shared" ref="R30" si="68">Q30+(P30/A30)/24</f>
        <v>45943.245320477436</v>
      </c>
      <c r="S30" s="12">
        <f t="shared" ref="S30" si="69">+P30/A30</f>
        <v>2.0865331270422085</v>
      </c>
      <c r="T30" s="12">
        <f t="shared" ref="T30" si="70">+S30/8</f>
        <v>0.26081664088027606</v>
      </c>
      <c r="U30" s="58"/>
      <c r="V30" s="13">
        <f t="shared" ref="V30" si="71">H30*K30/1000*O30*A30</f>
        <v>759.15401460480007</v>
      </c>
      <c r="W30" s="14">
        <f t="shared" ref="W30" si="72">H30*K30/1000</f>
        <v>1.8</v>
      </c>
      <c r="X30" s="15">
        <f t="shared" ref="X30" si="73">INT(Q30)</f>
        <v>45943</v>
      </c>
      <c r="Y30" s="16" t="str">
        <f t="shared" ref="Y30" si="74">_xlfn.CONCAT(TEXT((Q30-X30),"HH:MM:SS"))</f>
        <v>03:48:04</v>
      </c>
      <c r="Z30" s="17" t="str">
        <f>VLOOKUP(B30,'Data '!A:AI,28,FALSE)</f>
        <v>0002</v>
      </c>
      <c r="AA30" s="18" t="s">
        <v>33</v>
      </c>
    </row>
    <row r="31" spans="1:28" ht="28.5" customHeight="1" x14ac:dyDescent="0.65">
      <c r="A31" s="8">
        <v>1</v>
      </c>
      <c r="B31" s="44" t="s">
        <v>69</v>
      </c>
      <c r="C31" s="83"/>
      <c r="D31" s="87"/>
      <c r="E31" s="88"/>
      <c r="F31" s="88"/>
      <c r="G31" s="141" t="s">
        <v>78</v>
      </c>
      <c r="H31" s="88"/>
      <c r="I31" s="89" t="s">
        <v>71</v>
      </c>
      <c r="J31" s="99"/>
      <c r="K31" s="90"/>
      <c r="L31" s="91"/>
      <c r="M31" s="46"/>
      <c r="N31" s="39"/>
      <c r="O31" s="39"/>
      <c r="P31" s="40"/>
      <c r="Q31" s="112"/>
      <c r="R31" s="119"/>
      <c r="V31" s="13">
        <f>H31*K31/1000*O31*A31</f>
        <v>0</v>
      </c>
      <c r="Y31" s="16" t="str">
        <f>_xlfn.CONCAT(TEXT((Q31-X31),"HH:MM:SS"))</f>
        <v>00:00:00</v>
      </c>
    </row>
    <row r="32" spans="1:28" ht="15.5" x14ac:dyDescent="0.35">
      <c r="A32" s="65">
        <v>1</v>
      </c>
      <c r="B32" s="45" t="s">
        <v>30</v>
      </c>
      <c r="C32" s="105"/>
      <c r="D32" s="104"/>
      <c r="E32" s="155"/>
      <c r="F32" s="155"/>
      <c r="G32" s="155"/>
      <c r="H32" s="155"/>
      <c r="I32" s="155"/>
      <c r="J32" s="156"/>
      <c r="K32" s="157"/>
      <c r="L32" s="158"/>
      <c r="M32" s="159"/>
      <c r="N32" s="160">
        <v>0</v>
      </c>
      <c r="O32" s="160"/>
      <c r="P32" s="161">
        <v>0.25</v>
      </c>
      <c r="Q32" s="110">
        <v>45943.250520833331</v>
      </c>
      <c r="R32" s="119">
        <f t="shared" ref="R32" si="75">Q32+(P32/A32)/24</f>
        <v>45943.260937499996</v>
      </c>
      <c r="S32" s="71">
        <v>0.25</v>
      </c>
      <c r="T32" s="72">
        <v>3.125E-2</v>
      </c>
      <c r="U32" s="20"/>
      <c r="V32" s="13">
        <v>0</v>
      </c>
      <c r="W32" s="14">
        <v>0</v>
      </c>
      <c r="X32" s="66">
        <v>45660</v>
      </c>
      <c r="Y32" s="67" t="s">
        <v>31</v>
      </c>
      <c r="Z32" s="68" t="e">
        <v>#N/A</v>
      </c>
      <c r="AA32" s="18" t="s">
        <v>39</v>
      </c>
    </row>
    <row r="33" spans="1:28" s="56" customFormat="1" ht="15.5" x14ac:dyDescent="0.35">
      <c r="A33" s="8">
        <f>IFERROR(VLOOKUP(B33,'Data '!A:AK,27,FALSE),1)</f>
        <v>5.2719028792000007</v>
      </c>
      <c r="B33" s="43" t="str">
        <f t="shared" ref="B33" si="76">_xlfn.CONCAT(D33,"1c03")</f>
        <v>43216131c03</v>
      </c>
      <c r="C33">
        <v>2208220</v>
      </c>
      <c r="D33" s="23">
        <v>4321613</v>
      </c>
      <c r="E33" s="21" t="str">
        <f>VLOOKUP(D33,'Data '!B:C,2,FALSE)</f>
        <v>7D 60G COCOA CROIS 30CA AC</v>
      </c>
      <c r="F33" s="21" t="str">
        <f>VLOOKUP(B33,'Data '!A:AO,8,FALSE)</f>
        <v>Cocoa</v>
      </c>
      <c r="G33" s="21" t="str">
        <f>VLOOKUP(B33,'Data '!A:AJ,5,FALSE)</f>
        <v>Tray 60/65g</v>
      </c>
      <c r="H33" s="21">
        <f>VLOOKUP(B33,'Data '!A:AH,6,FALSE)</f>
        <v>60</v>
      </c>
      <c r="I33" s="21" t="str">
        <f>_xlfn.CONCAT(VLOOKUP(B33,'Data '!A:AH,7,FALSE),"__",AA33)</f>
        <v>__w41</v>
      </c>
      <c r="J33" s="27"/>
      <c r="K33" s="23">
        <f>VLOOKUP(B33,'Data '!A:AK,12,FALSE)</f>
        <v>30</v>
      </c>
      <c r="L33" s="60"/>
      <c r="M33" s="170">
        <f>40*80-5*80</f>
        <v>2800</v>
      </c>
      <c r="N33" s="24">
        <f t="shared" ref="N33" si="77">(M33*K33*H33)/1000</f>
        <v>5040</v>
      </c>
      <c r="O33" s="24">
        <f>VLOOKUP(B33,'Data '!A:AI,13,FALSE)</f>
        <v>80</v>
      </c>
      <c r="P33" s="25">
        <f t="shared" ref="P33" si="78">M33/O33</f>
        <v>35</v>
      </c>
      <c r="Q33" s="112">
        <f>R32</f>
        <v>45943.260937499996</v>
      </c>
      <c r="R33" s="119">
        <f t="shared" ref="R33" si="79">Q33+(P33/A33)/24</f>
        <v>45943.537561210018</v>
      </c>
      <c r="S33" s="12">
        <f t="shared" ref="S33" si="80">+P33/A33</f>
        <v>6.6389690405888455</v>
      </c>
      <c r="T33" s="12">
        <f t="shared" ref="T33" si="81">+S33/8</f>
        <v>0.82987113007360569</v>
      </c>
      <c r="U33" s="58"/>
      <c r="V33" s="13">
        <f t="shared" ref="V33" si="82">H33*K33/1000*O33*A33</f>
        <v>759.15401460480007</v>
      </c>
      <c r="W33" s="14">
        <f t="shared" ref="W33" si="83">H33*K33/1000</f>
        <v>1.8</v>
      </c>
      <c r="X33" s="15">
        <f t="shared" ref="X33" si="84">INT(Q33)</f>
        <v>45943</v>
      </c>
      <c r="Y33" s="16" t="str">
        <f t="shared" ref="Y33" si="85">_xlfn.CONCAT(TEXT((Q33-X33),"HH:MM:SS"))</f>
        <v>06:15:45</v>
      </c>
      <c r="Z33" s="17" t="str">
        <f>VLOOKUP(B33,'Data '!A:AI,28,FALSE)</f>
        <v>0002</v>
      </c>
      <c r="AA33" s="18" t="s">
        <v>33</v>
      </c>
    </row>
    <row r="34" spans="1:28" ht="15.5" x14ac:dyDescent="0.35">
      <c r="A34" s="65">
        <v>1</v>
      </c>
      <c r="B34" s="45" t="s">
        <v>30</v>
      </c>
      <c r="C34" s="105"/>
      <c r="D34" s="104"/>
      <c r="E34" s="155"/>
      <c r="F34" s="155"/>
      <c r="G34" s="155"/>
      <c r="H34" s="155"/>
      <c r="I34" s="155"/>
      <c r="J34" s="156"/>
      <c r="K34" s="157"/>
      <c r="L34" s="158"/>
      <c r="M34" s="159"/>
      <c r="N34" s="160">
        <v>0</v>
      </c>
      <c r="O34" s="160"/>
      <c r="P34" s="161">
        <v>1</v>
      </c>
      <c r="Q34" s="112">
        <f>R33</f>
        <v>45943.537561210018</v>
      </c>
      <c r="R34" s="119">
        <f t="shared" ref="R34" si="86">Q34+(P34/A34)/24</f>
        <v>45943.579227876682</v>
      </c>
      <c r="S34" s="71">
        <v>0.25</v>
      </c>
      <c r="T34" s="72">
        <v>3.125E-2</v>
      </c>
      <c r="U34" s="20"/>
      <c r="V34" s="13">
        <v>0</v>
      </c>
      <c r="W34" s="14">
        <v>0</v>
      </c>
      <c r="X34" s="66">
        <v>45660</v>
      </c>
      <c r="Y34" s="67" t="s">
        <v>31</v>
      </c>
      <c r="Z34" s="68" t="e">
        <v>#N/A</v>
      </c>
      <c r="AA34" s="18" t="s">
        <v>39</v>
      </c>
    </row>
    <row r="35" spans="1:28" s="56" customFormat="1" ht="15.5" x14ac:dyDescent="0.35">
      <c r="A35" s="8">
        <f>IFERROR(VLOOKUP(B35,'Data '!A:AK,27,FALSE),1)</f>
        <v>8.125</v>
      </c>
      <c r="B35" s="43" t="str">
        <f>_xlfn.CONCAT(D35,"1c03")</f>
        <v>43069001c03</v>
      </c>
      <c r="C35">
        <v>2208281</v>
      </c>
      <c r="D35" s="56">
        <v>4306900</v>
      </c>
      <c r="E35" s="21" t="str">
        <f>VLOOKUP(D35,'Data '!B:C,2,FALSE)</f>
        <v>7D 300G COCOA CROIS HOME 8CA AC</v>
      </c>
      <c r="F35" s="21" t="str">
        <f>VLOOKUP(B35,'Data '!A:AO,8,FALSE)</f>
        <v>Cocoa</v>
      </c>
      <c r="G35" s="21" t="str">
        <f>VLOOKUP(B35,'Data '!A:AJ,5,FALSE)</f>
        <v>Home</v>
      </c>
      <c r="H35" s="21">
        <f>VLOOKUP(B35,'Data '!A:AH,6,FALSE)</f>
        <v>300</v>
      </c>
      <c r="I35" s="21" t="str">
        <f>_xlfn.CONCAT(VLOOKUP(B35,'Data '!A:AH,7,FALSE),"__",AA35)</f>
        <v>RO/MD/GR_w05__w42</v>
      </c>
      <c r="J35" s="27"/>
      <c r="K35" s="23">
        <f>VLOOKUP(B35,'Data '!A:AK,12,FALSE)</f>
        <v>8</v>
      </c>
      <c r="L35" s="60"/>
      <c r="M35" s="81">
        <v>3960</v>
      </c>
      <c r="N35" s="24">
        <f>(M35*K35*H35)/1000</f>
        <v>9504</v>
      </c>
      <c r="O35" s="24">
        <f>VLOOKUP(B35,'Data '!A:AI,13,FALSE)</f>
        <v>36</v>
      </c>
      <c r="P35" s="25">
        <f>M35/O35</f>
        <v>110</v>
      </c>
      <c r="Q35" s="182">
        <f t="shared" ref="Q35:Q36" si="87">R34</f>
        <v>45943.579227876682</v>
      </c>
      <c r="R35" s="214">
        <f t="shared" ref="R35:R36" si="88">Q35+(P35/A35)/24</f>
        <v>45944.143330440784</v>
      </c>
      <c r="S35" s="12">
        <f>+P35/A35</f>
        <v>13.538461538461538</v>
      </c>
      <c r="T35" s="12">
        <f>+S35/8</f>
        <v>1.6923076923076923</v>
      </c>
      <c r="U35" s="58"/>
      <c r="V35" s="13">
        <f>H35*K35/1000*O35*A35</f>
        <v>701.99999999999989</v>
      </c>
      <c r="W35" s="14">
        <f>H35*K35/1000</f>
        <v>2.4</v>
      </c>
      <c r="X35" s="15">
        <f>INT(Q35)</f>
        <v>45943</v>
      </c>
      <c r="Y35" s="16" t="str">
        <f>_xlfn.CONCAT(TEXT((Q35-X35),"HH:MM:SS"))</f>
        <v>13:54:05</v>
      </c>
      <c r="Z35" s="17" t="str">
        <f>VLOOKUP(B35,'Data '!A:AI,28,FALSE)</f>
        <v>0001</v>
      </c>
      <c r="AA35" s="18" t="s">
        <v>39</v>
      </c>
    </row>
    <row r="36" spans="1:28" ht="15.5" x14ac:dyDescent="0.35">
      <c r="A36" s="65">
        <v>1</v>
      </c>
      <c r="B36" s="45" t="s">
        <v>30</v>
      </c>
      <c r="C36" s="105"/>
      <c r="D36" s="104"/>
      <c r="E36" s="155"/>
      <c r="F36" s="155"/>
      <c r="G36" s="155"/>
      <c r="H36" s="155"/>
      <c r="I36" s="155"/>
      <c r="J36" s="156"/>
      <c r="K36" s="157"/>
      <c r="L36" s="158"/>
      <c r="M36" s="159"/>
      <c r="N36" s="160">
        <v>0</v>
      </c>
      <c r="O36" s="160"/>
      <c r="P36" s="161">
        <v>3</v>
      </c>
      <c r="Q36" s="112">
        <f t="shared" si="87"/>
        <v>45944.143330440784</v>
      </c>
      <c r="R36" s="119">
        <f t="shared" si="88"/>
        <v>45944.268330440784</v>
      </c>
      <c r="S36" s="71">
        <v>0.25</v>
      </c>
      <c r="T36" s="72">
        <v>3.125E-2</v>
      </c>
      <c r="U36" s="20"/>
      <c r="V36" s="13">
        <v>0</v>
      </c>
      <c r="W36" s="14">
        <v>0</v>
      </c>
      <c r="X36" s="66">
        <v>45660</v>
      </c>
      <c r="Y36" s="67" t="s">
        <v>31</v>
      </c>
      <c r="Z36" s="68" t="e">
        <v>#N/A</v>
      </c>
      <c r="AA36" s="18" t="s">
        <v>39</v>
      </c>
    </row>
    <row r="37" spans="1:28" s="56" customFormat="1" ht="15.5" x14ac:dyDescent="0.35">
      <c r="A37" s="8">
        <f>IFERROR(VLOOKUP(B37,'Data '!A:AK,27,FALSE),1)</f>
        <v>18.28125</v>
      </c>
      <c r="B37" s="43" t="str">
        <f>_xlfn.CONCAT(D37,"1c03")</f>
        <v>43169571c03</v>
      </c>
      <c r="C37">
        <v>2208282</v>
      </c>
      <c r="D37" s="224">
        <v>4316957</v>
      </c>
      <c r="E37" s="21" t="str">
        <f>VLOOKUP(D37,'Data '!B:C,2,FALSE)</f>
        <v>MKA 50G CROIS VANILLA 16 CA</v>
      </c>
      <c r="F37" s="21" t="str">
        <f>VLOOKUP(B37,'Data '!A:AO,8,FALSE)</f>
        <v>Vanilla</v>
      </c>
      <c r="G37" s="21" t="str">
        <f>VLOOKUP(B37,'Data '!A:AJ,5,FALSE)</f>
        <v>Milka</v>
      </c>
      <c r="H37" s="21">
        <f>VLOOKUP(B37,'Data '!A:AH,6,FALSE)</f>
        <v>50</v>
      </c>
      <c r="I37" s="21" t="str">
        <f>_xlfn.CONCAT(VLOOKUP(B37,'Data '!A:AH,7,FALSE),"__",AA37)</f>
        <v>CZ/SK/HU__w42</v>
      </c>
      <c r="J37" s="27"/>
      <c r="K37" s="23">
        <f>VLOOKUP(B37,'Data '!A:AK,12,FALSE)</f>
        <v>16</v>
      </c>
      <c r="L37" s="60"/>
      <c r="M37" s="81">
        <f>146*60</f>
        <v>8760</v>
      </c>
      <c r="N37" s="24">
        <f>(M37*K37*H37)/1000</f>
        <v>7008</v>
      </c>
      <c r="O37" s="24">
        <f>VLOOKUP(B37,'Data '!A:AI,13,FALSE)</f>
        <v>60</v>
      </c>
      <c r="P37" s="25">
        <f>M37/O37</f>
        <v>146</v>
      </c>
      <c r="Q37" s="112">
        <f t="shared" ref="Q37:Q55" si="89">R36</f>
        <v>45944.268330440784</v>
      </c>
      <c r="R37" s="119">
        <f t="shared" ref="R37:R55" si="90">Q37+(P37/A37)/24</f>
        <v>45944.60109397355</v>
      </c>
      <c r="S37" s="12">
        <f>+P37/A37</f>
        <v>7.9863247863247864</v>
      </c>
      <c r="T37" s="12">
        <f>+S37/8</f>
        <v>0.9982905982905983</v>
      </c>
      <c r="U37" s="58"/>
      <c r="V37" s="13">
        <f>H37*K37/1000*O37*A37</f>
        <v>877.5</v>
      </c>
      <c r="W37" s="14">
        <f>H37*K37/1000</f>
        <v>0.8</v>
      </c>
      <c r="X37" s="15">
        <f>INT(Q37)</f>
        <v>45944</v>
      </c>
      <c r="Y37" s="16" t="str">
        <f>_xlfn.CONCAT(TEXT((Q37-X37),"HH:MM:SS"))</f>
        <v>06:26:24</v>
      </c>
      <c r="Z37" s="17" t="str">
        <f>VLOOKUP(B37,'Data '!A:AI,28,FALSE)</f>
        <v>0001</v>
      </c>
      <c r="AA37" s="18" t="s">
        <v>39</v>
      </c>
    </row>
    <row r="38" spans="1:28" ht="15.5" x14ac:dyDescent="0.35">
      <c r="A38" s="65">
        <v>1</v>
      </c>
      <c r="B38" s="45" t="s">
        <v>69</v>
      </c>
      <c r="C38" s="105"/>
      <c r="D38" s="104"/>
      <c r="E38" s="155"/>
      <c r="F38" s="155"/>
      <c r="G38" s="155"/>
      <c r="H38" s="155"/>
      <c r="I38" s="155"/>
      <c r="J38" s="156"/>
      <c r="K38" s="157"/>
      <c r="L38" s="158"/>
      <c r="M38" s="159"/>
      <c r="N38" s="160"/>
      <c r="O38" s="160"/>
      <c r="P38" s="161">
        <v>0.5</v>
      </c>
      <c r="Q38" s="112">
        <f t="shared" si="89"/>
        <v>45944.60109397355</v>
      </c>
      <c r="R38" s="119">
        <f t="shared" si="90"/>
        <v>45944.621927306885</v>
      </c>
      <c r="S38" s="71">
        <f t="shared" ref="S38" si="91">+P38/A38</f>
        <v>0.5</v>
      </c>
      <c r="T38" s="72">
        <f t="shared" ref="T38" si="92">+S38/8</f>
        <v>6.25E-2</v>
      </c>
      <c r="U38" s="20"/>
      <c r="V38" s="13">
        <f t="shared" ref="V38" si="93">H38*K38/1000*O38*A38</f>
        <v>0</v>
      </c>
      <c r="W38" s="14">
        <f t="shared" ref="W38" si="94">H38*K38/1000</f>
        <v>0</v>
      </c>
      <c r="X38" s="66">
        <f t="shared" ref="X38" si="95">INT(Q38)</f>
        <v>45944</v>
      </c>
      <c r="Y38" s="67" t="str">
        <f t="shared" ref="Y38" si="96">_xlfn.CONCAT(TEXT((Q38-X38),"HH:MM:SS"))</f>
        <v>14:25:35</v>
      </c>
      <c r="Z38" s="68" t="e">
        <f>VLOOKUP(B38,'[1]Data '!A:AI,28,FALSE)</f>
        <v>#N/A</v>
      </c>
      <c r="AA38" s="18" t="s">
        <v>39</v>
      </c>
    </row>
    <row r="39" spans="1:28" s="56" customFormat="1" ht="15.5" x14ac:dyDescent="0.35">
      <c r="A39" s="8">
        <f>IFERROR(VLOOKUP(B39,'Data '!A:AK,27,FALSE),1)</f>
        <v>18.28125</v>
      </c>
      <c r="B39" s="43" t="str">
        <f>_xlfn.CONCAT(D39,"1c03")</f>
        <v>43173471c03</v>
      </c>
      <c r="C39">
        <v>2208283</v>
      </c>
      <c r="D39" s="56">
        <v>4317347</v>
      </c>
      <c r="E39" s="21" t="str">
        <f>VLOOKUP(D39,'Data '!B:C,2,FALSE)</f>
        <v>MKA 50G CROIS CHOCO 16 CA</v>
      </c>
      <c r="F39" s="21" t="str">
        <f>VLOOKUP(B39,'Data '!A:AO,8,FALSE)</f>
        <v>Cocoa</v>
      </c>
      <c r="G39" s="21" t="str">
        <f>VLOOKUP(B39,'Data '!A:AJ,5,FALSE)</f>
        <v>Milka</v>
      </c>
      <c r="H39" s="21">
        <f>VLOOKUP(B39,'Data '!A:AH,6,FALSE)</f>
        <v>50</v>
      </c>
      <c r="I39" s="21" t="str">
        <f>_xlfn.CONCAT(VLOOKUP(B39,'Data '!A:AH,7,FALSE),"__",AA39)</f>
        <v>CZ/SK/HU__w42</v>
      </c>
      <c r="J39" s="27"/>
      <c r="K39" s="23">
        <f>VLOOKUP(B39,'Data '!A:AK,12,FALSE)</f>
        <v>16</v>
      </c>
      <c r="L39" s="60"/>
      <c r="M39" s="81">
        <v>8760</v>
      </c>
      <c r="N39" s="24">
        <f>(M39*K39*H39)/1000</f>
        <v>7008</v>
      </c>
      <c r="O39" s="24">
        <f>VLOOKUP(B39,'Data '!A:AI,13,FALSE)</f>
        <v>60</v>
      </c>
      <c r="P39" s="25">
        <f>M39/O39</f>
        <v>146</v>
      </c>
      <c r="Q39" s="112">
        <f t="shared" si="89"/>
        <v>45944.621927306885</v>
      </c>
      <c r="R39" s="119">
        <f t="shared" si="90"/>
        <v>45944.954690839651</v>
      </c>
      <c r="S39" s="12">
        <f>+P39/A39</f>
        <v>7.9863247863247864</v>
      </c>
      <c r="T39" s="12">
        <f>+S39/8</f>
        <v>0.9982905982905983</v>
      </c>
      <c r="U39" s="58"/>
      <c r="V39" s="13">
        <f>H39*K39/1000*O39*A39</f>
        <v>877.5</v>
      </c>
      <c r="W39" s="14">
        <f>H39*K39/1000</f>
        <v>0.8</v>
      </c>
      <c r="X39" s="15">
        <f>INT(Q39)</f>
        <v>45944</v>
      </c>
      <c r="Y39" s="16" t="str">
        <f>_xlfn.CONCAT(TEXT((Q39-X39),"HH:MM:SS"))</f>
        <v>14:55:35</v>
      </c>
      <c r="Z39" s="17" t="str">
        <f>VLOOKUP(B39,'Data '!A:AI,28,FALSE)</f>
        <v>0001</v>
      </c>
      <c r="AA39" s="18" t="s">
        <v>39</v>
      </c>
    </row>
    <row r="40" spans="1:28" ht="15.5" x14ac:dyDescent="0.35">
      <c r="A40" s="65">
        <v>1</v>
      </c>
      <c r="B40" s="45" t="s">
        <v>69</v>
      </c>
      <c r="C40" s="105"/>
      <c r="D40" s="104"/>
      <c r="E40" s="155"/>
      <c r="F40" s="155"/>
      <c r="G40" s="155"/>
      <c r="H40" s="155"/>
      <c r="I40" s="155"/>
      <c r="J40" s="156"/>
      <c r="K40" s="157"/>
      <c r="L40" s="158"/>
      <c r="M40" s="159"/>
      <c r="N40" s="160"/>
      <c r="O40" s="160"/>
      <c r="P40" s="161">
        <v>1</v>
      </c>
      <c r="Q40" s="112">
        <f t="shared" si="89"/>
        <v>45944.954690839651</v>
      </c>
      <c r="R40" s="119">
        <f t="shared" si="90"/>
        <v>45944.996357506316</v>
      </c>
      <c r="S40" s="71">
        <f t="shared" ref="S40" si="97">+P40/A40</f>
        <v>1</v>
      </c>
      <c r="T40" s="72">
        <f t="shared" ref="T40" si="98">+S40/8</f>
        <v>0.125</v>
      </c>
      <c r="U40" s="20"/>
      <c r="V40" s="13">
        <f t="shared" ref="V40" si="99">H40*K40/1000*O40*A40</f>
        <v>0</v>
      </c>
      <c r="W40" s="14">
        <f t="shared" ref="W40" si="100">H40*K40/1000</f>
        <v>0</v>
      </c>
      <c r="X40" s="66">
        <f t="shared" ref="X40" si="101">INT(Q40)</f>
        <v>45944</v>
      </c>
      <c r="Y40" s="67" t="str">
        <f t="shared" ref="Y40" si="102">_xlfn.CONCAT(TEXT((Q40-X40),"HH:MM:SS"))</f>
        <v>22:54:45</v>
      </c>
      <c r="Z40" s="68" t="e">
        <f>VLOOKUP(B40,'[1]Data '!A:AI,28,FALSE)</f>
        <v>#N/A</v>
      </c>
      <c r="AA40" s="18" t="s">
        <v>39</v>
      </c>
    </row>
    <row r="41" spans="1:28" s="56" customFormat="1" ht="15.5" x14ac:dyDescent="0.35">
      <c r="A41" s="8">
        <f>IFERROR(VLOOKUP(B41,'Data '!A:AK,27,FALSE),1)</f>
        <v>20.892857142857146</v>
      </c>
      <c r="B41" s="43" t="str">
        <f>_xlfn.CONCAT(D41,"1c03")</f>
        <v>43164271c03</v>
      </c>
      <c r="C41">
        <v>2208284</v>
      </c>
      <c r="D41" s="56">
        <v>4316427</v>
      </c>
      <c r="E41" s="21" t="str">
        <f>VLOOKUP(D41,'Data '!B:C,2,FALSE)</f>
        <v>MILKA 50G CROIS CHOCO 14CA</v>
      </c>
      <c r="F41" s="21" t="str">
        <f>VLOOKUP(B41,'Data '!A:AO,8,FALSE)</f>
        <v>Cocoa</v>
      </c>
      <c r="G41" s="21" t="str">
        <f>VLOOKUP(B41,'Data '!A:AJ,5,FALSE)</f>
        <v>Milka</v>
      </c>
      <c r="H41" s="21">
        <f>VLOOKUP(B41,'Data '!A:AH,6,FALSE)</f>
        <v>50</v>
      </c>
      <c r="I41" s="21" t="str">
        <f>_xlfn.CONCAT(VLOOKUP(B41,'Data '!A:AH,7,FALSE),"__",AA41)</f>
        <v>PL  __w42</v>
      </c>
      <c r="J41" s="27"/>
      <c r="K41" s="23">
        <f>VLOOKUP(B41,'Data '!A:AK,12,FALSE)</f>
        <v>14</v>
      </c>
      <c r="L41" s="60"/>
      <c r="M41" s="81">
        <f>119*60</f>
        <v>7140</v>
      </c>
      <c r="N41" s="24">
        <f>(M41*K41*H41)/1000</f>
        <v>4998</v>
      </c>
      <c r="O41" s="24">
        <f>VLOOKUP(B41,'Data '!A:AI,13,FALSE)</f>
        <v>60</v>
      </c>
      <c r="P41" s="25">
        <f>M41/O41</f>
        <v>119</v>
      </c>
      <c r="Q41" s="112">
        <f t="shared" si="89"/>
        <v>45944.996357506316</v>
      </c>
      <c r="R41" s="119">
        <f t="shared" si="90"/>
        <v>45945.233679443634</v>
      </c>
      <c r="S41" s="12">
        <f>+P41/A41</f>
        <v>5.695726495726495</v>
      </c>
      <c r="T41" s="12">
        <f>+S41/8</f>
        <v>0.71196581196581188</v>
      </c>
      <c r="U41" s="58"/>
      <c r="V41" s="13">
        <f>H41*K41/1000*O41*A41</f>
        <v>877.50000000000011</v>
      </c>
      <c r="W41" s="14">
        <f>H41*K41/1000</f>
        <v>0.7</v>
      </c>
      <c r="X41" s="15">
        <f>INT(Q41)</f>
        <v>45944</v>
      </c>
      <c r="Y41" s="16" t="str">
        <f>_xlfn.CONCAT(TEXT((Q41-X41),"HH:MM:SS"))</f>
        <v>23:54:45</v>
      </c>
      <c r="Z41" s="17" t="str">
        <f>VLOOKUP(B41,'Data '!A:AI,28,FALSE)</f>
        <v>0001</v>
      </c>
      <c r="AA41" s="18" t="s">
        <v>39</v>
      </c>
    </row>
    <row r="42" spans="1:28" ht="15.5" x14ac:dyDescent="0.35">
      <c r="A42" s="65">
        <v>1</v>
      </c>
      <c r="B42" s="45" t="s">
        <v>69</v>
      </c>
      <c r="C42" s="105"/>
      <c r="D42" s="104"/>
      <c r="E42" s="155"/>
      <c r="F42" s="155"/>
      <c r="G42" s="155"/>
      <c r="H42" s="155"/>
      <c r="I42" s="155"/>
      <c r="J42" s="156"/>
      <c r="K42" s="157"/>
      <c r="L42" s="158"/>
      <c r="M42" s="159"/>
      <c r="N42" s="160"/>
      <c r="O42" s="160"/>
      <c r="P42" s="161">
        <v>0.5</v>
      </c>
      <c r="Q42" s="112">
        <f t="shared" si="89"/>
        <v>45945.233679443634</v>
      </c>
      <c r="R42" s="119">
        <f t="shared" si="90"/>
        <v>45945.25451277697</v>
      </c>
      <c r="S42" s="71">
        <f t="shared" ref="S42" si="103">+P42/A42</f>
        <v>0.5</v>
      </c>
      <c r="T42" s="72">
        <f t="shared" ref="T42" si="104">+S42/8</f>
        <v>6.25E-2</v>
      </c>
      <c r="U42" s="20"/>
      <c r="V42" s="13">
        <f t="shared" ref="V42" si="105">H42*K42/1000*O42*A42</f>
        <v>0</v>
      </c>
      <c r="W42" s="14">
        <f t="shared" ref="W42" si="106">H42*K42/1000</f>
        <v>0</v>
      </c>
      <c r="X42" s="66">
        <f t="shared" ref="X42" si="107">INT(Q42)</f>
        <v>45945</v>
      </c>
      <c r="Y42" s="67" t="str">
        <f t="shared" ref="Y42" si="108">_xlfn.CONCAT(TEXT((Q42-X42),"HH:MM:SS"))</f>
        <v>05:36:30</v>
      </c>
      <c r="Z42" s="68" t="e">
        <f>VLOOKUP(B42,'[1]Data '!A:AI,28,FALSE)</f>
        <v>#N/A</v>
      </c>
      <c r="AA42" s="18" t="s">
        <v>39</v>
      </c>
    </row>
    <row r="43" spans="1:28" s="56" customFormat="1" ht="15.5" x14ac:dyDescent="0.35">
      <c r="A43" s="8">
        <f>IFERROR(VLOOKUP(B43,'Data '!A:AK,27,FALSE),1)</f>
        <v>11.607142857142858</v>
      </c>
      <c r="B43" s="43" t="str">
        <f>_xlfn.CONCAT(D43,"1c03")</f>
        <v>43168261c03</v>
      </c>
      <c r="C43">
        <v>2208285</v>
      </c>
      <c r="D43" s="56">
        <v>4316826</v>
      </c>
      <c r="E43" s="21" t="str">
        <f>VLOOKUP(D43,'Data '!B:C,2,FALSE)</f>
        <v>MKA 50G CROIS CHOCO 14CA</v>
      </c>
      <c r="F43" s="21" t="str">
        <f>VLOOKUP(B43,'Data '!A:AO,8,FALSE)</f>
        <v>Cocoa</v>
      </c>
      <c r="G43" s="21" t="str">
        <f>VLOOKUP(B43,'Data '!A:AJ,5,FALSE)</f>
        <v>Milka</v>
      </c>
      <c r="H43" s="21">
        <f>VLOOKUP(B43,'Data '!A:AH,6,FALSE)</f>
        <v>50</v>
      </c>
      <c r="I43" s="21" t="str">
        <f>_xlfn.CONCAT(VLOOKUP(B43,'Data '!A:AH,7,FALSE),"__",AA43)</f>
        <v>EAM__w42</v>
      </c>
      <c r="J43" s="27"/>
      <c r="K43" s="23">
        <f>VLOOKUP(B43,'Data '!A:AK,12,FALSE)</f>
        <v>14</v>
      </c>
      <c r="L43" s="60"/>
      <c r="M43" s="81">
        <f>115*108</f>
        <v>12420</v>
      </c>
      <c r="N43" s="24">
        <f>(M43*K43*H43)/1000</f>
        <v>8694</v>
      </c>
      <c r="O43" s="24">
        <f>VLOOKUP(B43,'Data '!A:AI,13,FALSE)</f>
        <v>108</v>
      </c>
      <c r="P43" s="25">
        <f>M43/O43</f>
        <v>115</v>
      </c>
      <c r="Q43" s="112">
        <f t="shared" si="89"/>
        <v>45945.25451277697</v>
      </c>
      <c r="R43" s="119">
        <f t="shared" si="90"/>
        <v>45945.667333289792</v>
      </c>
      <c r="S43" s="12">
        <f>+P43/A43</f>
        <v>9.907692307692308</v>
      </c>
      <c r="T43" s="12">
        <f>+S43/8</f>
        <v>1.2384615384615385</v>
      </c>
      <c r="U43" s="58"/>
      <c r="V43" s="13">
        <f>H43*K43/1000*O43*A43</f>
        <v>877.5</v>
      </c>
      <c r="W43" s="14">
        <f>H43*K43/1000</f>
        <v>0.7</v>
      </c>
      <c r="X43" s="15">
        <f>INT(Q43)</f>
        <v>45945</v>
      </c>
      <c r="Y43" s="16" t="str">
        <f>_xlfn.CONCAT(TEXT((Q43-X43),"HH:MM:SS"))</f>
        <v>06:06:30</v>
      </c>
      <c r="Z43" s="17" t="str">
        <f>VLOOKUP(B43,'Data '!A:AI,28,FALSE)</f>
        <v>0001</v>
      </c>
      <c r="AA43" s="18" t="s">
        <v>39</v>
      </c>
    </row>
    <row r="44" spans="1:28" ht="15.5" x14ac:dyDescent="0.35">
      <c r="A44" s="8">
        <v>1</v>
      </c>
      <c r="B44" s="142" t="s">
        <v>69</v>
      </c>
      <c r="C44" s="143"/>
      <c r="D44" s="144"/>
      <c r="E44" s="30"/>
      <c r="F44" s="30"/>
      <c r="G44" s="30"/>
      <c r="H44" s="30"/>
      <c r="I44" s="30"/>
      <c r="J44" s="31"/>
      <c r="K44" s="32"/>
      <c r="L44" s="29"/>
      <c r="M44" s="145"/>
      <c r="N44" s="29"/>
      <c r="O44" s="29"/>
      <c r="P44" s="42">
        <v>0.5</v>
      </c>
      <c r="Q44" s="112">
        <f t="shared" si="89"/>
        <v>45945.667333289792</v>
      </c>
      <c r="R44" s="119">
        <f t="shared" si="90"/>
        <v>45945.688166623127</v>
      </c>
      <c r="S44" s="12">
        <f t="shared" ref="S44" si="109">+P44/A44</f>
        <v>0.5</v>
      </c>
      <c r="T44" s="71">
        <f t="shared" ref="T44" si="110">+S44/8</f>
        <v>6.25E-2</v>
      </c>
      <c r="U44" s="58"/>
      <c r="V44" s="13">
        <f t="shared" ref="V44" si="111">H44*K44/1000*O44*A44</f>
        <v>0</v>
      </c>
      <c r="W44" s="14">
        <f t="shared" ref="W44" si="112">H44*K44/1000</f>
        <v>0</v>
      </c>
      <c r="X44" s="15">
        <f t="shared" ref="X44" si="113">INT(Q44)</f>
        <v>45945</v>
      </c>
      <c r="Y44" s="16" t="str">
        <f t="shared" ref="Y44" si="114">_xlfn.CONCAT(TEXT((Q44-X44),"HH:MM:SS"))</f>
        <v>16:00:58</v>
      </c>
      <c r="Z44" s="17" t="e">
        <f>VLOOKUP(B44,'[1]Data '!A:AI,28,FALSE)</f>
        <v>#N/A</v>
      </c>
      <c r="AA44" s="18" t="s">
        <v>39</v>
      </c>
      <c r="AB44" s="19"/>
    </row>
    <row r="45" spans="1:28" s="56" customFormat="1" ht="15.5" x14ac:dyDescent="0.35">
      <c r="A45" s="8">
        <f>IFERROR(VLOOKUP(B45,'Data '!A:AK,27,FALSE),1)</f>
        <v>11.607142857142858</v>
      </c>
      <c r="B45" s="43" t="str">
        <f>_xlfn.CONCAT(D45,"1c03")</f>
        <v>43166261c03</v>
      </c>
      <c r="C45">
        <v>2208286</v>
      </c>
      <c r="D45" s="56">
        <v>4316626</v>
      </c>
      <c r="E45" s="21" t="str">
        <f>VLOOKUP(D45,'Data '!B:C,2,FALSE)</f>
        <v>MKA 50G CROIS CHOCO 14CA</v>
      </c>
      <c r="F45" s="21" t="str">
        <f>VLOOKUP(B45,'Data '!A:AO,8,FALSE)</f>
        <v>Cocoa</v>
      </c>
      <c r="G45" s="21" t="str">
        <f>VLOOKUP(B45,'Data '!A:AJ,5,FALSE)</f>
        <v>Milka</v>
      </c>
      <c r="H45" s="21">
        <f>VLOOKUP(B45,'Data '!A:AH,6,FALSE)</f>
        <v>50</v>
      </c>
      <c r="I45" s="21" t="str">
        <f>_xlfn.CONCAT(VLOOKUP(B45,'Data '!A:AH,7,FALSE),"__",AA45)</f>
        <v>RO/BG/KS__w42</v>
      </c>
      <c r="J45" s="27"/>
      <c r="K45" s="23">
        <f>VLOOKUP(B45,'Data '!A:AK,12,FALSE)</f>
        <v>14</v>
      </c>
      <c r="L45" s="60"/>
      <c r="M45" s="81">
        <f>148*108</f>
        <v>15984</v>
      </c>
      <c r="N45" s="24">
        <f>(M45*K45*H45)/1000</f>
        <v>11188.8</v>
      </c>
      <c r="O45" s="24">
        <f>VLOOKUP(B45,'Data '!A:AI,13,FALSE)</f>
        <v>108</v>
      </c>
      <c r="P45" s="25">
        <f>M45/O45</f>
        <v>148</v>
      </c>
      <c r="Q45" s="112">
        <f t="shared" si="89"/>
        <v>45945.688166623127</v>
      </c>
      <c r="R45" s="119">
        <f t="shared" si="90"/>
        <v>45946.219448674412</v>
      </c>
      <c r="S45" s="12">
        <f>+P45/A45</f>
        <v>12.75076923076923</v>
      </c>
      <c r="T45" s="12">
        <f>+S45/8</f>
        <v>1.5938461538461537</v>
      </c>
      <c r="U45" s="58"/>
      <c r="V45" s="13">
        <f>H45*K45/1000*O45*A45</f>
        <v>877.5</v>
      </c>
      <c r="W45" s="14">
        <f>H45*K45/1000</f>
        <v>0.7</v>
      </c>
      <c r="X45" s="15">
        <f>INT(Q45)</f>
        <v>45945</v>
      </c>
      <c r="Y45" s="16" t="str">
        <f>_xlfn.CONCAT(TEXT((Q45-X45),"HH:MM:SS"))</f>
        <v>16:30:58</v>
      </c>
      <c r="Z45" s="17" t="str">
        <f>VLOOKUP(B45,'Data '!A:AI,28,FALSE)</f>
        <v>0001</v>
      </c>
      <c r="AA45" s="18" t="s">
        <v>39</v>
      </c>
    </row>
    <row r="46" spans="1:28" ht="15.5" x14ac:dyDescent="0.35">
      <c r="A46" s="8">
        <v>1</v>
      </c>
      <c r="B46" s="142" t="s">
        <v>69</v>
      </c>
      <c r="C46" s="143"/>
      <c r="D46" s="144"/>
      <c r="E46" s="30"/>
      <c r="F46" s="30"/>
      <c r="G46" s="30"/>
      <c r="H46" s="30"/>
      <c r="I46" s="30"/>
      <c r="J46" s="31"/>
      <c r="K46" s="32"/>
      <c r="L46" s="29"/>
      <c r="M46" s="145"/>
      <c r="N46" s="29"/>
      <c r="O46" s="29"/>
      <c r="P46" s="42">
        <v>0.5</v>
      </c>
      <c r="Q46" s="112">
        <f t="shared" si="89"/>
        <v>45946.219448674412</v>
      </c>
      <c r="R46" s="119">
        <f t="shared" si="90"/>
        <v>45946.240282007748</v>
      </c>
      <c r="S46" s="12">
        <f t="shared" ref="S46" si="115">+P46/A46</f>
        <v>0.5</v>
      </c>
      <c r="T46" s="71">
        <f t="shared" ref="T46" si="116">+S46/8</f>
        <v>6.25E-2</v>
      </c>
      <c r="U46" s="58"/>
      <c r="V46" s="13">
        <f t="shared" ref="V46" si="117">H46*K46/1000*O46*A46</f>
        <v>0</v>
      </c>
      <c r="W46" s="14">
        <f t="shared" ref="W46" si="118">H46*K46/1000</f>
        <v>0</v>
      </c>
      <c r="X46" s="15">
        <f t="shared" ref="X46" si="119">INT(Q46)</f>
        <v>45946</v>
      </c>
      <c r="Y46" s="16" t="str">
        <f t="shared" ref="Y46" si="120">_xlfn.CONCAT(TEXT((Q46-X46),"HH:MM:SS"))</f>
        <v>05:16:00</v>
      </c>
      <c r="Z46" s="17" t="e">
        <f>VLOOKUP(B46,'[1]Data '!A:AI,28,FALSE)</f>
        <v>#N/A</v>
      </c>
      <c r="AA46" s="18" t="s">
        <v>39</v>
      </c>
      <c r="AB46" s="19"/>
    </row>
    <row r="47" spans="1:28" s="56" customFormat="1" ht="15.5" x14ac:dyDescent="0.35">
      <c r="A47" s="8">
        <f>IFERROR(VLOOKUP(B47,'Data '!A:AK,27,FALSE),1)</f>
        <v>20.892857142857146</v>
      </c>
      <c r="B47" s="43" t="str">
        <f>_xlfn.CONCAT(D47,"1c03")</f>
        <v>43165151c03</v>
      </c>
      <c r="C47">
        <v>2208287</v>
      </c>
      <c r="D47" s="56">
        <v>4316515</v>
      </c>
      <c r="E47" s="21" t="str">
        <f>VLOOKUP(D47,'Data '!B:C,2,FALSE)</f>
        <v>MKA 50G CROIS VANIL 14CA</v>
      </c>
      <c r="F47" s="21" t="str">
        <f>VLOOKUP(B47,'Data '!A:AO,8,FALSE)</f>
        <v>Vanilla</v>
      </c>
      <c r="G47" s="21" t="str">
        <f>VLOOKUP(B47,'Data '!A:AJ,5,FALSE)</f>
        <v>Milka</v>
      </c>
      <c r="H47" s="21">
        <f>VLOOKUP(B47,'Data '!A:AH,6,FALSE)</f>
        <v>50</v>
      </c>
      <c r="I47" s="21" t="str">
        <f>_xlfn.CONCAT(VLOOKUP(B47,'Data '!A:AH,7,FALSE),"__",AA47)</f>
        <v>PL  __w42</v>
      </c>
      <c r="J47" s="27"/>
      <c r="K47" s="23">
        <f>VLOOKUP(B47,'Data '!A:AK,12,FALSE)</f>
        <v>14</v>
      </c>
      <c r="L47" s="60"/>
      <c r="M47" s="81">
        <f>119*60</f>
        <v>7140</v>
      </c>
      <c r="N47" s="24">
        <f>(M47*K47*H47)/1000</f>
        <v>4998</v>
      </c>
      <c r="O47" s="24">
        <f>VLOOKUP(B47,'Data '!A:AI,13,FALSE)</f>
        <v>60</v>
      </c>
      <c r="P47" s="25">
        <f>M47/O47</f>
        <v>119</v>
      </c>
      <c r="Q47" s="112">
        <f t="shared" si="89"/>
        <v>45946.240282007748</v>
      </c>
      <c r="R47" s="119">
        <f t="shared" si="90"/>
        <v>45946.477603945066</v>
      </c>
      <c r="S47" s="12">
        <f>+P47/A47</f>
        <v>5.695726495726495</v>
      </c>
      <c r="T47" s="12">
        <f>+S47/8</f>
        <v>0.71196581196581188</v>
      </c>
      <c r="U47" s="58"/>
      <c r="V47" s="13">
        <f>H47*K47/1000*O47*A47</f>
        <v>877.50000000000011</v>
      </c>
      <c r="W47" s="14">
        <f>H47*K47/1000</f>
        <v>0.7</v>
      </c>
      <c r="X47" s="15">
        <f>INT(Q47)</f>
        <v>45946</v>
      </c>
      <c r="Y47" s="16" t="str">
        <f>_xlfn.CONCAT(TEXT((Q47-X47),"HH:MM:SS"))</f>
        <v>05:46:00</v>
      </c>
      <c r="Z47" s="17" t="str">
        <f>VLOOKUP(B47,'Data '!A:AI,28,FALSE)</f>
        <v>0001</v>
      </c>
      <c r="AA47" s="18" t="s">
        <v>39</v>
      </c>
    </row>
    <row r="48" spans="1:28" ht="15.5" x14ac:dyDescent="0.35">
      <c r="A48" s="8">
        <v>1</v>
      </c>
      <c r="B48" s="142" t="s">
        <v>69</v>
      </c>
      <c r="C48" s="143"/>
      <c r="D48" s="144"/>
      <c r="E48" s="30"/>
      <c r="F48" s="30"/>
      <c r="G48" s="30"/>
      <c r="H48" s="30"/>
      <c r="I48" s="30"/>
      <c r="J48" s="31"/>
      <c r="K48" s="32"/>
      <c r="L48" s="29"/>
      <c r="M48" s="145"/>
      <c r="N48" s="29"/>
      <c r="O48" s="29"/>
      <c r="P48" s="42">
        <v>0.5</v>
      </c>
      <c r="Q48" s="112">
        <f t="shared" si="89"/>
        <v>45946.477603945066</v>
      </c>
      <c r="R48" s="119">
        <f t="shared" si="90"/>
        <v>45946.498437278402</v>
      </c>
      <c r="S48" s="12">
        <f t="shared" ref="S48" si="121">+P48/A48</f>
        <v>0.5</v>
      </c>
      <c r="T48" s="71">
        <f t="shared" ref="T48" si="122">+S48/8</f>
        <v>6.25E-2</v>
      </c>
      <c r="U48" s="58"/>
      <c r="V48" s="13">
        <f t="shared" ref="V48" si="123">H48*K48/1000*O48*A48</f>
        <v>0</v>
      </c>
      <c r="W48" s="14">
        <f t="shared" ref="W48" si="124">H48*K48/1000</f>
        <v>0</v>
      </c>
      <c r="X48" s="15">
        <f t="shared" ref="X48" si="125">INT(Q48)</f>
        <v>45946</v>
      </c>
      <c r="Y48" s="16" t="str">
        <f t="shared" ref="Y48" si="126">_xlfn.CONCAT(TEXT((Q48-X48),"HH:MM:SS"))</f>
        <v>11:27:45</v>
      </c>
      <c r="Z48" s="17" t="e">
        <f>VLOOKUP(B48,'[1]Data '!A:AI,28,FALSE)</f>
        <v>#N/A</v>
      </c>
      <c r="AA48" s="18" t="s">
        <v>39</v>
      </c>
      <c r="AB48" s="19"/>
    </row>
    <row r="49" spans="1:28" s="56" customFormat="1" ht="15.5" x14ac:dyDescent="0.35">
      <c r="A49" s="8">
        <f>IFERROR(VLOOKUP(B49,'Data '!A:AK,27,FALSE),1)</f>
        <v>11.607142857142858</v>
      </c>
      <c r="B49" s="43" t="str">
        <f>_xlfn.CONCAT(D49,"1c03")</f>
        <v>43165671c03</v>
      </c>
      <c r="C49">
        <v>2208288</v>
      </c>
      <c r="D49" s="56">
        <v>4316567</v>
      </c>
      <c r="E49" s="21" t="str">
        <f>VLOOKUP(D49,'Data '!B:C,2,FALSE)</f>
        <v>MKA 50G CROIS VANIL 14CA</v>
      </c>
      <c r="F49" s="21" t="str">
        <f>VLOOKUP(B49,'Data '!A:AO,8,FALSE)</f>
        <v>Vanilla</v>
      </c>
      <c r="G49" s="21" t="str">
        <f>VLOOKUP(B49,'Data '!A:AJ,5,FALSE)</f>
        <v>Milka</v>
      </c>
      <c r="H49" s="21">
        <f>VLOOKUP(B49,'Data '!A:AH,6,FALSE)</f>
        <v>50</v>
      </c>
      <c r="I49" s="21" t="str">
        <f>_xlfn.CONCAT(VLOOKUP(B49,'Data '!A:AH,7,FALSE),"__",AA49)</f>
        <v>RO/BG/KS__w42</v>
      </c>
      <c r="J49" s="27"/>
      <c r="K49" s="23">
        <f>VLOOKUP(B49,'Data '!A:AK,12,FALSE)</f>
        <v>14</v>
      </c>
      <c r="L49" s="60"/>
      <c r="M49" s="81">
        <f>238*108-40*108</f>
        <v>21384</v>
      </c>
      <c r="N49" s="24">
        <f>(M49*K49*H49)/1000</f>
        <v>14968.8</v>
      </c>
      <c r="O49" s="24">
        <f>VLOOKUP(B49,'Data '!A:AI,13,FALSE)</f>
        <v>108</v>
      </c>
      <c r="P49" s="25">
        <f>M49/O49</f>
        <v>198</v>
      </c>
      <c r="Q49" s="112">
        <f t="shared" si="89"/>
        <v>45946.498437278402</v>
      </c>
      <c r="R49" s="119">
        <f t="shared" si="90"/>
        <v>45947.209206509171</v>
      </c>
      <c r="S49" s="12">
        <f>+P49/A49</f>
        <v>17.058461538461536</v>
      </c>
      <c r="T49" s="12">
        <f>+S49/8</f>
        <v>2.132307692307692</v>
      </c>
      <c r="U49" s="58"/>
      <c r="V49" s="13">
        <f>H49*K49/1000*O49*A49</f>
        <v>877.5</v>
      </c>
      <c r="W49" s="14">
        <f>H49*K49/1000</f>
        <v>0.7</v>
      </c>
      <c r="X49" s="15">
        <f>INT(Q49)</f>
        <v>45946</v>
      </c>
      <c r="Y49" s="16" t="str">
        <f>_xlfn.CONCAT(TEXT((Q49-X49),"HH:MM:SS"))</f>
        <v>11:57:45</v>
      </c>
      <c r="Z49" s="17" t="str">
        <f>VLOOKUP(B49,'Data '!A:AI,28,FALSE)</f>
        <v>0001</v>
      </c>
      <c r="AA49" s="18" t="s">
        <v>39</v>
      </c>
    </row>
    <row r="50" spans="1:28" ht="15.5" x14ac:dyDescent="0.35">
      <c r="A50" s="65">
        <v>1</v>
      </c>
      <c r="B50" s="174" t="s">
        <v>30</v>
      </c>
      <c r="C50" s="128"/>
      <c r="D50" s="171"/>
      <c r="E50" s="175"/>
      <c r="F50" s="175"/>
      <c r="G50" s="175"/>
      <c r="H50" s="175"/>
      <c r="I50" s="175"/>
      <c r="J50" s="176"/>
      <c r="K50" s="177"/>
      <c r="L50" s="178"/>
      <c r="M50" s="179"/>
      <c r="N50" s="180">
        <v>0</v>
      </c>
      <c r="O50" s="180"/>
      <c r="P50" s="181">
        <v>32</v>
      </c>
      <c r="Q50" s="110">
        <v>45947.250520833331</v>
      </c>
      <c r="R50" s="119">
        <f t="shared" si="90"/>
        <v>45948.583854166667</v>
      </c>
      <c r="S50" s="71">
        <v>0.25</v>
      </c>
      <c r="T50" s="72">
        <v>3.125E-2</v>
      </c>
      <c r="U50" s="20"/>
      <c r="V50" s="13">
        <v>0</v>
      </c>
      <c r="W50" s="14">
        <v>0</v>
      </c>
      <c r="X50" s="66">
        <v>45660</v>
      </c>
      <c r="Y50" s="67" t="s">
        <v>31</v>
      </c>
      <c r="Z50" s="68" t="e">
        <v>#N/A</v>
      </c>
      <c r="AA50" s="18" t="s">
        <v>39</v>
      </c>
    </row>
    <row r="51" spans="1:28" s="56" customFormat="1" ht="31" x14ac:dyDescent="0.35">
      <c r="A51" s="8">
        <f>IFERROR(VLOOKUP(B51,'Data '!A:AK,27,FALSE),1)</f>
        <v>6.7484250000000001</v>
      </c>
      <c r="B51" s="43" t="str">
        <f>_xlfn.CONCAT(D51,"1c03")</f>
        <v>43204791c03</v>
      </c>
      <c r="C51">
        <v>2208289</v>
      </c>
      <c r="D51" s="56">
        <v>4320479</v>
      </c>
      <c r="E51" s="21" t="str">
        <f>VLOOKUP(D51,'Data '!B:C,2,FALSE)</f>
        <v>7D 80G APPL&amp;CIN STRDL 20CA</v>
      </c>
      <c r="F51" s="21" t="str">
        <f>VLOOKUP(B51,'Data '!A:AO,8,FALSE)</f>
        <v>Apple-Cin</v>
      </c>
      <c r="G51" s="21" t="str">
        <f>VLOOKUP(B51,'Data '!A:AJ,5,FALSE)</f>
        <v>Borseto</v>
      </c>
      <c r="H51" s="21">
        <f>VLOOKUP(B51,'Data '!A:AH,6,FALSE)</f>
        <v>80</v>
      </c>
      <c r="I51" s="21" t="str">
        <f>_xlfn.CONCAT(VLOOKUP(B51,'Data '!A:AH,7,FALSE),"__",AA51)</f>
        <v>PL, BG, RO, GR, AL__w42</v>
      </c>
      <c r="J51" s="27"/>
      <c r="K51" s="23">
        <f>VLOOKUP(B51,'Data '!A:AK,12,FALSE)</f>
        <v>20</v>
      </c>
      <c r="L51" s="60"/>
      <c r="M51" s="81">
        <f>122*80+16*80</f>
        <v>11040</v>
      </c>
      <c r="N51" s="24">
        <f>(M51*K51*H51)/1000</f>
        <v>17664</v>
      </c>
      <c r="O51" s="24">
        <f>VLOOKUP(B51,'Data '!A:AI,13,FALSE)</f>
        <v>80</v>
      </c>
      <c r="P51" s="25">
        <f>M51/O51</f>
        <v>138</v>
      </c>
      <c r="Q51" s="112">
        <f t="shared" si="89"/>
        <v>45948.583854166667</v>
      </c>
      <c r="R51" s="119">
        <f t="shared" si="90"/>
        <v>45949.435904830338</v>
      </c>
      <c r="S51" s="12">
        <f>+P51/A51</f>
        <v>20.449215928161014</v>
      </c>
      <c r="T51" s="12">
        <f>+S51/8</f>
        <v>2.5561519910201267</v>
      </c>
      <c r="U51" s="58"/>
      <c r="V51" s="13">
        <f>H51*K51/1000*O51*A51</f>
        <v>863.79840000000002</v>
      </c>
      <c r="W51" s="14">
        <f>H51*K51/1000</f>
        <v>1.6</v>
      </c>
      <c r="X51" s="15">
        <f>INT(Q51)</f>
        <v>45948</v>
      </c>
      <c r="Y51" s="16" t="str">
        <f>_xlfn.CONCAT(TEXT((Q51-X51),"HH:MM:SS"))</f>
        <v>14:00:45</v>
      </c>
      <c r="Z51" s="17" t="str">
        <f>VLOOKUP(B51,'Data '!A:AI,28,FALSE)</f>
        <v>0001</v>
      </c>
      <c r="AA51" s="18" t="s">
        <v>39</v>
      </c>
    </row>
    <row r="52" spans="1:28" s="56" customFormat="1" ht="31" x14ac:dyDescent="0.35">
      <c r="A52" s="8">
        <f>IFERROR(VLOOKUP(B52,'Data '!A:AK,27,FALSE),1)</f>
        <v>9.409568627450982</v>
      </c>
      <c r="B52" s="43" t="str">
        <f>_xlfn.CONCAT(D52,"1c03")</f>
        <v>4548341c03</v>
      </c>
      <c r="C52">
        <v>2208290</v>
      </c>
      <c r="D52" s="56">
        <v>454834</v>
      </c>
      <c r="E52" s="21" t="str">
        <f>VLOOKUP(D52,'Data '!B:C,2,FALSE)</f>
        <v>7D SFG STRUDEL APPL CIN 3X80G 6MPK</v>
      </c>
      <c r="F52" s="21" t="str">
        <f>VLOOKUP(B52,'Data '!A:AO,8,FALSE)</f>
        <v>Apple-Cin</v>
      </c>
      <c r="G52" s="21" t="str">
        <f>VLOOKUP(B52,'Data '!A:AJ,5,FALSE)</f>
        <v>Borseto</v>
      </c>
      <c r="H52" s="21">
        <f>VLOOKUP(B52,'Data '!A:AH,6,FALSE)</f>
        <v>80</v>
      </c>
      <c r="I52" s="21" t="str">
        <f>_xlfn.CONCAT(VLOOKUP(B52,'Data '!A:AH,7,FALSE),"__",AA52)</f>
        <v>PL, BG, RO, GR, AL__w42</v>
      </c>
      <c r="J52" s="27"/>
      <c r="K52" s="23">
        <f>VLOOKUP(B52,'Data '!A:AK,12,FALSE)</f>
        <v>18</v>
      </c>
      <c r="L52" s="60"/>
      <c r="M52" s="81">
        <f>46*60+17*60</f>
        <v>3780</v>
      </c>
      <c r="N52" s="24">
        <f>(M52*K52*H52)/1000</f>
        <v>5443.2</v>
      </c>
      <c r="O52" s="24">
        <f>VLOOKUP(B52,'Data '!A:AI,13,FALSE)</f>
        <v>60</v>
      </c>
      <c r="P52" s="25">
        <f>M52/O52</f>
        <v>63</v>
      </c>
      <c r="Q52" s="112">
        <f t="shared" si="89"/>
        <v>45949.435904830338</v>
      </c>
      <c r="R52" s="119">
        <f t="shared" si="90"/>
        <v>45949.714876173653</v>
      </c>
      <c r="S52" s="12">
        <f>+P52/A52</f>
        <v>6.6953122395225542</v>
      </c>
      <c r="T52" s="12">
        <f>+S52/8</f>
        <v>0.83691402994031927</v>
      </c>
      <c r="U52" s="58"/>
      <c r="V52" s="13">
        <f>H52*K52/1000*O52*A52</f>
        <v>812.98672941176471</v>
      </c>
      <c r="W52" s="14">
        <f>H52*K52/1000</f>
        <v>1.44</v>
      </c>
      <c r="X52" s="15">
        <f>INT(Q52)</f>
        <v>45949</v>
      </c>
      <c r="Y52" s="16" t="str">
        <f>_xlfn.CONCAT(TEXT((Q52-X52),"HH:MM:SS"))</f>
        <v>10:27:42</v>
      </c>
      <c r="Z52" s="17" t="str">
        <f>VLOOKUP(B52,'Data '!A:AI,28,FALSE)</f>
        <v>0001</v>
      </c>
      <c r="AA52" s="18" t="s">
        <v>39</v>
      </c>
    </row>
    <row r="53" spans="1:28" s="56" customFormat="1" ht="15.65" customHeight="1" x14ac:dyDescent="0.35">
      <c r="A53" s="8">
        <f>IFERROR(VLOOKUP(B53,'Data '!A:AK,27,FALSE),1)</f>
        <v>11.247375</v>
      </c>
      <c r="B53" s="43" t="str">
        <f>_xlfn.CONCAT(D53,"1c03")</f>
        <v>43196531c03</v>
      </c>
      <c r="C53">
        <v>2208291</v>
      </c>
      <c r="D53" s="56">
        <v>4319653</v>
      </c>
      <c r="E53" s="21" t="str">
        <f>VLOOKUP(D53,'Data '!B:C,2,FALSE)</f>
        <v>7D 80G APPL&amp;CIN STRDL 20C</v>
      </c>
      <c r="F53" s="21" t="str">
        <f>VLOOKUP(B53,'Data '!A:AO,8,FALSE)</f>
        <v>Apple-Cin</v>
      </c>
      <c r="G53" s="21" t="str">
        <f>VLOOKUP(B53,'Data '!A:AJ,5,FALSE)</f>
        <v>Borseto</v>
      </c>
      <c r="H53" s="21">
        <f>VLOOKUP(B53,'Data '!A:AH,6,FALSE)</f>
        <v>80</v>
      </c>
      <c r="I53" s="21" t="str">
        <f>_xlfn.CONCAT(VLOOKUP(B53,'Data '!A:AH,7,FALSE),"__",AA53)</f>
        <v>PL, BG, RO, GR, AL__w42</v>
      </c>
      <c r="J53" s="27"/>
      <c r="K53" s="23">
        <f>VLOOKUP(B53,'Data '!A:AK,12,FALSE)</f>
        <v>20</v>
      </c>
      <c r="L53" s="60"/>
      <c r="M53" s="61">
        <f>22*48+26*48+32*48</f>
        <v>3840</v>
      </c>
      <c r="N53" s="24">
        <f>(M53*K53*H53)/1000</f>
        <v>6144</v>
      </c>
      <c r="O53" s="24">
        <f>VLOOKUP(B53,'Data '!A:AI,13,FALSE)</f>
        <v>48</v>
      </c>
      <c r="P53" s="25">
        <f>M53/O53</f>
        <v>80</v>
      </c>
      <c r="Q53" s="112">
        <f t="shared" si="89"/>
        <v>45949.714876173653</v>
      </c>
      <c r="R53" s="119">
        <f t="shared" si="90"/>
        <v>45950.011241621891</v>
      </c>
      <c r="S53" s="12">
        <f>+P53/A53</f>
        <v>7.1127707576212229</v>
      </c>
      <c r="T53" s="12">
        <f>+S53/8</f>
        <v>0.88909634470265286</v>
      </c>
      <c r="U53" s="58"/>
      <c r="V53" s="13">
        <f>H53*K53/1000*O53*A53</f>
        <v>863.79840000000013</v>
      </c>
      <c r="W53" s="14">
        <f>H53*K53/1000</f>
        <v>1.6</v>
      </c>
      <c r="X53" s="15">
        <f>INT(Q53)</f>
        <v>45949</v>
      </c>
      <c r="Y53" s="16" t="str">
        <f>_xlfn.CONCAT(TEXT((Q53-X53),"HH:MM:SS"))</f>
        <v>17:09:25</v>
      </c>
      <c r="Z53" s="17" t="str">
        <f>VLOOKUP(B53,'Data '!A:AI,28,FALSE)</f>
        <v>0001</v>
      </c>
      <c r="AA53" s="18" t="s">
        <v>39</v>
      </c>
    </row>
    <row r="54" spans="1:28" s="56" customFormat="1" ht="15.65" customHeight="1" x14ac:dyDescent="0.35">
      <c r="A54" s="8">
        <f>IFERROR(VLOOKUP(B54,'Data '!A:AK,27,FALSE),1)</f>
        <v>6.7484250000000001</v>
      </c>
      <c r="B54" s="43" t="str">
        <f>_xlfn.CONCAT(D54,"1c03")</f>
        <v>43204421c03</v>
      </c>
      <c r="C54">
        <v>2208292</v>
      </c>
      <c r="D54" s="56">
        <v>4320442</v>
      </c>
      <c r="E54" s="21" t="str">
        <f>VLOOKUP(D54,'Data '!B:C,2,FALSE)</f>
        <v>7D 80G APPL&amp;CIN STRDL 20CA</v>
      </c>
      <c r="F54" s="21" t="str">
        <f>VLOOKUP(B54,'Data '!A:AO,8,FALSE)</f>
        <v>Apple-Cin</v>
      </c>
      <c r="G54" s="21" t="str">
        <f>VLOOKUP(B54,'Data '!A:AJ,5,FALSE)</f>
        <v>Borseto</v>
      </c>
      <c r="H54" s="21">
        <f>VLOOKUP(B54,'Data '!A:AH,6,FALSE)</f>
        <v>80</v>
      </c>
      <c r="I54" s="21" t="str">
        <f>_xlfn.CONCAT(VLOOKUP(B54,'Data '!A:AH,7,FALSE),"__",AA54)</f>
        <v>PL, BG, RO, GR, AL__w42</v>
      </c>
      <c r="J54" s="27"/>
      <c r="K54" s="23">
        <f>VLOOKUP(B54,'Data '!A:AK,12,FALSE)</f>
        <v>20</v>
      </c>
      <c r="L54" s="60"/>
      <c r="M54" s="81">
        <f>29*80+12*80</f>
        <v>3280</v>
      </c>
      <c r="N54" s="24">
        <f>(M54*K54*H54)/1000</f>
        <v>5248</v>
      </c>
      <c r="O54" s="24">
        <f>VLOOKUP(B54,'Data '!A:AI,13,FALSE)</f>
        <v>80</v>
      </c>
      <c r="P54" s="25">
        <f>M54/O54</f>
        <v>41</v>
      </c>
      <c r="Q54" s="112">
        <f t="shared" si="89"/>
        <v>45950.011241621891</v>
      </c>
      <c r="R54" s="119">
        <f t="shared" si="90"/>
        <v>45950.264387108924</v>
      </c>
      <c r="S54" s="12">
        <f>+P54/A54</f>
        <v>6.0754916888014607</v>
      </c>
      <c r="T54" s="12">
        <f>+S54/8</f>
        <v>0.75943646110018259</v>
      </c>
      <c r="U54" s="58"/>
      <c r="V54" s="13">
        <f>H54*K54/1000*O54*A54</f>
        <v>863.79840000000002</v>
      </c>
      <c r="W54" s="14">
        <f>H54*K54/1000</f>
        <v>1.6</v>
      </c>
      <c r="X54" s="15">
        <f>INT(Q54)</f>
        <v>45950</v>
      </c>
      <c r="Y54" s="16" t="str">
        <f>_xlfn.CONCAT(TEXT((Q54-X54),"HH:MM:SS"))</f>
        <v>00:16:11</v>
      </c>
      <c r="Z54" s="17" t="str">
        <f>VLOOKUP(B54,'Data '!A:AI,28,FALSE)</f>
        <v>0001</v>
      </c>
      <c r="AA54" s="18" t="s">
        <v>39</v>
      </c>
    </row>
    <row r="55" spans="1:28" ht="15.5" x14ac:dyDescent="0.35">
      <c r="A55" s="65">
        <v>1</v>
      </c>
      <c r="B55" s="45" t="s">
        <v>30</v>
      </c>
      <c r="C55" s="105"/>
      <c r="D55" s="104"/>
      <c r="E55" s="30"/>
      <c r="F55" s="30"/>
      <c r="G55" s="30"/>
      <c r="H55" s="30"/>
      <c r="I55" s="30"/>
      <c r="J55" s="31"/>
      <c r="K55" s="32"/>
      <c r="L55" s="49"/>
      <c r="M55" s="113"/>
      <c r="N55" s="29">
        <v>0</v>
      </c>
      <c r="O55" s="29"/>
      <c r="P55" s="42">
        <v>0.25</v>
      </c>
      <c r="Q55" s="112">
        <f t="shared" si="89"/>
        <v>45950.264387108924</v>
      </c>
      <c r="R55" s="119">
        <f t="shared" si="90"/>
        <v>45950.274803775588</v>
      </c>
      <c r="S55" s="71">
        <v>0.25</v>
      </c>
      <c r="T55" s="72">
        <v>3.125E-2</v>
      </c>
      <c r="U55" s="20"/>
      <c r="V55" s="13">
        <v>0</v>
      </c>
      <c r="W55" s="14">
        <v>0</v>
      </c>
      <c r="X55" s="66">
        <v>45660</v>
      </c>
      <c r="Y55" s="67" t="s">
        <v>31</v>
      </c>
      <c r="Z55" s="68" t="e">
        <v>#N/A</v>
      </c>
      <c r="AA55" s="18" t="s">
        <v>39</v>
      </c>
    </row>
    <row r="56" spans="1:28" ht="28.5" customHeight="1" x14ac:dyDescent="0.65">
      <c r="A56" s="8">
        <v>1</v>
      </c>
      <c r="B56" s="44" t="s">
        <v>69</v>
      </c>
      <c r="C56" s="83"/>
      <c r="D56" s="87"/>
      <c r="E56" s="88"/>
      <c r="F56" s="88"/>
      <c r="G56" s="141" t="s">
        <v>79</v>
      </c>
      <c r="H56" s="88"/>
      <c r="I56" s="89" t="s">
        <v>71</v>
      </c>
      <c r="J56" s="99"/>
      <c r="K56" s="90"/>
      <c r="L56" s="91"/>
      <c r="M56" s="46"/>
      <c r="N56" s="39"/>
      <c r="O56" s="39"/>
      <c r="P56" s="40"/>
      <c r="Q56" s="112"/>
      <c r="R56" s="119"/>
      <c r="V56" s="13">
        <f>H56*K56/1000*O56*A56</f>
        <v>0</v>
      </c>
      <c r="Y56" s="16" t="str">
        <f>_xlfn.CONCAT(TEXT((Q56-X56),"HH:MM:SS"))</f>
        <v>00:00:00</v>
      </c>
    </row>
    <row r="57" spans="1:28" s="56" customFormat="1" ht="15.5" x14ac:dyDescent="0.35">
      <c r="A57" s="8">
        <f>IFERROR(VLOOKUP(B57,'Data '!A:AK,27,FALSE),1)</f>
        <v>11.247375</v>
      </c>
      <c r="B57" s="43" t="str">
        <f>_xlfn.CONCAT(D57,"1c03")</f>
        <v>43188371c03</v>
      </c>
      <c r="C57">
        <v>2208293</v>
      </c>
      <c r="D57" s="56">
        <v>4318837</v>
      </c>
      <c r="E57" s="21" t="str">
        <f>VLOOKUP(D57,'Data '!B:C,2,FALSE)</f>
        <v>7D 80G CACAO 7DSTRUD 20CA SRP</v>
      </c>
      <c r="F57" s="21" t="str">
        <f>VLOOKUP(B57,'Data '!A:AO,8,FALSE)</f>
        <v>Cocoa</v>
      </c>
      <c r="G57" s="21" t="str">
        <f>VLOOKUP(B57,'Data '!A:AJ,5,FALSE)</f>
        <v>Borseto</v>
      </c>
      <c r="H57" s="21">
        <f>VLOOKUP(B57,'Data '!A:AH,6,FALSE)</f>
        <v>80</v>
      </c>
      <c r="I57" s="21" t="str">
        <f>_xlfn.CONCAT(VLOOKUP(B57,'Data '!A:AH,7,FALSE),"__",AA57)</f>
        <v>PL,BG,RO,GR__w42</v>
      </c>
      <c r="J57" s="27"/>
      <c r="K57" s="23">
        <f>VLOOKUP(B57,'Data '!A:AK,12,FALSE)</f>
        <v>20</v>
      </c>
      <c r="L57" s="60"/>
      <c r="M57" s="61">
        <f>26*48</f>
        <v>1248</v>
      </c>
      <c r="N57" s="24">
        <f>(M57*K57*H57)/1000</f>
        <v>1996.8</v>
      </c>
      <c r="O57" s="24">
        <f>VLOOKUP(B57,'Data '!A:AI,13,FALSE)</f>
        <v>48</v>
      </c>
      <c r="P57" s="25">
        <f>M57/O57</f>
        <v>26</v>
      </c>
      <c r="Q57" s="110">
        <v>45950.264409722222</v>
      </c>
      <c r="R57" s="119">
        <f>Q57+(P57/A57)/24</f>
        <v>45950.360728492895</v>
      </c>
      <c r="S57" s="12">
        <f>+P57/A57</f>
        <v>2.3116504962268976</v>
      </c>
      <c r="T57" s="12">
        <f>+S57/8</f>
        <v>0.28895631202836219</v>
      </c>
      <c r="U57" s="58"/>
      <c r="V57" s="13">
        <f>H57*K57/1000*O57*A57</f>
        <v>863.79840000000013</v>
      </c>
      <c r="W57" s="14">
        <f>H57*K57/1000</f>
        <v>1.6</v>
      </c>
      <c r="X57" s="15">
        <f>INT(Q57)</f>
        <v>45950</v>
      </c>
      <c r="Y57" s="16" t="str">
        <f>_xlfn.CONCAT(TEXT((Q57-X57),"HH:MM:SS"))</f>
        <v>06:20:45</v>
      </c>
      <c r="Z57" s="17" t="str">
        <f>VLOOKUP(B57,'Data '!A:AI,28,FALSE)</f>
        <v>0001</v>
      </c>
      <c r="AA57" s="18" t="s">
        <v>39</v>
      </c>
    </row>
    <row r="58" spans="1:28" ht="15.5" x14ac:dyDescent="0.35">
      <c r="A58" s="65">
        <v>1</v>
      </c>
      <c r="B58" s="45" t="s">
        <v>30</v>
      </c>
      <c r="C58" s="105"/>
      <c r="D58" s="104"/>
      <c r="E58" s="30"/>
      <c r="F58" s="30"/>
      <c r="G58" s="30"/>
      <c r="H58" s="30"/>
      <c r="I58" s="30"/>
      <c r="J58" s="31"/>
      <c r="K58" s="32"/>
      <c r="L58" s="49"/>
      <c r="M58" s="113"/>
      <c r="N58" s="29">
        <v>0</v>
      </c>
      <c r="O58" s="29"/>
      <c r="P58" s="42">
        <v>0.25</v>
      </c>
      <c r="Q58" s="112">
        <f>R57</f>
        <v>45950.360728492895</v>
      </c>
      <c r="R58" s="119">
        <f>Q58+(P58/A58)/24</f>
        <v>45950.371145159559</v>
      </c>
      <c r="S58" s="71">
        <v>0.25</v>
      </c>
      <c r="T58" s="72">
        <v>3.125E-2</v>
      </c>
      <c r="U58" s="20"/>
      <c r="V58" s="13">
        <v>0</v>
      </c>
      <c r="W58" s="14">
        <v>0</v>
      </c>
      <c r="X58" s="66">
        <v>45660</v>
      </c>
      <c r="Y58" s="67" t="s">
        <v>31</v>
      </c>
      <c r="Z58" s="68" t="e">
        <v>#N/A</v>
      </c>
      <c r="AA58" s="18" t="s">
        <v>39</v>
      </c>
    </row>
    <row r="59" spans="1:28" s="56" customFormat="1" ht="31" x14ac:dyDescent="0.35">
      <c r="A59" s="8">
        <f>IFERROR(VLOOKUP(B59,'Data '!A:AK,27,FALSE),1)</f>
        <v>6.7484250000000001</v>
      </c>
      <c r="B59" s="43" t="str">
        <f>_xlfn.CONCAT(D59,"1c03")</f>
        <v>43204511c03</v>
      </c>
      <c r="C59">
        <v>2208294</v>
      </c>
      <c r="D59" s="56">
        <v>4320451</v>
      </c>
      <c r="E59" s="21" t="str">
        <f>VLOOKUP(D59,'Data '!B:C,2,FALSE)</f>
        <v>7D 80G FR FRUIT STRDL 20CA</v>
      </c>
      <c r="F59" s="21" t="str">
        <f>VLOOKUP(B59,'Data '!A:AO,8,FALSE)</f>
        <v>Forest fruits</v>
      </c>
      <c r="G59" s="21" t="str">
        <f>VLOOKUP(B59,'Data '!A:AJ,5,FALSE)</f>
        <v>Borseto</v>
      </c>
      <c r="H59" s="21">
        <f>VLOOKUP(B59,'Data '!A:AH,6,FALSE)</f>
        <v>80</v>
      </c>
      <c r="I59" s="21" t="str">
        <f>_xlfn.CONCAT(VLOOKUP(B59,'Data '!A:AH,7,FALSE),"__",AA59)</f>
        <v>PL, BG, RO, GR, AL__w42</v>
      </c>
      <c r="J59" s="27"/>
      <c r="K59" s="23">
        <f>VLOOKUP(B59,'Data '!A:AK,12,FALSE)</f>
        <v>20</v>
      </c>
      <c r="L59" s="60"/>
      <c r="M59" s="61">
        <f>10*80+4*80+9*80</f>
        <v>1840</v>
      </c>
      <c r="N59" s="24">
        <f>(M59*K59*H59)/1000</f>
        <v>2944</v>
      </c>
      <c r="O59" s="24">
        <f>VLOOKUP(B59,'Data '!A:AI,13,FALSE)</f>
        <v>80</v>
      </c>
      <c r="P59" s="25">
        <f>M59/O59</f>
        <v>23</v>
      </c>
      <c r="Q59" s="112">
        <f t="shared" ref="Q59:Q61" si="127">R58</f>
        <v>45950.371145159559</v>
      </c>
      <c r="R59" s="119">
        <f t="shared" ref="R59:R61" si="128">Q59+(P59/A59)/24</f>
        <v>45950.513153603504</v>
      </c>
      <c r="S59" s="12">
        <f>+P59/A59</f>
        <v>3.4082026546935027</v>
      </c>
      <c r="T59" s="12">
        <f>+S59/8</f>
        <v>0.42602533183668784</v>
      </c>
      <c r="U59" s="58"/>
      <c r="V59" s="13">
        <f>H59*K59/1000*O59*A59</f>
        <v>863.79840000000002</v>
      </c>
      <c r="W59" s="14">
        <f>H59*K59/1000</f>
        <v>1.6</v>
      </c>
      <c r="X59" s="15">
        <f>INT(Q59)</f>
        <v>45950</v>
      </c>
      <c r="Y59" s="16" t="str">
        <f>_xlfn.CONCAT(TEXT((Q59-X59),"HH:MM:SS"))</f>
        <v>08:54:27</v>
      </c>
      <c r="Z59" s="17" t="str">
        <f>VLOOKUP(B59,'Data '!A:AI,28,FALSE)</f>
        <v>0001</v>
      </c>
      <c r="AA59" s="18" t="s">
        <v>39</v>
      </c>
    </row>
    <row r="60" spans="1:28" s="56" customFormat="1" ht="15.5" x14ac:dyDescent="0.35">
      <c r="A60" s="8">
        <f>IFERROR(VLOOKUP(B60,'Data '!A:AK,27,FALSE),1)</f>
        <v>11.247375</v>
      </c>
      <c r="B60" s="43" t="str">
        <f>_xlfn.CONCAT(D60,"1c03")</f>
        <v>43196541c03</v>
      </c>
      <c r="C60">
        <v>2208295</v>
      </c>
      <c r="D60" s="56">
        <v>4319654</v>
      </c>
      <c r="E60" s="21" t="str">
        <f>VLOOKUP(D60,'Data '!B:C,2,FALSE)</f>
        <v>7D 80G FR FRUIT STRDL 20C</v>
      </c>
      <c r="F60" s="21" t="str">
        <f>VLOOKUP(B60,'Data '!A:AO,8,FALSE)</f>
        <v>Forest fruits</v>
      </c>
      <c r="G60" s="21" t="str">
        <f>VLOOKUP(B60,'Data '!A:AJ,5,FALSE)</f>
        <v>Borseto</v>
      </c>
      <c r="H60" s="21">
        <f>VLOOKUP(B60,'Data '!A:AH,6,FALSE)</f>
        <v>80</v>
      </c>
      <c r="I60" s="21" t="str">
        <f>_xlfn.CONCAT(VLOOKUP(B60,'Data '!A:AH,7,FALSE),"__",AA60)</f>
        <v>PL,BG,RO,GR__w42</v>
      </c>
      <c r="J60" s="27"/>
      <c r="K60" s="23">
        <f>VLOOKUP(B60,'Data '!A:AK,12,FALSE)</f>
        <v>20</v>
      </c>
      <c r="L60" s="60"/>
      <c r="M60" s="81">
        <f>8*48</f>
        <v>384</v>
      </c>
      <c r="N60" s="24">
        <f>(M60*K60*H60)/1000</f>
        <v>614.4</v>
      </c>
      <c r="O60" s="24">
        <f>VLOOKUP(B60,'Data '!A:AI,13,FALSE)</f>
        <v>48</v>
      </c>
      <c r="P60" s="25">
        <f>M60/O60</f>
        <v>8</v>
      </c>
      <c r="Q60" s="112">
        <f t="shared" si="127"/>
        <v>45950.513153603504</v>
      </c>
      <c r="R60" s="119">
        <f t="shared" si="128"/>
        <v>45950.542790148327</v>
      </c>
      <c r="S60" s="12">
        <f>+P60/A60</f>
        <v>0.71127707576212229</v>
      </c>
      <c r="T60" s="12">
        <f>+S60/8</f>
        <v>8.8909634470265286E-2</v>
      </c>
      <c r="U60" s="58"/>
      <c r="V60" s="13">
        <f>H60*K60/1000*O60*A60</f>
        <v>863.79840000000013</v>
      </c>
      <c r="W60" s="14">
        <f>H60*K60/1000</f>
        <v>1.6</v>
      </c>
      <c r="X60" s="15">
        <f>INT(Q60)</f>
        <v>45950</v>
      </c>
      <c r="Y60" s="16" t="str">
        <f>_xlfn.CONCAT(TEXT((Q60-X60),"HH:MM:SS"))</f>
        <v>12:18:56</v>
      </c>
      <c r="Z60" s="17" t="str">
        <f>VLOOKUP(B60,'Data '!A:AI,28,FALSE)</f>
        <v>0001</v>
      </c>
      <c r="AA60" s="18" t="s">
        <v>39</v>
      </c>
    </row>
    <row r="61" spans="1:28" ht="15.5" x14ac:dyDescent="0.35">
      <c r="A61" s="65">
        <v>1</v>
      </c>
      <c r="B61" s="45" t="s">
        <v>30</v>
      </c>
      <c r="C61" s="105"/>
      <c r="D61" s="104"/>
      <c r="E61" s="30"/>
      <c r="F61" s="30"/>
      <c r="G61" s="30"/>
      <c r="H61" s="30"/>
      <c r="I61" s="30"/>
      <c r="J61" s="31"/>
      <c r="K61" s="32"/>
      <c r="L61" s="49"/>
      <c r="M61" s="113"/>
      <c r="N61" s="29">
        <v>0</v>
      </c>
      <c r="O61" s="29"/>
      <c r="P61" s="42">
        <v>1</v>
      </c>
      <c r="Q61" s="112">
        <f t="shared" si="127"/>
        <v>45950.542790148327</v>
      </c>
      <c r="R61" s="119">
        <f t="shared" si="128"/>
        <v>45950.584456814991</v>
      </c>
      <c r="S61" s="71">
        <v>0.25</v>
      </c>
      <c r="T61" s="72">
        <v>3.125E-2</v>
      </c>
      <c r="U61" s="20"/>
      <c r="V61" s="13">
        <v>0</v>
      </c>
      <c r="W61" s="14">
        <v>0</v>
      </c>
      <c r="X61" s="66">
        <v>45660</v>
      </c>
      <c r="Y61" s="67" t="s">
        <v>31</v>
      </c>
      <c r="Z61" s="68" t="e">
        <v>#N/A</v>
      </c>
      <c r="AA61" s="18" t="s">
        <v>39</v>
      </c>
    </row>
    <row r="62" spans="1:28" ht="40.5" customHeight="1" x14ac:dyDescent="0.35">
      <c r="A62" s="8">
        <f>IFERROR(VLOOKUP(B62,'Data '!A:AK,27,FALSE),1)</f>
        <v>5.2719028792000007</v>
      </c>
      <c r="B62" s="43" t="str">
        <f t="shared" ref="B62" si="129">_xlfn.CONCAT(D62,"1c03")</f>
        <v>43216061c03</v>
      </c>
      <c r="C62">
        <v>2208296</v>
      </c>
      <c r="D62" s="219">
        <v>4321606</v>
      </c>
      <c r="E62" s="21" t="str">
        <f>VLOOKUP(D62,'Data '!B:C,2,FALSE)</f>
        <v>7D 60G COCOA CROIS 30CA AC</v>
      </c>
      <c r="F62" s="21" t="str">
        <f>VLOOKUP(B62,'Data '!A:AO,8,FALSE)</f>
        <v>Cocoa</v>
      </c>
      <c r="G62" s="21" t="str">
        <f>VLOOKUP(B62,'Data '!A:AJ,5,FALSE)</f>
        <v>Tray 60/65g</v>
      </c>
      <c r="H62" s="21">
        <f>VLOOKUP(B62,'Data '!A:AH,6,FALSE)</f>
        <v>60</v>
      </c>
      <c r="I62" s="21" t="str">
        <f>_xlfn.CONCAT(VLOOKUP(B62,'Data '!A:AH,7,FALSE),"__",AA62)</f>
        <v>__w41</v>
      </c>
      <c r="J62" s="27"/>
      <c r="K62" s="23">
        <f>VLOOKUP(B62,'Data '!A:AK,12,FALSE)</f>
        <v>30</v>
      </c>
      <c r="L62" s="24"/>
      <c r="M62" s="170">
        <f>61*80</f>
        <v>4880</v>
      </c>
      <c r="N62" s="24">
        <f t="shared" ref="N62" si="130">(M62*K62*H62)/1000</f>
        <v>8784</v>
      </c>
      <c r="O62" s="24">
        <f>VLOOKUP(B62,'Data '!A:AI,13,FALSE)</f>
        <v>80</v>
      </c>
      <c r="P62" s="25">
        <f t="shared" ref="P62" si="131">M62/O62</f>
        <v>61</v>
      </c>
      <c r="Q62" s="182">
        <f>R61</f>
        <v>45950.584456814991</v>
      </c>
      <c r="R62" s="214">
        <f t="shared" ref="R62" si="132">Q62+(P62/A62)/24</f>
        <v>45951.066572423893</v>
      </c>
      <c r="S62" s="12">
        <f t="shared" ref="S62" si="133">+P62/A62</f>
        <v>11.570774613597703</v>
      </c>
      <c r="T62" s="26">
        <f t="shared" ref="T62" si="134">+S62/8</f>
        <v>1.4463468266997128</v>
      </c>
      <c r="U62" s="202"/>
      <c r="V62" s="13">
        <f t="shared" ref="V62" si="135">H62*K62/1000*O62*A62</f>
        <v>759.15401460480007</v>
      </c>
      <c r="W62" s="14">
        <f t="shared" ref="W62" si="136">H62*K62/1000</f>
        <v>1.8</v>
      </c>
      <c r="X62" s="15">
        <f t="shared" ref="X62" si="137">INT(Q62)</f>
        <v>45950</v>
      </c>
      <c r="Y62" s="16" t="str">
        <f t="shared" ref="Y62" si="138">_xlfn.CONCAT(TEXT((Q62-X62),"HH:MM:SS"))</f>
        <v>14:01:37</v>
      </c>
      <c r="Z62" s="17" t="str">
        <f>VLOOKUP(B62,'Data '!A:AI,28,FALSE)</f>
        <v>0002</v>
      </c>
      <c r="AA62" s="18" t="s">
        <v>33</v>
      </c>
      <c r="AB62" s="19"/>
    </row>
    <row r="63" spans="1:28" s="56" customFormat="1" ht="31" x14ac:dyDescent="0.35">
      <c r="A63" s="8">
        <f>IFERROR(VLOOKUP(B63,'Data '!A:AK,27,FALSE),1)</f>
        <v>7.188958471636365</v>
      </c>
      <c r="B63" s="43" t="str">
        <f>_xlfn.CONCAT(D63,"1c03")</f>
        <v>43112611c03</v>
      </c>
      <c r="C63">
        <v>2208297</v>
      </c>
      <c r="D63" s="116">
        <v>4311261</v>
      </c>
      <c r="E63" s="21" t="str">
        <f>VLOOKUP(D63,'Data '!B:C,2,FALSE)</f>
        <v>7D 60G COCOA&amp;VAN CROIS 20CA SRP</v>
      </c>
      <c r="F63" s="21" t="str">
        <f>VLOOKUP(B63,'Data '!A:AO,8,FALSE)</f>
        <v>Cocoa-Vanilla</v>
      </c>
      <c r="G63" s="21" t="str">
        <f>VLOOKUP(B63,'Data '!A:AJ,5,FALSE)</f>
        <v>Tray 60/65g</v>
      </c>
      <c r="H63" s="21">
        <f>VLOOKUP(B63,'Data '!A:AH,6,FALSE)</f>
        <v>60</v>
      </c>
      <c r="I63" s="140" t="str">
        <f>_xlfn.CONCAT(VLOOKUP(B63,'Data '!A:AH,7,FALSE),"__",AA63)</f>
        <v>KAUFLAND RO/MD/BG__w43</v>
      </c>
      <c r="J63" s="27"/>
      <c r="K63" s="23">
        <f>VLOOKUP(B63,'Data '!A:AK,12,FALSE)</f>
        <v>20</v>
      </c>
      <c r="L63" s="60"/>
      <c r="M63" s="139">
        <v>1672</v>
      </c>
      <c r="N63" s="24">
        <f>(M63*K63*H63)/1000</f>
        <v>2006.4</v>
      </c>
      <c r="O63" s="24">
        <f>VLOOKUP(B63,'Data '!A:AI,13,FALSE)</f>
        <v>88</v>
      </c>
      <c r="P63" s="25">
        <f>M63/O63</f>
        <v>19</v>
      </c>
      <c r="Q63" s="112">
        <f>R62</f>
        <v>45951.066572423893</v>
      </c>
      <c r="R63" s="119">
        <f>Q63+(P63/A63)/24</f>
        <v>45951.176695005597</v>
      </c>
      <c r="S63" s="12">
        <f>+P63/A63</f>
        <v>2.6429419609201306</v>
      </c>
      <c r="T63" s="12">
        <f>+S63/8</f>
        <v>0.33036774511501632</v>
      </c>
      <c r="U63" s="58"/>
      <c r="V63" s="13">
        <f>H63*K63/1000*O63*A63</f>
        <v>759.15401460480007</v>
      </c>
      <c r="W63" s="14">
        <f>H63*K63/1000</f>
        <v>1.2</v>
      </c>
      <c r="X63" s="15">
        <f>INT(Q63)</f>
        <v>45951</v>
      </c>
      <c r="Y63" s="16" t="str">
        <f>_xlfn.CONCAT(TEXT((Q63-X63),"HH:MM:SS"))</f>
        <v>01:35:52</v>
      </c>
      <c r="Z63" s="17" t="str">
        <f>VLOOKUP(B63,'Data '!A:AI,28,FALSE)</f>
        <v>0002</v>
      </c>
      <c r="AA63" s="18" t="s">
        <v>42</v>
      </c>
    </row>
    <row r="64" spans="1:28" s="56" customFormat="1" ht="15.5" x14ac:dyDescent="0.35">
      <c r="A64" s="8">
        <f>IFERROR(VLOOKUP(B64,'Data '!A:AK,27,FALSE),1)</f>
        <v>7.188958471636365</v>
      </c>
      <c r="B64" s="43" t="str">
        <f t="shared" ref="B64:B94" si="139">_xlfn.CONCAT(D64,"1c03")</f>
        <v>43111591c03</v>
      </c>
      <c r="C64">
        <v>2208298</v>
      </c>
      <c r="D64" s="116">
        <v>4311159</v>
      </c>
      <c r="E64" s="21" t="str">
        <f>VLOOKUP(D64,'Data '!B:C,2,FALSE)</f>
        <v>7D 60G COCOA&amp;VAN CROIS 20CA AC.</v>
      </c>
      <c r="F64" s="21" t="str">
        <f>VLOOKUP(B64,'Data '!A:AO,8,FALSE)</f>
        <v>Cocoa-Vanilla</v>
      </c>
      <c r="G64" s="21" t="str">
        <f>VLOOKUP(B64,'Data '!A:AJ,5,FALSE)</f>
        <v>Tray 60/65g</v>
      </c>
      <c r="H64" s="21">
        <f>VLOOKUP(B64,'Data '!A:AH,6,FALSE)</f>
        <v>60</v>
      </c>
      <c r="I64" s="21" t="str">
        <f>_xlfn.CONCAT(VLOOKUP(B64,'Data '!A:AH,7,FALSE),"__",AA64)</f>
        <v>Ro,BG,GB__w43</v>
      </c>
      <c r="J64" s="27"/>
      <c r="K64" s="23">
        <f>VLOOKUP(B64,'Data '!A:AK,12,FALSE)</f>
        <v>20</v>
      </c>
      <c r="L64" s="60"/>
      <c r="M64" s="139">
        <v>1056</v>
      </c>
      <c r="N64" s="24">
        <f t="shared" ref="N64:N94" si="140">(M64*K64*H64)/1000</f>
        <v>1267.2</v>
      </c>
      <c r="O64" s="24">
        <f>VLOOKUP(B64,'Data '!A:AI,13,FALSE)</f>
        <v>88</v>
      </c>
      <c r="P64" s="25">
        <f t="shared" ref="P64:P94" si="141">M64/O64</f>
        <v>12</v>
      </c>
      <c r="Q64" s="112">
        <f t="shared" ref="Q64:Q82" si="142">R63</f>
        <v>45951.176695005597</v>
      </c>
      <c r="R64" s="119">
        <f t="shared" ref="R64:R82" si="143">Q64+(P64/A64)/24</f>
        <v>45951.246246109833</v>
      </c>
      <c r="S64" s="12">
        <f t="shared" ref="S64:S94" si="144">+P64/A64</f>
        <v>1.6692265016337666</v>
      </c>
      <c r="T64" s="12">
        <f t="shared" ref="T64:T94" si="145">+S64/8</f>
        <v>0.20865331270422083</v>
      </c>
      <c r="U64" s="58"/>
      <c r="V64" s="13">
        <f t="shared" ref="V64:V94" si="146">H64*K64/1000*O64*A64</f>
        <v>759.15401460480007</v>
      </c>
      <c r="W64" s="14">
        <f t="shared" ref="W64:W94" si="147">H64*K64/1000</f>
        <v>1.2</v>
      </c>
      <c r="X64" s="15">
        <f t="shared" ref="X64:X94" si="148">INT(Q64)</f>
        <v>45951</v>
      </c>
      <c r="Y64" s="16" t="str">
        <f t="shared" ref="Y64:Y94" si="149">_xlfn.CONCAT(TEXT((Q64-X64),"HH:MM:SS"))</f>
        <v>04:14:26</v>
      </c>
      <c r="Z64" s="17" t="str">
        <f>VLOOKUP(B64,'Data '!A:AI,28,FALSE)</f>
        <v>0002</v>
      </c>
      <c r="AA64" s="18" t="s">
        <v>42</v>
      </c>
    </row>
    <row r="65" spans="1:27" ht="15.5" x14ac:dyDescent="0.35">
      <c r="A65" s="65">
        <v>1</v>
      </c>
      <c r="B65" s="45" t="s">
        <v>30</v>
      </c>
      <c r="C65" s="105"/>
      <c r="D65" s="104"/>
      <c r="E65" s="30"/>
      <c r="F65" s="30"/>
      <c r="G65" s="30"/>
      <c r="H65" s="30"/>
      <c r="I65" s="30"/>
      <c r="J65" s="31"/>
      <c r="K65" s="32"/>
      <c r="L65" s="49"/>
      <c r="M65" s="113"/>
      <c r="N65" s="29">
        <v>0</v>
      </c>
      <c r="O65" s="29"/>
      <c r="P65" s="42">
        <v>0.25</v>
      </c>
      <c r="Q65" s="112">
        <f t="shared" si="142"/>
        <v>45951.246246109833</v>
      </c>
      <c r="R65" s="119">
        <f t="shared" si="143"/>
        <v>45951.256662776497</v>
      </c>
      <c r="S65" s="71">
        <v>0.25</v>
      </c>
      <c r="T65" s="72">
        <v>3.125E-2</v>
      </c>
      <c r="U65" s="20"/>
      <c r="V65" s="13">
        <v>0</v>
      </c>
      <c r="W65" s="14">
        <v>0</v>
      </c>
      <c r="X65" s="66">
        <v>45660</v>
      </c>
      <c r="Y65" s="67" t="s">
        <v>31</v>
      </c>
      <c r="Z65" s="68" t="e">
        <v>#N/A</v>
      </c>
      <c r="AA65" s="18" t="s">
        <v>42</v>
      </c>
    </row>
    <row r="66" spans="1:27" s="56" customFormat="1" ht="15.5" x14ac:dyDescent="0.35">
      <c r="A66" s="8">
        <f>IFERROR(VLOOKUP(B66,'Data '!A:AK,27,FALSE),1)</f>
        <v>7.188958471636365</v>
      </c>
      <c r="B66" s="43" t="str">
        <f>_xlfn.CONCAT(D66,"1c03")</f>
        <v>43117501c03</v>
      </c>
      <c r="C66">
        <v>2208299</v>
      </c>
      <c r="D66" s="116">
        <v>4311750</v>
      </c>
      <c r="E66" s="21" t="str">
        <f>VLOOKUP(D66,'Data '!B:C,2,FALSE)</f>
        <v>CHIPIC 60G COCOA CROIS 20CA SRP</v>
      </c>
      <c r="F66" s="21" t="str">
        <f>VLOOKUP(B66,'Data '!A:AO,8,FALSE)</f>
        <v>Cocoa</v>
      </c>
      <c r="G66" s="21" t="str">
        <f>VLOOKUP(B66,'Data '!A:AJ,5,FALSE)</f>
        <v>Tray 60/65g</v>
      </c>
      <c r="H66" s="21">
        <f>VLOOKUP(B66,'Data '!A:AH,6,FALSE)</f>
        <v>60</v>
      </c>
      <c r="I66" s="21" t="str">
        <f>_xlfn.CONCAT(VLOOKUP(B66,'Data '!A:AH,7,FALSE),"__",AA66)</f>
        <v>RO/BG/GR/CY/RS__w43</v>
      </c>
      <c r="J66" s="27"/>
      <c r="K66" s="23">
        <f>VLOOKUP(B66,'Data '!A:AK,12,FALSE)</f>
        <v>20</v>
      </c>
      <c r="L66" s="60"/>
      <c r="M66" s="139">
        <f>43*88</f>
        <v>3784</v>
      </c>
      <c r="N66" s="24">
        <f>(M66*K66*H66)/1000</f>
        <v>4540.8</v>
      </c>
      <c r="O66" s="24">
        <f>VLOOKUP(B66,'Data '!A:AI,13,FALSE)</f>
        <v>88</v>
      </c>
      <c r="P66" s="25">
        <f>M66/O66</f>
        <v>43</v>
      </c>
      <c r="Q66" s="112">
        <f t="shared" si="142"/>
        <v>45951.256662776497</v>
      </c>
      <c r="R66" s="119">
        <f t="shared" si="143"/>
        <v>45951.505887566673</v>
      </c>
      <c r="S66" s="12">
        <f>+P66/A66</f>
        <v>5.9813949641876638</v>
      </c>
      <c r="T66" s="12">
        <f>+S66/8</f>
        <v>0.74767437052345798</v>
      </c>
      <c r="U66" s="58"/>
      <c r="V66" s="13">
        <f>H66*K66/1000*O66*A66</f>
        <v>759.15401460480007</v>
      </c>
      <c r="W66" s="14">
        <f>H66*K66/1000</f>
        <v>1.2</v>
      </c>
      <c r="X66" s="15">
        <f>INT(Q66)</f>
        <v>45951</v>
      </c>
      <c r="Y66" s="16" t="str">
        <f>_xlfn.CONCAT(TEXT((Q66-X66),"HH:MM:SS"))</f>
        <v>06:09:36</v>
      </c>
      <c r="Z66" s="17" t="str">
        <f>VLOOKUP(B66,'Data '!A:AI,28,FALSE)</f>
        <v>0002</v>
      </c>
      <c r="AA66" s="18" t="s">
        <v>42</v>
      </c>
    </row>
    <row r="67" spans="1:27" ht="15.5" x14ac:dyDescent="0.35">
      <c r="A67" s="65">
        <v>1</v>
      </c>
      <c r="B67" s="45" t="s">
        <v>30</v>
      </c>
      <c r="C67" s="105"/>
      <c r="D67" s="104"/>
      <c r="E67" s="30"/>
      <c r="F67" s="30"/>
      <c r="G67" s="30"/>
      <c r="H67" s="30"/>
      <c r="I67" s="30"/>
      <c r="J67" s="31"/>
      <c r="K67" s="32"/>
      <c r="L67" s="49"/>
      <c r="M67" s="113"/>
      <c r="N67" s="29">
        <v>0</v>
      </c>
      <c r="O67" s="29"/>
      <c r="P67" s="42">
        <v>0.25</v>
      </c>
      <c r="Q67" s="112">
        <f t="shared" si="142"/>
        <v>45951.505887566673</v>
      </c>
      <c r="R67" s="119">
        <f t="shared" si="143"/>
        <v>45951.516304233337</v>
      </c>
      <c r="S67" s="71">
        <v>0.25</v>
      </c>
      <c r="T67" s="72">
        <v>3.125E-2</v>
      </c>
      <c r="U67" s="20"/>
      <c r="V67" s="13">
        <v>0</v>
      </c>
      <c r="W67" s="14">
        <v>0</v>
      </c>
      <c r="X67" s="66">
        <v>45660</v>
      </c>
      <c r="Y67" s="67" t="s">
        <v>31</v>
      </c>
      <c r="Z67" s="68" t="e">
        <v>#N/A</v>
      </c>
      <c r="AA67" s="18" t="s">
        <v>42</v>
      </c>
    </row>
    <row r="68" spans="1:27" s="56" customFormat="1" ht="31" x14ac:dyDescent="0.35">
      <c r="A68" s="8">
        <f>IFERROR(VLOOKUP(B68,'Data '!A:AK,27,FALSE),1)</f>
        <v>7.531289827428572</v>
      </c>
      <c r="B68" s="43" t="str">
        <f t="shared" ref="B68" si="150">_xlfn.CONCAT(D68,"1c03")</f>
        <v>43068981c03</v>
      </c>
      <c r="C68">
        <v>2208300</v>
      </c>
      <c r="D68" s="216">
        <v>4306898</v>
      </c>
      <c r="E68" s="21" t="str">
        <f>VLOOKUP(D68,'Data '!B:C,2,FALSE)</f>
        <v>7D 60G COCOA CROIS 30CA SRP</v>
      </c>
      <c r="F68" s="21" t="str">
        <f>VLOOKUP(B68,'Data '!A:AO,8,FALSE)</f>
        <v>Cocoa</v>
      </c>
      <c r="G68" s="21" t="str">
        <f>VLOOKUP(B68,'Data '!A:AJ,5,FALSE)</f>
        <v>Tray 60/65g</v>
      </c>
      <c r="H68" s="21">
        <f>VLOOKUP(B68,'Data '!A:AH,6,FALSE)</f>
        <v>60</v>
      </c>
      <c r="I68" s="140" t="str">
        <f>_xlfn.CONCAT(VLOOKUP(B68,'Data '!A:AH,7,FALSE),"__",AA68)</f>
        <v>ROMANIA KAUFLAND__w43</v>
      </c>
      <c r="J68" s="27"/>
      <c r="K68" s="23">
        <f>VLOOKUP(B68,'Data '!A:AK,12,FALSE)</f>
        <v>30</v>
      </c>
      <c r="L68" s="60"/>
      <c r="M68" s="139">
        <v>2240</v>
      </c>
      <c r="N68" s="24">
        <f t="shared" ref="N68" si="151">(M68*K68*H68)/1000</f>
        <v>4032</v>
      </c>
      <c r="O68" s="24">
        <f>VLOOKUP(B68,'Data '!A:AI,13,FALSE)</f>
        <v>56</v>
      </c>
      <c r="P68" s="25">
        <f t="shared" ref="P68" si="152">M68/O68</f>
        <v>40</v>
      </c>
      <c r="Q68" s="112">
        <f t="shared" si="142"/>
        <v>45951.516304233337</v>
      </c>
      <c r="R68" s="119">
        <f t="shared" si="143"/>
        <v>45951.737603201356</v>
      </c>
      <c r="S68" s="12">
        <f t="shared" ref="S68" si="153">+P68/A68</f>
        <v>5.3111752324710766</v>
      </c>
      <c r="T68" s="12">
        <f t="shared" ref="T68" si="154">+S68/8</f>
        <v>0.66389690405888457</v>
      </c>
      <c r="U68" s="58"/>
      <c r="V68" s="13">
        <f t="shared" ref="V68" si="155">H68*K68/1000*O68*A68</f>
        <v>759.15401460480007</v>
      </c>
      <c r="W68" s="14">
        <f t="shared" ref="W68" si="156">H68*K68/1000</f>
        <v>1.8</v>
      </c>
      <c r="X68" s="15">
        <f t="shared" ref="X68" si="157">INT(Q68)</f>
        <v>45951</v>
      </c>
      <c r="Y68" s="16" t="str">
        <f t="shared" ref="Y68" si="158">_xlfn.CONCAT(TEXT((Q68-X68),"HH:MM:SS"))</f>
        <v>12:23:29</v>
      </c>
      <c r="Z68" s="17" t="str">
        <f>VLOOKUP(B68,'Data '!A:AI,28,FALSE)</f>
        <v>0002</v>
      </c>
      <c r="AA68" s="18" t="s">
        <v>42</v>
      </c>
    </row>
    <row r="69" spans="1:27" s="56" customFormat="1" ht="15.5" x14ac:dyDescent="0.35">
      <c r="A69" s="8">
        <f>IFERROR(VLOOKUP(B69,'Data '!A:AK,27,FALSE),1)</f>
        <v>5.2719028792000007</v>
      </c>
      <c r="B69" s="43" t="str">
        <f t="shared" si="139"/>
        <v>43216131c03</v>
      </c>
      <c r="C69">
        <v>2208321</v>
      </c>
      <c r="D69" s="216">
        <v>4321613</v>
      </c>
      <c r="E69" s="21" t="str">
        <f>VLOOKUP(D69,'Data '!B:C,2,FALSE)</f>
        <v>7D 60G COCOA CROIS 30CA AC</v>
      </c>
      <c r="F69" s="21" t="str">
        <f>VLOOKUP(B69,'Data '!A:AO,8,FALSE)</f>
        <v>Cocoa</v>
      </c>
      <c r="G69" s="21" t="str">
        <f>VLOOKUP(B69,'Data '!A:AJ,5,FALSE)</f>
        <v>Tray 60/65g</v>
      </c>
      <c r="H69" s="21">
        <f>VLOOKUP(B69,'Data '!A:AH,6,FALSE)</f>
        <v>60</v>
      </c>
      <c r="I69" s="21" t="str">
        <f>_xlfn.CONCAT(VLOOKUP(B69,'Data '!A:AH,7,FALSE),"__",AA69)</f>
        <v>__w43</v>
      </c>
      <c r="J69" s="27"/>
      <c r="K69" s="23">
        <f>VLOOKUP(B69,'Data '!A:AK,12,FALSE)</f>
        <v>30</v>
      </c>
      <c r="L69" s="60"/>
      <c r="M69" s="139">
        <f>1120+7040-18*80</f>
        <v>6720</v>
      </c>
      <c r="N69" s="24">
        <f t="shared" si="140"/>
        <v>12096</v>
      </c>
      <c r="O69" s="24">
        <f>VLOOKUP(B69,'Data '!A:AI,13,FALSE)</f>
        <v>80</v>
      </c>
      <c r="P69" s="25">
        <f t="shared" si="141"/>
        <v>84</v>
      </c>
      <c r="Q69" s="112">
        <f t="shared" si="142"/>
        <v>45951.737603201356</v>
      </c>
      <c r="R69" s="119">
        <f t="shared" si="143"/>
        <v>45952.401500105414</v>
      </c>
      <c r="S69" s="12">
        <f t="shared" si="144"/>
        <v>15.933525697413229</v>
      </c>
      <c r="T69" s="12">
        <f t="shared" si="145"/>
        <v>1.9916907121766536</v>
      </c>
      <c r="U69" s="58"/>
      <c r="V69" s="13">
        <f t="shared" si="146"/>
        <v>759.15401460480007</v>
      </c>
      <c r="W69" s="14">
        <f t="shared" si="147"/>
        <v>1.8</v>
      </c>
      <c r="X69" s="15">
        <f t="shared" si="148"/>
        <v>45951</v>
      </c>
      <c r="Y69" s="16" t="str">
        <f t="shared" si="149"/>
        <v>17:42:09</v>
      </c>
      <c r="Z69" s="17" t="str">
        <f>VLOOKUP(B69,'Data '!A:AI,28,FALSE)</f>
        <v>0002</v>
      </c>
      <c r="AA69" s="18" t="s">
        <v>42</v>
      </c>
    </row>
    <row r="70" spans="1:27" s="56" customFormat="1" ht="15.5" x14ac:dyDescent="0.35">
      <c r="A70" s="8">
        <f>IFERROR(VLOOKUP(B70,'Data '!A:AK,27,FALSE),1)</f>
        <v>7.531289827428572</v>
      </c>
      <c r="B70" s="43" t="str">
        <f t="shared" si="139"/>
        <v>43063611c03</v>
      </c>
      <c r="C70">
        <v>2208322</v>
      </c>
      <c r="D70" s="116">
        <v>4306361</v>
      </c>
      <c r="E70" s="21" t="str">
        <f>VLOOKUP(D70,'Data '!B:C,2,FALSE)</f>
        <v>7D 60G COCOA CROIS 30CA AC</v>
      </c>
      <c r="F70" s="21" t="str">
        <f>VLOOKUP(B70,'Data '!A:AO,8,FALSE)</f>
        <v>Cocoa</v>
      </c>
      <c r="G70" s="21" t="str">
        <f>VLOOKUP(B70,'Data '!A:AJ,5,FALSE)</f>
        <v>Tray 60/65g</v>
      </c>
      <c r="H70" s="21">
        <f>VLOOKUP(B70,'Data '!A:AH,6,FALSE)</f>
        <v>60</v>
      </c>
      <c r="I70" s="21" t="str">
        <f>_xlfn.CONCAT(VLOOKUP(B70,'Data '!A:AH,7,FALSE),"__",AA70)</f>
        <v>RO/MD/BG__w43</v>
      </c>
      <c r="J70" s="27"/>
      <c r="K70" s="23">
        <f>VLOOKUP(B70,'Data '!A:AK,12,FALSE)</f>
        <v>30</v>
      </c>
      <c r="L70" s="60"/>
      <c r="M70" s="139">
        <f>128*56</f>
        <v>7168</v>
      </c>
      <c r="N70" s="24">
        <f t="shared" si="140"/>
        <v>12902.4</v>
      </c>
      <c r="O70" s="24">
        <f>VLOOKUP(B70,'Data '!A:AI,13,FALSE)</f>
        <v>56</v>
      </c>
      <c r="P70" s="25">
        <f t="shared" si="141"/>
        <v>128</v>
      </c>
      <c r="Q70" s="112">
        <f t="shared" si="142"/>
        <v>45952.401500105414</v>
      </c>
      <c r="R70" s="119">
        <f t="shared" si="143"/>
        <v>45953.109656803077</v>
      </c>
      <c r="S70" s="12">
        <f t="shared" si="144"/>
        <v>16.995760743907447</v>
      </c>
      <c r="T70" s="12">
        <f t="shared" si="145"/>
        <v>2.1244700929884308</v>
      </c>
      <c r="U70" s="58"/>
      <c r="V70" s="13">
        <f t="shared" si="146"/>
        <v>759.15401460480007</v>
      </c>
      <c r="W70" s="14">
        <f t="shared" si="147"/>
        <v>1.8</v>
      </c>
      <c r="X70" s="15">
        <f t="shared" si="148"/>
        <v>45952</v>
      </c>
      <c r="Y70" s="16" t="str">
        <f t="shared" si="149"/>
        <v>09:38:10</v>
      </c>
      <c r="Z70" s="17" t="str">
        <f>VLOOKUP(B70,'Data '!A:AI,28,FALSE)</f>
        <v>0002</v>
      </c>
      <c r="AA70" s="18" t="s">
        <v>42</v>
      </c>
    </row>
    <row r="71" spans="1:27" ht="15.5" x14ac:dyDescent="0.35">
      <c r="A71" s="65">
        <v>1</v>
      </c>
      <c r="B71" s="45" t="s">
        <v>30</v>
      </c>
      <c r="C71" s="105"/>
      <c r="D71" s="104"/>
      <c r="E71" s="30"/>
      <c r="F71" s="30"/>
      <c r="G71" s="30"/>
      <c r="H71" s="30"/>
      <c r="I71" s="30"/>
      <c r="J71" s="31"/>
      <c r="K71" s="32"/>
      <c r="L71" s="49"/>
      <c r="M71" s="113"/>
      <c r="N71" s="29">
        <v>0</v>
      </c>
      <c r="O71" s="29"/>
      <c r="P71" s="42">
        <v>3</v>
      </c>
      <c r="Q71" s="112">
        <f t="shared" si="142"/>
        <v>45953.109656803077</v>
      </c>
      <c r="R71" s="119">
        <f t="shared" si="143"/>
        <v>45953.234656803077</v>
      </c>
      <c r="S71" s="71">
        <v>0.25</v>
      </c>
      <c r="T71" s="72">
        <v>3.125E-2</v>
      </c>
      <c r="U71" s="20"/>
      <c r="V71" s="13">
        <v>0</v>
      </c>
      <c r="W71" s="14">
        <v>0</v>
      </c>
      <c r="X71" s="66">
        <v>45660</v>
      </c>
      <c r="Y71" s="67" t="s">
        <v>31</v>
      </c>
      <c r="Z71" s="68" t="e">
        <v>#N/A</v>
      </c>
      <c r="AA71" s="18" t="s">
        <v>42</v>
      </c>
    </row>
    <row r="72" spans="1:27" s="56" customFormat="1" ht="15.5" x14ac:dyDescent="0.35">
      <c r="A72" s="8">
        <f>IFERROR(VLOOKUP(B72,'Data '!A:AK,27,FALSE),1)</f>
        <v>11.607142857142858</v>
      </c>
      <c r="B72" s="43" t="str">
        <f>_xlfn.CONCAT(D72,"1c03")</f>
        <v>43168291c03</v>
      </c>
      <c r="C72">
        <v>2208323</v>
      </c>
      <c r="D72" s="56">
        <v>4316829</v>
      </c>
      <c r="E72" s="21" t="str">
        <f>VLOOKUP(D72,'Data '!B:C,2,FALSE)</f>
        <v>MKA 50G CROIS VANIL 14CA</v>
      </c>
      <c r="F72" s="21" t="str">
        <f>VLOOKUP(B72,'Data '!A:AO,8,FALSE)</f>
        <v>Vanilla</v>
      </c>
      <c r="G72" s="21" t="str">
        <f>VLOOKUP(B72,'Data '!A:AJ,5,FALSE)</f>
        <v>Milka</v>
      </c>
      <c r="H72" s="21">
        <f>VLOOKUP(B72,'Data '!A:AH,6,FALSE)</f>
        <v>50</v>
      </c>
      <c r="I72" s="21" t="str">
        <f>_xlfn.CONCAT(VLOOKUP(B72,'Data '!A:AH,7,FALSE),"__",AA72)</f>
        <v>EAM__w43</v>
      </c>
      <c r="J72" s="27"/>
      <c r="K72" s="23">
        <f>VLOOKUP(B72,'Data '!A:AK,12,FALSE)</f>
        <v>14</v>
      </c>
      <c r="L72" s="60"/>
      <c r="M72" s="81">
        <f>66*108+40*108</f>
        <v>11448</v>
      </c>
      <c r="N72" s="24">
        <f>(M72*K72*H72)/1000</f>
        <v>8013.6</v>
      </c>
      <c r="O72" s="24">
        <f>VLOOKUP(B72,'Data '!A:AI,13,FALSE)</f>
        <v>108</v>
      </c>
      <c r="P72" s="25">
        <f>M72/O72</f>
        <v>106</v>
      </c>
      <c r="Q72" s="182">
        <f t="shared" si="142"/>
        <v>45953.234656803077</v>
      </c>
      <c r="R72" s="214">
        <f t="shared" si="143"/>
        <v>45953.61516962359</v>
      </c>
      <c r="S72" s="12">
        <f>+P72/A72</f>
        <v>9.1323076923076911</v>
      </c>
      <c r="T72" s="12">
        <f>+S72/8</f>
        <v>1.1415384615384614</v>
      </c>
      <c r="U72" s="58"/>
      <c r="V72" s="13">
        <f>H72*K72/1000*O72*A72</f>
        <v>877.5</v>
      </c>
      <c r="W72" s="14">
        <f>H72*K72/1000</f>
        <v>0.7</v>
      </c>
      <c r="X72" s="15">
        <f>INT(Q72)</f>
        <v>45953</v>
      </c>
      <c r="Y72" s="16" t="str">
        <f>_xlfn.CONCAT(TEXT((Q72-X72),"HH:MM:SS"))</f>
        <v>05:37:54</v>
      </c>
      <c r="Z72" s="17" t="str">
        <f>VLOOKUP(B72,'Data '!A:AI,28,FALSE)</f>
        <v>0001</v>
      </c>
      <c r="AA72" s="18" t="s">
        <v>42</v>
      </c>
    </row>
    <row r="73" spans="1:27" ht="15.5" x14ac:dyDescent="0.35">
      <c r="A73" s="65">
        <v>1</v>
      </c>
      <c r="B73" s="45" t="s">
        <v>30</v>
      </c>
      <c r="C73" s="105"/>
      <c r="D73" s="104"/>
      <c r="E73" s="30"/>
      <c r="F73" s="30"/>
      <c r="G73" s="30"/>
      <c r="H73" s="30"/>
      <c r="I73" s="30"/>
      <c r="J73" s="31"/>
      <c r="K73" s="32"/>
      <c r="L73" s="49"/>
      <c r="M73" s="113"/>
      <c r="N73" s="29">
        <v>0</v>
      </c>
      <c r="O73" s="29"/>
      <c r="P73" s="42">
        <v>0.5</v>
      </c>
      <c r="Q73" s="112">
        <f t="shared" si="142"/>
        <v>45953.61516962359</v>
      </c>
      <c r="R73" s="119">
        <f t="shared" si="143"/>
        <v>45953.636002956926</v>
      </c>
      <c r="S73" s="71">
        <v>0.25</v>
      </c>
      <c r="T73" s="72">
        <v>3.125E-2</v>
      </c>
      <c r="U73" s="20"/>
      <c r="V73" s="13">
        <v>0</v>
      </c>
      <c r="W73" s="14">
        <v>0</v>
      </c>
      <c r="X73" s="66">
        <v>45660</v>
      </c>
      <c r="Y73" s="67" t="s">
        <v>31</v>
      </c>
      <c r="Z73" s="68" t="e">
        <v>#N/A</v>
      </c>
      <c r="AA73" s="18" t="s">
        <v>42</v>
      </c>
    </row>
    <row r="74" spans="1:27" s="56" customFormat="1" ht="15.5" x14ac:dyDescent="0.35">
      <c r="A74" s="8">
        <f>IFERROR(VLOOKUP(B74,'Data '!A:AK,27,FALSE),1)</f>
        <v>20.892857142857146</v>
      </c>
      <c r="B74" s="43" t="str">
        <f>_xlfn.CONCAT(D74,"1c03")</f>
        <v>43165151c03</v>
      </c>
      <c r="C74">
        <v>2208324</v>
      </c>
      <c r="D74" s="56">
        <v>4316515</v>
      </c>
      <c r="E74" s="21" t="str">
        <f>VLOOKUP(D74,'Data '!B:C,2,FALSE)</f>
        <v>MKA 50G CROIS VANIL 14CA</v>
      </c>
      <c r="F74" s="21" t="str">
        <f>VLOOKUP(B74,'Data '!A:AO,8,FALSE)</f>
        <v>Vanilla</v>
      </c>
      <c r="G74" s="21" t="str">
        <f>VLOOKUP(B74,'Data '!A:AJ,5,FALSE)</f>
        <v>Milka</v>
      </c>
      <c r="H74" s="21">
        <f>VLOOKUP(B74,'Data '!A:AH,6,FALSE)</f>
        <v>50</v>
      </c>
      <c r="I74" s="21" t="str">
        <f>_xlfn.CONCAT(VLOOKUP(B74,'Data '!A:AH,7,FALSE),"__",AA74)</f>
        <v>PL  __w43</v>
      </c>
      <c r="J74" s="27"/>
      <c r="K74" s="23">
        <f>VLOOKUP(B74,'Data '!A:AK,12,FALSE)</f>
        <v>14</v>
      </c>
      <c r="L74" s="60"/>
      <c r="M74" s="81">
        <f>119*60+12*60</f>
        <v>7860</v>
      </c>
      <c r="N74" s="24">
        <f>(M74*K74*H74)/1000</f>
        <v>5502</v>
      </c>
      <c r="O74" s="24">
        <f>VLOOKUP(B74,'Data '!A:AI,13,FALSE)</f>
        <v>60</v>
      </c>
      <c r="P74" s="25">
        <f>M74/O74</f>
        <v>131</v>
      </c>
      <c r="Q74" s="112">
        <f t="shared" si="142"/>
        <v>45953.636002956926</v>
      </c>
      <c r="R74" s="119">
        <f t="shared" si="143"/>
        <v>45953.897256518183</v>
      </c>
      <c r="S74" s="12">
        <f>+P74/A74</f>
        <v>6.2700854700854691</v>
      </c>
      <c r="T74" s="12">
        <f>+S74/8</f>
        <v>0.78376068376068364</v>
      </c>
      <c r="U74" s="58"/>
      <c r="V74" s="13">
        <f>H74*K74/1000*O74*A74</f>
        <v>877.50000000000011</v>
      </c>
      <c r="W74" s="14">
        <f>H74*K74/1000</f>
        <v>0.7</v>
      </c>
      <c r="X74" s="15">
        <f>INT(Q74)</f>
        <v>45953</v>
      </c>
      <c r="Y74" s="16" t="str">
        <f>_xlfn.CONCAT(TEXT((Q74-X74),"HH:MM:SS"))</f>
        <v>15:15:51</v>
      </c>
      <c r="Z74" s="17" t="str">
        <f>VLOOKUP(B74,'Data '!A:AI,28,FALSE)</f>
        <v>0001</v>
      </c>
      <c r="AA74" s="18" t="s">
        <v>42</v>
      </c>
    </row>
    <row r="75" spans="1:27" ht="15.5" x14ac:dyDescent="0.35">
      <c r="A75" s="65">
        <v>1</v>
      </c>
      <c r="B75" s="45" t="s">
        <v>30</v>
      </c>
      <c r="C75" s="105"/>
      <c r="D75" s="104"/>
      <c r="E75" s="30"/>
      <c r="F75" s="30"/>
      <c r="G75" s="30"/>
      <c r="H75" s="30"/>
      <c r="I75" s="30"/>
      <c r="J75" s="31"/>
      <c r="K75" s="32"/>
      <c r="L75" s="49"/>
      <c r="M75" s="113"/>
      <c r="N75" s="29">
        <v>0</v>
      </c>
      <c r="O75" s="29"/>
      <c r="P75" s="42">
        <v>0.5</v>
      </c>
      <c r="Q75" s="112">
        <f t="shared" si="142"/>
        <v>45953.897256518183</v>
      </c>
      <c r="R75" s="119">
        <f t="shared" si="143"/>
        <v>45953.918089851519</v>
      </c>
      <c r="S75" s="71">
        <v>0.25</v>
      </c>
      <c r="T75" s="72">
        <v>3.125E-2</v>
      </c>
      <c r="U75" s="20"/>
      <c r="V75" s="13">
        <v>0</v>
      </c>
      <c r="W75" s="14">
        <v>0</v>
      </c>
      <c r="X75" s="66">
        <v>45660</v>
      </c>
      <c r="Y75" s="67" t="s">
        <v>31</v>
      </c>
      <c r="Z75" s="68" t="e">
        <v>#N/A</v>
      </c>
      <c r="AA75" s="18" t="s">
        <v>42</v>
      </c>
    </row>
    <row r="76" spans="1:27" s="56" customFormat="1" ht="15.5" x14ac:dyDescent="0.35">
      <c r="A76" s="8">
        <f>IFERROR(VLOOKUP(B76,'Data '!A:AK,27,FALSE),1)</f>
        <v>11.607142857142858</v>
      </c>
      <c r="B76" s="43" t="str">
        <f>_xlfn.CONCAT(D76,"1c03")</f>
        <v>43165671c03</v>
      </c>
      <c r="C76">
        <v>2208325</v>
      </c>
      <c r="D76" s="56">
        <v>4316567</v>
      </c>
      <c r="E76" s="21" t="str">
        <f>VLOOKUP(D76,'Data '!B:C,2,FALSE)</f>
        <v>MKA 50G CROIS VANIL 14CA</v>
      </c>
      <c r="F76" s="21" t="str">
        <f>VLOOKUP(B76,'Data '!A:AO,8,FALSE)</f>
        <v>Vanilla</v>
      </c>
      <c r="G76" s="21" t="str">
        <f>VLOOKUP(B76,'Data '!A:AJ,5,FALSE)</f>
        <v>Milka</v>
      </c>
      <c r="H76" s="21">
        <f>VLOOKUP(B76,'Data '!A:AH,6,FALSE)</f>
        <v>50</v>
      </c>
      <c r="I76" s="21" t="str">
        <f>_xlfn.CONCAT(VLOOKUP(B76,'Data '!A:AH,7,FALSE),"__",AA76)</f>
        <v>RO/BG/KS__w43</v>
      </c>
      <c r="J76" s="27"/>
      <c r="K76" s="23">
        <f>VLOOKUP(B76,'Data '!A:AK,12,FALSE)</f>
        <v>14</v>
      </c>
      <c r="L76" s="60"/>
      <c r="M76" s="81">
        <f>265*108+66*108-46*108</f>
        <v>30780</v>
      </c>
      <c r="N76" s="24">
        <f>(M76*K76*H76)/1000</f>
        <v>21546</v>
      </c>
      <c r="O76" s="24">
        <f>VLOOKUP(B76,'Data '!A:AI,13,FALSE)</f>
        <v>108</v>
      </c>
      <c r="P76" s="25">
        <f>M76/O76</f>
        <v>285</v>
      </c>
      <c r="Q76" s="112">
        <f t="shared" si="142"/>
        <v>45953.918089851519</v>
      </c>
      <c r="R76" s="119">
        <f t="shared" si="143"/>
        <v>45954.941166774595</v>
      </c>
      <c r="S76" s="12">
        <f>+P76/A76</f>
        <v>24.553846153846152</v>
      </c>
      <c r="T76" s="12">
        <f>+S76/8</f>
        <v>3.069230769230769</v>
      </c>
      <c r="U76" s="58"/>
      <c r="V76" s="13">
        <f>H76*K76/1000*O76*A76</f>
        <v>877.5</v>
      </c>
      <c r="W76" s="14">
        <f>H76*K76/1000</f>
        <v>0.7</v>
      </c>
      <c r="X76" s="15">
        <f>INT(Q76)</f>
        <v>45953</v>
      </c>
      <c r="Y76" s="16" t="str">
        <f>_xlfn.CONCAT(TEXT((Q76-X76),"HH:MM:SS"))</f>
        <v>22:02:03</v>
      </c>
      <c r="Z76" s="17" t="str">
        <f>VLOOKUP(B76,'Data '!A:AI,28,FALSE)</f>
        <v>0001</v>
      </c>
      <c r="AA76" s="18" t="s">
        <v>42</v>
      </c>
    </row>
    <row r="77" spans="1:27" ht="15.5" x14ac:dyDescent="0.35">
      <c r="A77" s="65">
        <v>1</v>
      </c>
      <c r="B77" s="45" t="s">
        <v>30</v>
      </c>
      <c r="C77" s="105"/>
      <c r="D77" s="104"/>
      <c r="E77" s="30"/>
      <c r="F77" s="30"/>
      <c r="G77" s="30"/>
      <c r="H77" s="30"/>
      <c r="I77" s="30"/>
      <c r="J77" s="31"/>
      <c r="K77" s="32"/>
      <c r="L77" s="49"/>
      <c r="M77" s="113"/>
      <c r="N77" s="29">
        <v>0</v>
      </c>
      <c r="O77" s="29"/>
      <c r="P77" s="42">
        <v>0.5</v>
      </c>
      <c r="Q77" s="112">
        <f t="shared" si="142"/>
        <v>45954.941166774595</v>
      </c>
      <c r="R77" s="119">
        <f t="shared" si="143"/>
        <v>45954.962000107931</v>
      </c>
      <c r="S77" s="71">
        <v>0.25</v>
      </c>
      <c r="T77" s="72">
        <v>3.125E-2</v>
      </c>
      <c r="U77" s="20"/>
      <c r="V77" s="13">
        <v>0</v>
      </c>
      <c r="W77" s="14">
        <v>0</v>
      </c>
      <c r="X77" s="66">
        <v>45660</v>
      </c>
      <c r="Y77" s="67" t="s">
        <v>31</v>
      </c>
      <c r="Z77" s="68" t="e">
        <v>#N/A</v>
      </c>
      <c r="AA77" s="18" t="s">
        <v>42</v>
      </c>
    </row>
    <row r="78" spans="1:27" s="56" customFormat="1" ht="15.5" x14ac:dyDescent="0.35">
      <c r="A78" s="8">
        <f>IFERROR(VLOOKUP(B78,'Data '!A:AK,27,FALSE),1)</f>
        <v>11.607142857142858</v>
      </c>
      <c r="B78" s="43" t="str">
        <f>_xlfn.CONCAT(D78,"1c03")</f>
        <v>43168261c03</v>
      </c>
      <c r="C78">
        <v>2208326</v>
      </c>
      <c r="D78" s="56">
        <v>4316826</v>
      </c>
      <c r="E78" s="21" t="str">
        <f>VLOOKUP(D78,'Data '!B:C,2,FALSE)</f>
        <v>MKA 50G CROIS CHOCO 14CA</v>
      </c>
      <c r="F78" s="21" t="str">
        <f>VLOOKUP(B78,'Data '!A:AO,8,FALSE)</f>
        <v>Cocoa</v>
      </c>
      <c r="G78" s="21" t="str">
        <f>VLOOKUP(B78,'Data '!A:AJ,5,FALSE)</f>
        <v>Milka</v>
      </c>
      <c r="H78" s="21">
        <f>VLOOKUP(B78,'Data '!A:AH,6,FALSE)</f>
        <v>50</v>
      </c>
      <c r="I78" s="21" t="str">
        <f>_xlfn.CONCAT(VLOOKUP(B78,'Data '!A:AH,7,FALSE),"__",AA78)</f>
        <v>EAM__w43</v>
      </c>
      <c r="J78" s="27"/>
      <c r="K78" s="23">
        <f>VLOOKUP(B78,'Data '!A:AK,12,FALSE)</f>
        <v>14</v>
      </c>
      <c r="L78" s="60"/>
      <c r="M78" s="81">
        <f>49*108+40*108</f>
        <v>9612</v>
      </c>
      <c r="N78" s="24">
        <f>(M78*K78*H78)/1000</f>
        <v>6728.4</v>
      </c>
      <c r="O78" s="24">
        <f>VLOOKUP(B78,'Data '!A:AI,13,FALSE)</f>
        <v>108</v>
      </c>
      <c r="P78" s="25">
        <f>M78/O78</f>
        <v>89</v>
      </c>
      <c r="Q78" s="112">
        <f t="shared" si="142"/>
        <v>45954.962000107931</v>
      </c>
      <c r="R78" s="119">
        <f t="shared" si="143"/>
        <v>45955.281487287415</v>
      </c>
      <c r="S78" s="12">
        <f>+P78/A78</f>
        <v>7.6676923076923069</v>
      </c>
      <c r="T78" s="12">
        <f>+S78/8</f>
        <v>0.95846153846153836</v>
      </c>
      <c r="U78" s="58"/>
      <c r="V78" s="13">
        <f>H78*K78/1000*O78*A78</f>
        <v>877.5</v>
      </c>
      <c r="W78" s="14">
        <f>H78*K78/1000</f>
        <v>0.7</v>
      </c>
      <c r="X78" s="15">
        <f>INT(Q78)</f>
        <v>45954</v>
      </c>
      <c r="Y78" s="16" t="str">
        <f>_xlfn.CONCAT(TEXT((Q78-X78),"HH:MM:SS"))</f>
        <v>23:05:17</v>
      </c>
      <c r="Z78" s="17" t="str">
        <f>VLOOKUP(B78,'Data '!A:AI,28,FALSE)</f>
        <v>0001</v>
      </c>
      <c r="AA78" s="18" t="s">
        <v>42</v>
      </c>
    </row>
    <row r="79" spans="1:27" ht="15.5" x14ac:dyDescent="0.35">
      <c r="A79" s="65">
        <v>1</v>
      </c>
      <c r="B79" s="45" t="s">
        <v>30</v>
      </c>
      <c r="C79" s="105"/>
      <c r="D79" s="104"/>
      <c r="E79" s="30"/>
      <c r="F79" s="30"/>
      <c r="G79" s="30"/>
      <c r="H79" s="30"/>
      <c r="I79" s="30"/>
      <c r="J79" s="31"/>
      <c r="K79" s="32"/>
      <c r="L79" s="49"/>
      <c r="M79" s="113"/>
      <c r="N79" s="29">
        <v>0</v>
      </c>
      <c r="O79" s="29"/>
      <c r="P79" s="42">
        <v>0.5</v>
      </c>
      <c r="Q79" s="112">
        <f t="shared" si="142"/>
        <v>45955.281487287415</v>
      </c>
      <c r="R79" s="119">
        <f t="shared" si="143"/>
        <v>45955.302320620751</v>
      </c>
      <c r="S79" s="71">
        <v>0.25</v>
      </c>
      <c r="T79" s="72">
        <v>3.125E-2</v>
      </c>
      <c r="U79" s="20"/>
      <c r="V79" s="13">
        <v>0</v>
      </c>
      <c r="W79" s="14">
        <v>0</v>
      </c>
      <c r="X79" s="66">
        <v>45660</v>
      </c>
      <c r="Y79" s="67" t="s">
        <v>31</v>
      </c>
      <c r="Z79" s="68" t="e">
        <v>#N/A</v>
      </c>
      <c r="AA79" s="18" t="s">
        <v>42</v>
      </c>
    </row>
    <row r="80" spans="1:27" s="56" customFormat="1" ht="15.5" x14ac:dyDescent="0.35">
      <c r="A80" s="8">
        <f>IFERROR(VLOOKUP(B80,'Data '!A:AK,27,FALSE),1)</f>
        <v>20.892857142857146</v>
      </c>
      <c r="B80" s="43" t="str">
        <f>_xlfn.CONCAT(D80,"1c03")</f>
        <v>43164271c03</v>
      </c>
      <c r="C80">
        <v>2208328</v>
      </c>
      <c r="D80" s="56">
        <v>4316427</v>
      </c>
      <c r="E80" s="21" t="str">
        <f>VLOOKUP(D80,'Data '!B:C,2,FALSE)</f>
        <v>MILKA 50G CROIS CHOCO 14CA</v>
      </c>
      <c r="F80" s="21" t="str">
        <f>VLOOKUP(B80,'Data '!A:AO,8,FALSE)</f>
        <v>Cocoa</v>
      </c>
      <c r="G80" s="21" t="str">
        <f>VLOOKUP(B80,'Data '!A:AJ,5,FALSE)</f>
        <v>Milka</v>
      </c>
      <c r="H80" s="21">
        <f>VLOOKUP(B80,'Data '!A:AH,6,FALSE)</f>
        <v>50</v>
      </c>
      <c r="I80" s="21" t="str">
        <f>_xlfn.CONCAT(VLOOKUP(B80,'Data '!A:AH,7,FALSE),"__",AA80)</f>
        <v>PL  __w43</v>
      </c>
      <c r="J80" s="27"/>
      <c r="K80" s="23">
        <f>VLOOKUP(B80,'Data '!A:AK,12,FALSE)</f>
        <v>14</v>
      </c>
      <c r="L80" s="60"/>
      <c r="M80" s="81">
        <f>155*60</f>
        <v>9300</v>
      </c>
      <c r="N80" s="24">
        <f>(M80*K80*H80)/1000</f>
        <v>6510</v>
      </c>
      <c r="O80" s="24">
        <f>VLOOKUP(B80,'Data '!A:AI,13,FALSE)</f>
        <v>60</v>
      </c>
      <c r="P80" s="25">
        <f>M80/O80</f>
        <v>155</v>
      </c>
      <c r="Q80" s="112">
        <f t="shared" si="142"/>
        <v>45955.302320620751</v>
      </c>
      <c r="R80" s="119">
        <f t="shared" si="143"/>
        <v>45955.61143742987</v>
      </c>
      <c r="S80" s="12">
        <f>+P80/A80</f>
        <v>7.4188034188034173</v>
      </c>
      <c r="T80" s="12">
        <f>+S80/8</f>
        <v>0.92735042735042716</v>
      </c>
      <c r="U80" s="58"/>
      <c r="V80" s="13">
        <f>H80*K80/1000*O80*A80</f>
        <v>877.50000000000011</v>
      </c>
      <c r="W80" s="14">
        <f>H80*K80/1000</f>
        <v>0.7</v>
      </c>
      <c r="X80" s="15">
        <f>INT(Q80)</f>
        <v>45955</v>
      </c>
      <c r="Y80" s="16" t="str">
        <f>_xlfn.CONCAT(TEXT((Q80-X80),"HH:MM:SS"))</f>
        <v>07:15:21</v>
      </c>
      <c r="Z80" s="17" t="str">
        <f>VLOOKUP(B80,'Data '!A:AI,28,FALSE)</f>
        <v>0001</v>
      </c>
      <c r="AA80" s="18" t="s">
        <v>42</v>
      </c>
    </row>
    <row r="81" spans="1:27" ht="15.5" x14ac:dyDescent="0.35">
      <c r="A81" s="65">
        <v>1</v>
      </c>
      <c r="B81" s="45" t="s">
        <v>30</v>
      </c>
      <c r="C81" s="105"/>
      <c r="D81" s="104"/>
      <c r="E81" s="30"/>
      <c r="F81" s="30"/>
      <c r="G81" s="30"/>
      <c r="H81" s="30"/>
      <c r="I81" s="30"/>
      <c r="J81" s="31"/>
      <c r="K81" s="32"/>
      <c r="L81" s="49"/>
      <c r="M81" s="113"/>
      <c r="N81" s="29">
        <v>0</v>
      </c>
      <c r="O81" s="29"/>
      <c r="P81" s="42">
        <v>0.5</v>
      </c>
      <c r="Q81" s="112">
        <f t="shared" si="142"/>
        <v>45955.61143742987</v>
      </c>
      <c r="R81" s="119">
        <f t="shared" si="143"/>
        <v>45955.632270763206</v>
      </c>
      <c r="S81" s="71">
        <v>0.25</v>
      </c>
      <c r="T81" s="72">
        <v>3.125E-2</v>
      </c>
      <c r="U81" s="20"/>
      <c r="V81" s="13">
        <v>0</v>
      </c>
      <c r="W81" s="14">
        <v>0</v>
      </c>
      <c r="X81" s="66">
        <v>45660</v>
      </c>
      <c r="Y81" s="67" t="s">
        <v>31</v>
      </c>
      <c r="Z81" s="68" t="e">
        <v>#N/A</v>
      </c>
      <c r="AA81" s="18" t="s">
        <v>42</v>
      </c>
    </row>
    <row r="82" spans="1:27" s="56" customFormat="1" ht="15.5" x14ac:dyDescent="0.35">
      <c r="A82" s="8">
        <f>IFERROR(VLOOKUP(B82,'Data '!A:AK,27,FALSE),1)</f>
        <v>11.607142857142858</v>
      </c>
      <c r="B82" s="43" t="str">
        <f>_xlfn.CONCAT(D82,"1c03")</f>
        <v>43166261c03</v>
      </c>
      <c r="C82">
        <v>2208329</v>
      </c>
      <c r="D82" s="56">
        <v>4316626</v>
      </c>
      <c r="E82" s="21" t="str">
        <f>VLOOKUP(D82,'Data '!B:C,2,FALSE)</f>
        <v>MKA 50G CROIS CHOCO 14CA</v>
      </c>
      <c r="F82" s="21" t="str">
        <f>VLOOKUP(B82,'Data '!A:AO,8,FALSE)</f>
        <v>Cocoa</v>
      </c>
      <c r="G82" s="21" t="str">
        <f>VLOOKUP(B82,'Data '!A:AJ,5,FALSE)</f>
        <v>Milka</v>
      </c>
      <c r="H82" s="21">
        <f>VLOOKUP(B82,'Data '!A:AH,6,FALSE)</f>
        <v>50</v>
      </c>
      <c r="I82" s="21" t="str">
        <f>_xlfn.CONCAT(VLOOKUP(B82,'Data '!A:AH,7,FALSE),"__",AA82)</f>
        <v>RO/BG/KS__w43</v>
      </c>
      <c r="J82" s="27"/>
      <c r="K82" s="23">
        <f>VLOOKUP(B82,'Data '!A:AK,12,FALSE)</f>
        <v>14</v>
      </c>
      <c r="L82" s="60"/>
      <c r="M82" s="81">
        <f>251*108+79*108-46*108</f>
        <v>30672</v>
      </c>
      <c r="N82" s="24">
        <f>(M82*K82*H82)/1000</f>
        <v>21470.400000000001</v>
      </c>
      <c r="O82" s="24">
        <f>VLOOKUP(B82,'Data '!A:AI,13,FALSE)</f>
        <v>108</v>
      </c>
      <c r="P82" s="25">
        <f>M82/O82</f>
        <v>284</v>
      </c>
      <c r="Q82" s="112">
        <f t="shared" si="142"/>
        <v>45955.632270763206</v>
      </c>
      <c r="R82" s="119">
        <f t="shared" si="143"/>
        <v>45956.651757942695</v>
      </c>
      <c r="S82" s="12">
        <f>+P82/A82</f>
        <v>24.467692307692307</v>
      </c>
      <c r="T82" s="12">
        <f>+S82/8</f>
        <v>3.0584615384615383</v>
      </c>
      <c r="U82" s="58"/>
      <c r="V82" s="13">
        <f>H82*K82/1000*O82*A82</f>
        <v>877.5</v>
      </c>
      <c r="W82" s="14">
        <f>H82*K82/1000</f>
        <v>0.7</v>
      </c>
      <c r="X82" s="15">
        <f>INT(Q82)</f>
        <v>45955</v>
      </c>
      <c r="Y82" s="16" t="str">
        <f>_xlfn.CONCAT(TEXT((Q82-X82),"HH:MM:SS"))</f>
        <v>15:10:28</v>
      </c>
      <c r="Z82" s="17" t="str">
        <f>VLOOKUP(B82,'Data '!A:AI,28,FALSE)</f>
        <v>0001</v>
      </c>
      <c r="AA82" s="18" t="s">
        <v>42</v>
      </c>
    </row>
    <row r="83" spans="1:27" s="56" customFormat="1" ht="15.5" x14ac:dyDescent="0.35">
      <c r="A83" s="8">
        <f>IFERROR(VLOOKUP(B83,'Data '!A:AK,27,FALSE),1)</f>
        <v>1</v>
      </c>
      <c r="B83" s="43" t="str">
        <f t="shared" si="139"/>
        <v>1c03</v>
      </c>
      <c r="C83"/>
      <c r="E83" s="21" t="e">
        <f>VLOOKUP(D83,'Data '!B:C,2,FALSE)</f>
        <v>#N/A</v>
      </c>
      <c r="F83" s="21" t="e">
        <f>VLOOKUP(B83,'Data '!A:AO,8,FALSE)</f>
        <v>#N/A</v>
      </c>
      <c r="G83" s="21" t="e">
        <f>VLOOKUP(B83,'Data '!A:AJ,5,FALSE)</f>
        <v>#N/A</v>
      </c>
      <c r="H83" s="21" t="e">
        <f>VLOOKUP(B83,'Data '!A:AH,6,FALSE)</f>
        <v>#N/A</v>
      </c>
      <c r="I83" s="21" t="e">
        <f>_xlfn.CONCAT(VLOOKUP(B83,'Data '!A:AH,7,FALSE),"__",AA83)</f>
        <v>#N/A</v>
      </c>
      <c r="J83" s="27"/>
      <c r="K83" s="23" t="e">
        <f>VLOOKUP(B83,'Data '!A:AK,12,FALSE)</f>
        <v>#N/A</v>
      </c>
      <c r="L83" s="60"/>
      <c r="M83" s="61"/>
      <c r="N83" s="24" t="e">
        <f t="shared" si="140"/>
        <v>#N/A</v>
      </c>
      <c r="O83" s="24" t="e">
        <f>VLOOKUP(B83,'Data '!A:AI,13,FALSE)</f>
        <v>#N/A</v>
      </c>
      <c r="P83" s="25" t="e">
        <f t="shared" si="141"/>
        <v>#N/A</v>
      </c>
      <c r="Q83" s="112">
        <f>R66</f>
        <v>45951.505887566673</v>
      </c>
      <c r="R83" s="119" t="e">
        <f t="shared" ref="R83:R97" si="159">Q83+(P83/A83)/24</f>
        <v>#N/A</v>
      </c>
      <c r="S83" s="12" t="e">
        <f t="shared" si="144"/>
        <v>#N/A</v>
      </c>
      <c r="T83" s="12" t="e">
        <f t="shared" si="145"/>
        <v>#N/A</v>
      </c>
      <c r="U83" s="58"/>
      <c r="V83" s="13" t="e">
        <f t="shared" si="146"/>
        <v>#N/A</v>
      </c>
      <c r="W83" s="14" t="e">
        <f t="shared" si="147"/>
        <v>#N/A</v>
      </c>
      <c r="X83" s="15">
        <f t="shared" si="148"/>
        <v>45951</v>
      </c>
      <c r="Y83" s="16" t="str">
        <f t="shared" si="149"/>
        <v>12:08:29</v>
      </c>
      <c r="Z83" s="17" t="e">
        <f>VLOOKUP(B83,'Data '!A:AI,28,FALSE)</f>
        <v>#N/A</v>
      </c>
      <c r="AA83" s="18" t="s">
        <v>80</v>
      </c>
    </row>
    <row r="84" spans="1:27" s="56" customFormat="1" ht="15.5" x14ac:dyDescent="0.35">
      <c r="A84" s="8">
        <f>IFERROR(VLOOKUP(B84,'Data '!A:AK,27,FALSE),1)</f>
        <v>1</v>
      </c>
      <c r="B84" s="43" t="str">
        <f t="shared" si="139"/>
        <v>1c03</v>
      </c>
      <c r="C84"/>
      <c r="E84" s="21" t="e">
        <f>VLOOKUP(D84,'Data '!B:C,2,FALSE)</f>
        <v>#N/A</v>
      </c>
      <c r="F84" s="21" t="e">
        <f>VLOOKUP(B84,'Data '!A:AO,8,FALSE)</f>
        <v>#N/A</v>
      </c>
      <c r="G84" s="21" t="e">
        <f>VLOOKUP(B84,'Data '!A:AJ,5,FALSE)</f>
        <v>#N/A</v>
      </c>
      <c r="H84" s="21" t="e">
        <f>VLOOKUP(B84,'Data '!A:AH,6,FALSE)</f>
        <v>#N/A</v>
      </c>
      <c r="I84" s="21" t="e">
        <f>_xlfn.CONCAT(VLOOKUP(B84,'Data '!A:AH,7,FALSE),"__",AA84)</f>
        <v>#N/A</v>
      </c>
      <c r="J84" s="27"/>
      <c r="K84" s="23" t="e">
        <f>VLOOKUP(B84,'Data '!A:AK,12,FALSE)</f>
        <v>#N/A</v>
      </c>
      <c r="L84" s="60"/>
      <c r="M84" s="61"/>
      <c r="N84" s="24" t="e">
        <f t="shared" si="140"/>
        <v>#N/A</v>
      </c>
      <c r="O84" s="24" t="e">
        <f>VLOOKUP(B84,'Data '!A:AI,13,FALSE)</f>
        <v>#N/A</v>
      </c>
      <c r="P84" s="25" t="e">
        <f t="shared" si="141"/>
        <v>#N/A</v>
      </c>
      <c r="Q84" s="112" t="e">
        <f t="shared" ref="Q84:Q89" si="160">R83</f>
        <v>#N/A</v>
      </c>
      <c r="R84" s="119" t="e">
        <f t="shared" si="159"/>
        <v>#N/A</v>
      </c>
      <c r="S84" s="12" t="e">
        <f t="shared" si="144"/>
        <v>#N/A</v>
      </c>
      <c r="T84" s="12" t="e">
        <f t="shared" si="145"/>
        <v>#N/A</v>
      </c>
      <c r="U84" s="58"/>
      <c r="V84" s="13" t="e">
        <f t="shared" si="146"/>
        <v>#N/A</v>
      </c>
      <c r="W84" s="14" t="e">
        <f t="shared" si="147"/>
        <v>#N/A</v>
      </c>
      <c r="X84" s="15" t="e">
        <f t="shared" si="148"/>
        <v>#N/A</v>
      </c>
      <c r="Y84" s="16" t="e">
        <f t="shared" si="149"/>
        <v>#N/A</v>
      </c>
      <c r="Z84" s="17" t="e">
        <f>VLOOKUP(B84,'Data '!A:AI,28,FALSE)</f>
        <v>#N/A</v>
      </c>
      <c r="AA84" s="18" t="s">
        <v>80</v>
      </c>
    </row>
    <row r="85" spans="1:27" s="56" customFormat="1" ht="15.5" x14ac:dyDescent="0.35">
      <c r="A85" s="8">
        <f>IFERROR(VLOOKUP(B85,'Data '!A:AK,27,FALSE),1)</f>
        <v>1</v>
      </c>
      <c r="B85" s="43" t="str">
        <f t="shared" si="139"/>
        <v>1c03</v>
      </c>
      <c r="C85"/>
      <c r="E85" s="21" t="e">
        <f>VLOOKUP(D85,'Data '!B:C,2,FALSE)</f>
        <v>#N/A</v>
      </c>
      <c r="F85" s="21" t="e">
        <f>VLOOKUP(B85,'Data '!A:AO,8,FALSE)</f>
        <v>#N/A</v>
      </c>
      <c r="G85" s="21" t="e">
        <f>VLOOKUP(B85,'Data '!A:AJ,5,FALSE)</f>
        <v>#N/A</v>
      </c>
      <c r="H85" s="21" t="e">
        <f>VLOOKUP(B85,'Data '!A:AH,6,FALSE)</f>
        <v>#N/A</v>
      </c>
      <c r="I85" s="21" t="e">
        <f>_xlfn.CONCAT(VLOOKUP(B85,'Data '!A:AH,7,FALSE),"__",AA85)</f>
        <v>#N/A</v>
      </c>
      <c r="J85" s="27"/>
      <c r="K85" s="23" t="e">
        <f>VLOOKUP(B85,'Data '!A:AK,12,FALSE)</f>
        <v>#N/A</v>
      </c>
      <c r="L85" s="60"/>
      <c r="M85" s="61"/>
      <c r="N85" s="24" t="e">
        <f t="shared" si="140"/>
        <v>#N/A</v>
      </c>
      <c r="O85" s="24" t="e">
        <f>VLOOKUP(B85,'Data '!A:AI,13,FALSE)</f>
        <v>#N/A</v>
      </c>
      <c r="P85" s="25" t="e">
        <f t="shared" si="141"/>
        <v>#N/A</v>
      </c>
      <c r="Q85" s="112" t="e">
        <f>#REF!</f>
        <v>#REF!</v>
      </c>
      <c r="R85" s="119" t="e">
        <f t="shared" si="159"/>
        <v>#REF!</v>
      </c>
      <c r="S85" s="12" t="e">
        <f t="shared" si="144"/>
        <v>#N/A</v>
      </c>
      <c r="T85" s="12" t="e">
        <f t="shared" si="145"/>
        <v>#N/A</v>
      </c>
      <c r="U85" s="58"/>
      <c r="V85" s="13" t="e">
        <f t="shared" si="146"/>
        <v>#N/A</v>
      </c>
      <c r="W85" s="14" t="e">
        <f t="shared" si="147"/>
        <v>#N/A</v>
      </c>
      <c r="X85" s="15" t="e">
        <f t="shared" si="148"/>
        <v>#REF!</v>
      </c>
      <c r="Y85" s="16" t="e">
        <f t="shared" si="149"/>
        <v>#REF!</v>
      </c>
      <c r="Z85" s="17" t="e">
        <f>VLOOKUP(B85,'Data '!A:AI,28,FALSE)</f>
        <v>#N/A</v>
      </c>
      <c r="AA85" s="18" t="s">
        <v>80</v>
      </c>
    </row>
    <row r="86" spans="1:27" s="56" customFormat="1" ht="15.5" x14ac:dyDescent="0.35">
      <c r="A86" s="8">
        <f>IFERROR(VLOOKUP(B86,'Data '!A:AK,27,FALSE),1)</f>
        <v>1</v>
      </c>
      <c r="B86" s="43" t="str">
        <f t="shared" si="139"/>
        <v>1c03</v>
      </c>
      <c r="C86"/>
      <c r="D86"/>
      <c r="E86" s="21" t="e">
        <f>VLOOKUP(D86,'Data '!B:C,2,FALSE)</f>
        <v>#N/A</v>
      </c>
      <c r="F86" s="21" t="e">
        <f>VLOOKUP(B86,'Data '!A:AO,8,FALSE)</f>
        <v>#N/A</v>
      </c>
      <c r="G86" s="21" t="e">
        <f>VLOOKUP(B86,'Data '!A:AJ,5,FALSE)</f>
        <v>#N/A</v>
      </c>
      <c r="H86" s="21" t="e">
        <f>VLOOKUP(B86,'Data '!A:AH,6,FALSE)</f>
        <v>#N/A</v>
      </c>
      <c r="I86" s="21" t="e">
        <f>_xlfn.CONCAT(VLOOKUP(B86,'Data '!A:AH,7,FALSE),"__",AA86)</f>
        <v>#N/A</v>
      </c>
      <c r="J86" s="27"/>
      <c r="K86" s="23" t="e">
        <f>VLOOKUP(B86,'Data '!A:AK,12,FALSE)</f>
        <v>#N/A</v>
      </c>
      <c r="L86" s="60"/>
      <c r="M86" s="61"/>
      <c r="N86" s="24" t="e">
        <f t="shared" si="140"/>
        <v>#N/A</v>
      </c>
      <c r="O86" s="24" t="e">
        <f>VLOOKUP(B86,'Data '!A:AI,13,FALSE)</f>
        <v>#N/A</v>
      </c>
      <c r="P86" s="25" t="e">
        <f t="shared" si="141"/>
        <v>#N/A</v>
      </c>
      <c r="Q86" s="112" t="e">
        <f t="shared" si="160"/>
        <v>#REF!</v>
      </c>
      <c r="R86" s="119" t="e">
        <f t="shared" si="159"/>
        <v>#REF!</v>
      </c>
      <c r="S86" s="12" t="e">
        <f t="shared" si="144"/>
        <v>#N/A</v>
      </c>
      <c r="T86" s="12" t="e">
        <f t="shared" si="145"/>
        <v>#N/A</v>
      </c>
      <c r="U86" s="58"/>
      <c r="V86" s="13" t="e">
        <f t="shared" si="146"/>
        <v>#N/A</v>
      </c>
      <c r="W86" s="14" t="e">
        <f t="shared" si="147"/>
        <v>#N/A</v>
      </c>
      <c r="X86" s="15" t="e">
        <f t="shared" si="148"/>
        <v>#REF!</v>
      </c>
      <c r="Y86" s="16" t="e">
        <f t="shared" si="149"/>
        <v>#REF!</v>
      </c>
      <c r="Z86" s="17" t="e">
        <f>VLOOKUP(B86,'Data '!A:AI,28,FALSE)</f>
        <v>#N/A</v>
      </c>
      <c r="AA86" s="18" t="s">
        <v>80</v>
      </c>
    </row>
    <row r="87" spans="1:27" s="56" customFormat="1" ht="15.5" x14ac:dyDescent="0.35">
      <c r="A87" s="8">
        <f>IFERROR(VLOOKUP(B87,'Data '!A:AK,27,FALSE),1)</f>
        <v>1</v>
      </c>
      <c r="B87" s="43" t="str">
        <f t="shared" si="139"/>
        <v>1c03</v>
      </c>
      <c r="C87"/>
      <c r="E87" s="21" t="e">
        <f>VLOOKUP(D87,'Data '!B:C,2,FALSE)</f>
        <v>#N/A</v>
      </c>
      <c r="F87" s="21" t="e">
        <f>VLOOKUP(B87,'Data '!A:AO,8,FALSE)</f>
        <v>#N/A</v>
      </c>
      <c r="G87" s="21" t="e">
        <f>VLOOKUP(B87,'Data '!A:AJ,5,FALSE)</f>
        <v>#N/A</v>
      </c>
      <c r="H87" s="21" t="e">
        <f>VLOOKUP(B87,'Data '!A:AH,6,FALSE)</f>
        <v>#N/A</v>
      </c>
      <c r="I87" s="21" t="e">
        <f>_xlfn.CONCAT(VLOOKUP(B87,'Data '!A:AH,7,FALSE),"__",AA87)</f>
        <v>#N/A</v>
      </c>
      <c r="J87" s="27"/>
      <c r="K87" s="23" t="e">
        <f>VLOOKUP(B87,'Data '!A:AK,12,FALSE)</f>
        <v>#N/A</v>
      </c>
      <c r="L87" s="60"/>
      <c r="M87" s="61"/>
      <c r="N87" s="24" t="e">
        <f t="shared" si="140"/>
        <v>#N/A</v>
      </c>
      <c r="O87" s="24" t="e">
        <f>VLOOKUP(B87,'Data '!A:AI,13,FALSE)</f>
        <v>#N/A</v>
      </c>
      <c r="P87" s="25" t="e">
        <f t="shared" si="141"/>
        <v>#N/A</v>
      </c>
      <c r="Q87" s="112" t="e">
        <f t="shared" si="160"/>
        <v>#REF!</v>
      </c>
      <c r="R87" s="119" t="e">
        <f t="shared" si="159"/>
        <v>#REF!</v>
      </c>
      <c r="S87" s="12" t="e">
        <f t="shared" si="144"/>
        <v>#N/A</v>
      </c>
      <c r="T87" s="12" t="e">
        <f t="shared" si="145"/>
        <v>#N/A</v>
      </c>
      <c r="U87" s="58"/>
      <c r="V87" s="13" t="e">
        <f t="shared" si="146"/>
        <v>#N/A</v>
      </c>
      <c r="W87" s="14" t="e">
        <f t="shared" si="147"/>
        <v>#N/A</v>
      </c>
      <c r="X87" s="15" t="e">
        <f t="shared" si="148"/>
        <v>#REF!</v>
      </c>
      <c r="Y87" s="16" t="e">
        <f t="shared" si="149"/>
        <v>#REF!</v>
      </c>
      <c r="Z87" s="17" t="e">
        <f>VLOOKUP(B87,'Data '!A:AI,28,FALSE)</f>
        <v>#N/A</v>
      </c>
      <c r="AA87" s="18" t="s">
        <v>80</v>
      </c>
    </row>
    <row r="88" spans="1:27" s="56" customFormat="1" ht="15.5" x14ac:dyDescent="0.35">
      <c r="A88" s="8">
        <f>IFERROR(VLOOKUP(B88,'Data '!A:AK,27,FALSE),1)</f>
        <v>1</v>
      </c>
      <c r="B88" s="43" t="str">
        <f t="shared" si="139"/>
        <v>1c03</v>
      </c>
      <c r="C88"/>
      <c r="E88" s="21" t="e">
        <f>VLOOKUP(D88,'Data '!B:C,2,FALSE)</f>
        <v>#N/A</v>
      </c>
      <c r="F88" s="21" t="e">
        <f>VLOOKUP(B88,'Data '!A:AO,8,FALSE)</f>
        <v>#N/A</v>
      </c>
      <c r="G88" s="21" t="e">
        <f>VLOOKUP(B88,'Data '!A:AJ,5,FALSE)</f>
        <v>#N/A</v>
      </c>
      <c r="H88" s="21" t="e">
        <f>VLOOKUP(B88,'Data '!A:AH,6,FALSE)</f>
        <v>#N/A</v>
      </c>
      <c r="I88" s="21" t="e">
        <f>_xlfn.CONCAT(VLOOKUP(B88,'Data '!A:AH,7,FALSE),"__",AA88)</f>
        <v>#N/A</v>
      </c>
      <c r="J88" s="27"/>
      <c r="K88" s="23" t="e">
        <f>VLOOKUP(B88,'Data '!A:AK,12,FALSE)</f>
        <v>#N/A</v>
      </c>
      <c r="L88" s="60"/>
      <c r="M88" s="61"/>
      <c r="N88" s="24" t="e">
        <f t="shared" si="140"/>
        <v>#N/A</v>
      </c>
      <c r="O88" s="24" t="e">
        <f>VLOOKUP(B88,'Data '!A:AI,13,FALSE)</f>
        <v>#N/A</v>
      </c>
      <c r="P88" s="25" t="e">
        <f t="shared" si="141"/>
        <v>#N/A</v>
      </c>
      <c r="Q88" s="112" t="e">
        <f t="shared" si="160"/>
        <v>#REF!</v>
      </c>
      <c r="R88" s="119" t="e">
        <f t="shared" si="159"/>
        <v>#REF!</v>
      </c>
      <c r="S88" s="12" t="e">
        <f t="shared" si="144"/>
        <v>#N/A</v>
      </c>
      <c r="T88" s="12" t="e">
        <f t="shared" si="145"/>
        <v>#N/A</v>
      </c>
      <c r="U88" s="58"/>
      <c r="V88" s="13" t="e">
        <f t="shared" si="146"/>
        <v>#N/A</v>
      </c>
      <c r="W88" s="14" t="e">
        <f t="shared" si="147"/>
        <v>#N/A</v>
      </c>
      <c r="X88" s="15" t="e">
        <f t="shared" si="148"/>
        <v>#REF!</v>
      </c>
      <c r="Y88" s="16" t="e">
        <f t="shared" si="149"/>
        <v>#REF!</v>
      </c>
      <c r="Z88" s="17" t="e">
        <f>VLOOKUP(B88,'Data '!A:AI,28,FALSE)</f>
        <v>#N/A</v>
      </c>
      <c r="AA88" s="18" t="s">
        <v>80</v>
      </c>
    </row>
    <row r="89" spans="1:27" s="56" customFormat="1" ht="15.5" x14ac:dyDescent="0.35">
      <c r="A89" s="8">
        <f>IFERROR(VLOOKUP(B89,'Data '!A:AK,27,FALSE),1)</f>
        <v>1</v>
      </c>
      <c r="B89" s="43" t="str">
        <f t="shared" si="139"/>
        <v>1c03</v>
      </c>
      <c r="C89"/>
      <c r="E89" s="21" t="e">
        <f>VLOOKUP(D89,'Data '!B:C,2,FALSE)</f>
        <v>#N/A</v>
      </c>
      <c r="F89" s="21" t="e">
        <f>VLOOKUP(B89,'Data '!A:AO,8,FALSE)</f>
        <v>#N/A</v>
      </c>
      <c r="G89" s="21" t="e">
        <f>VLOOKUP(B89,'Data '!A:AJ,5,FALSE)</f>
        <v>#N/A</v>
      </c>
      <c r="H89" s="21" t="e">
        <f>VLOOKUP(B89,'Data '!A:AH,6,FALSE)</f>
        <v>#N/A</v>
      </c>
      <c r="I89" s="21" t="e">
        <f>_xlfn.CONCAT(VLOOKUP(B89,'Data '!A:AH,7,FALSE),"__",AA89)</f>
        <v>#N/A</v>
      </c>
      <c r="J89" s="27"/>
      <c r="K89" s="23" t="e">
        <f>VLOOKUP(B89,'Data '!A:AK,12,FALSE)</f>
        <v>#N/A</v>
      </c>
      <c r="L89" s="60"/>
      <c r="M89" s="61"/>
      <c r="N89" s="24" t="e">
        <f t="shared" si="140"/>
        <v>#N/A</v>
      </c>
      <c r="O89" s="24" t="e">
        <f>VLOOKUP(B89,'Data '!A:AI,13,FALSE)</f>
        <v>#N/A</v>
      </c>
      <c r="P89" s="25" t="e">
        <f t="shared" si="141"/>
        <v>#N/A</v>
      </c>
      <c r="Q89" s="112" t="e">
        <f t="shared" si="160"/>
        <v>#REF!</v>
      </c>
      <c r="R89" s="119" t="e">
        <f t="shared" si="159"/>
        <v>#REF!</v>
      </c>
      <c r="S89" s="12" t="e">
        <f t="shared" si="144"/>
        <v>#N/A</v>
      </c>
      <c r="T89" s="12" t="e">
        <f t="shared" si="145"/>
        <v>#N/A</v>
      </c>
      <c r="U89" s="58"/>
      <c r="V89" s="13" t="e">
        <f t="shared" si="146"/>
        <v>#N/A</v>
      </c>
      <c r="W89" s="14" t="e">
        <f t="shared" si="147"/>
        <v>#N/A</v>
      </c>
      <c r="X89" s="15" t="e">
        <f t="shared" si="148"/>
        <v>#REF!</v>
      </c>
      <c r="Y89" s="16" t="e">
        <f t="shared" si="149"/>
        <v>#REF!</v>
      </c>
      <c r="Z89" s="17" t="e">
        <f>VLOOKUP(B89,'Data '!A:AI,28,FALSE)</f>
        <v>#N/A</v>
      </c>
      <c r="AA89" s="18" t="s">
        <v>80</v>
      </c>
    </row>
    <row r="90" spans="1:27" s="56" customFormat="1" ht="15.5" x14ac:dyDescent="0.35">
      <c r="A90" s="8">
        <f>IFERROR(VLOOKUP(B90,'Data '!A:AK,27,FALSE),1)</f>
        <v>1</v>
      </c>
      <c r="B90" s="43" t="str">
        <f t="shared" si="139"/>
        <v>1c03</v>
      </c>
      <c r="C90"/>
      <c r="D90" s="162"/>
      <c r="E90" s="163" t="e">
        <f>VLOOKUP(D90,'Data '!B:C,2,FALSE)</f>
        <v>#N/A</v>
      </c>
      <c r="F90" s="163" t="e">
        <f>VLOOKUP(B90,'Data '!A:AO,8,FALSE)</f>
        <v>#N/A</v>
      </c>
      <c r="G90" s="163" t="e">
        <f>VLOOKUP(B90,'Data '!A:AJ,5,FALSE)</f>
        <v>#N/A</v>
      </c>
      <c r="H90" s="163" t="e">
        <f>VLOOKUP(B90,'Data '!A:AH,6,FALSE)</f>
        <v>#N/A</v>
      </c>
      <c r="I90" s="163" t="e">
        <f>_xlfn.CONCAT(VLOOKUP(B90,'Data '!A:AH,7,FALSE),"__",AA90)</f>
        <v>#N/A</v>
      </c>
      <c r="J90" s="164"/>
      <c r="K90" s="165" t="e">
        <f>VLOOKUP(B90,'Data '!A:AK,12,FALSE)</f>
        <v>#N/A</v>
      </c>
      <c r="L90" s="166"/>
      <c r="M90" s="167"/>
      <c r="N90" s="168" t="e">
        <f t="shared" si="140"/>
        <v>#N/A</v>
      </c>
      <c r="O90" s="168" t="e">
        <f>VLOOKUP(B90,'Data '!A:AI,13,FALSE)</f>
        <v>#N/A</v>
      </c>
      <c r="P90" s="169" t="e">
        <f t="shared" si="141"/>
        <v>#N/A</v>
      </c>
      <c r="Q90" s="112" t="e">
        <f>R85</f>
        <v>#REF!</v>
      </c>
      <c r="R90" s="119" t="e">
        <f t="shared" si="159"/>
        <v>#REF!</v>
      </c>
      <c r="S90" s="12" t="e">
        <f t="shared" si="144"/>
        <v>#N/A</v>
      </c>
      <c r="T90" s="12" t="e">
        <f t="shared" si="145"/>
        <v>#N/A</v>
      </c>
      <c r="U90" s="58"/>
      <c r="V90" s="13" t="e">
        <f t="shared" si="146"/>
        <v>#N/A</v>
      </c>
      <c r="W90" s="14" t="e">
        <f t="shared" si="147"/>
        <v>#N/A</v>
      </c>
      <c r="X90" s="15" t="e">
        <f t="shared" si="148"/>
        <v>#REF!</v>
      </c>
      <c r="Y90" s="16" t="e">
        <f t="shared" si="149"/>
        <v>#REF!</v>
      </c>
      <c r="Z90" s="17" t="e">
        <f>VLOOKUP(B90,'Data '!A:AI,28,FALSE)</f>
        <v>#N/A</v>
      </c>
      <c r="AA90" s="18" t="s">
        <v>80</v>
      </c>
    </row>
    <row r="91" spans="1:27" s="56" customFormat="1" ht="15.5" x14ac:dyDescent="0.35">
      <c r="A91" s="8">
        <f>IFERROR(VLOOKUP(B91,'Data '!A:AK,27,FALSE),1)</f>
        <v>1</v>
      </c>
      <c r="B91" s="43" t="str">
        <f t="shared" si="139"/>
        <v>1c03</v>
      </c>
      <c r="C91"/>
      <c r="E91" s="21" t="e">
        <f>VLOOKUP(D91,'Data '!B:C,2,FALSE)</f>
        <v>#N/A</v>
      </c>
      <c r="F91" s="21" t="e">
        <f>VLOOKUP(B91,'Data '!A:AO,8,FALSE)</f>
        <v>#N/A</v>
      </c>
      <c r="G91" s="21" t="e">
        <f>VLOOKUP(B91,'Data '!A:AJ,5,FALSE)</f>
        <v>#N/A</v>
      </c>
      <c r="H91" s="21" t="e">
        <f>VLOOKUP(B91,'Data '!A:AH,6,FALSE)</f>
        <v>#N/A</v>
      </c>
      <c r="I91" s="21" t="e">
        <f>_xlfn.CONCAT(VLOOKUP(B91,'Data '!A:AH,7,FALSE),"__",AA91)</f>
        <v>#N/A</v>
      </c>
      <c r="J91" s="27"/>
      <c r="K91" s="23" t="e">
        <f>VLOOKUP(B91,'Data '!A:AK,12,FALSE)</f>
        <v>#N/A</v>
      </c>
      <c r="L91" s="60"/>
      <c r="M91" s="61"/>
      <c r="N91" s="24" t="e">
        <f t="shared" si="140"/>
        <v>#N/A</v>
      </c>
      <c r="O91" s="24" t="e">
        <f>VLOOKUP(B91,'Data '!A:AI,13,FALSE)</f>
        <v>#N/A</v>
      </c>
      <c r="P91" s="25" t="e">
        <f t="shared" si="141"/>
        <v>#N/A</v>
      </c>
      <c r="Q91" s="112" t="e">
        <f t="shared" ref="Q91:Q94" si="161">R90</f>
        <v>#REF!</v>
      </c>
      <c r="R91" s="119" t="e">
        <f t="shared" si="159"/>
        <v>#REF!</v>
      </c>
      <c r="S91" s="12" t="e">
        <f t="shared" si="144"/>
        <v>#N/A</v>
      </c>
      <c r="T91" s="12" t="e">
        <f t="shared" si="145"/>
        <v>#N/A</v>
      </c>
      <c r="U91" s="58"/>
      <c r="V91" s="13" t="e">
        <f t="shared" si="146"/>
        <v>#N/A</v>
      </c>
      <c r="W91" s="14" t="e">
        <f t="shared" si="147"/>
        <v>#N/A</v>
      </c>
      <c r="X91" s="15" t="e">
        <f t="shared" si="148"/>
        <v>#REF!</v>
      </c>
      <c r="Y91" s="16" t="e">
        <f t="shared" si="149"/>
        <v>#REF!</v>
      </c>
      <c r="Z91" s="17" t="e">
        <f>VLOOKUP(B91,'Data '!A:AI,28,FALSE)</f>
        <v>#N/A</v>
      </c>
      <c r="AA91" s="18" t="s">
        <v>80</v>
      </c>
    </row>
    <row r="92" spans="1:27" s="56" customFormat="1" ht="15.5" x14ac:dyDescent="0.35">
      <c r="A92" s="8">
        <f>IFERROR(VLOOKUP(B92,'Data '!A:AK,27,FALSE),1)</f>
        <v>1</v>
      </c>
      <c r="B92" s="43" t="str">
        <f t="shared" si="139"/>
        <v>1c03</v>
      </c>
      <c r="C92"/>
      <c r="E92" s="21" t="e">
        <f>VLOOKUP(D92,'Data '!B:C,2,FALSE)</f>
        <v>#N/A</v>
      </c>
      <c r="F92" s="21" t="e">
        <f>VLOOKUP(B92,'Data '!A:AO,8,FALSE)</f>
        <v>#N/A</v>
      </c>
      <c r="G92" s="21" t="e">
        <f>VLOOKUP(B92,'Data '!A:AJ,5,FALSE)</f>
        <v>#N/A</v>
      </c>
      <c r="H92" s="21" t="e">
        <f>VLOOKUP(B92,'Data '!A:AH,6,FALSE)</f>
        <v>#N/A</v>
      </c>
      <c r="I92" s="21" t="e">
        <f>_xlfn.CONCAT(VLOOKUP(B92,'Data '!A:AH,7,FALSE),"__",AA92)</f>
        <v>#N/A</v>
      </c>
      <c r="J92" s="27"/>
      <c r="K92" s="23" t="e">
        <f>VLOOKUP(B92,'Data '!A:AK,12,FALSE)</f>
        <v>#N/A</v>
      </c>
      <c r="L92" s="60"/>
      <c r="M92" s="61"/>
      <c r="N92" s="24" t="e">
        <f t="shared" si="140"/>
        <v>#N/A</v>
      </c>
      <c r="O92" s="24" t="e">
        <f>VLOOKUP(B92,'Data '!A:AI,13,FALSE)</f>
        <v>#N/A</v>
      </c>
      <c r="P92" s="25" t="e">
        <f t="shared" si="141"/>
        <v>#N/A</v>
      </c>
      <c r="Q92" s="112" t="e">
        <f t="shared" si="161"/>
        <v>#REF!</v>
      </c>
      <c r="R92" s="119" t="e">
        <f t="shared" si="159"/>
        <v>#REF!</v>
      </c>
      <c r="S92" s="12" t="e">
        <f t="shared" si="144"/>
        <v>#N/A</v>
      </c>
      <c r="T92" s="12" t="e">
        <f t="shared" si="145"/>
        <v>#N/A</v>
      </c>
      <c r="U92" s="58"/>
      <c r="V92" s="13" t="e">
        <f t="shared" si="146"/>
        <v>#N/A</v>
      </c>
      <c r="W92" s="14" t="e">
        <f t="shared" si="147"/>
        <v>#N/A</v>
      </c>
      <c r="X92" s="15" t="e">
        <f t="shared" si="148"/>
        <v>#REF!</v>
      </c>
      <c r="Y92" s="16" t="e">
        <f t="shared" si="149"/>
        <v>#REF!</v>
      </c>
      <c r="Z92" s="17" t="e">
        <f>VLOOKUP(B92,'Data '!A:AI,28,FALSE)</f>
        <v>#N/A</v>
      </c>
      <c r="AA92" s="18" t="s">
        <v>80</v>
      </c>
    </row>
    <row r="93" spans="1:27" s="56" customFormat="1" ht="15.5" x14ac:dyDescent="0.35">
      <c r="A93" s="8">
        <f>IFERROR(VLOOKUP(B93,'Data '!A:AK,27,FALSE),1)</f>
        <v>1</v>
      </c>
      <c r="B93" s="43" t="str">
        <f t="shared" si="139"/>
        <v>1c03</v>
      </c>
      <c r="C93"/>
      <c r="E93" s="21" t="e">
        <f>VLOOKUP(D93,'Data '!B:C,2,FALSE)</f>
        <v>#N/A</v>
      </c>
      <c r="F93" s="21" t="e">
        <f>VLOOKUP(B93,'Data '!A:AO,8,FALSE)</f>
        <v>#N/A</v>
      </c>
      <c r="G93" s="21" t="e">
        <f>VLOOKUP(B93,'Data '!A:AJ,5,FALSE)</f>
        <v>#N/A</v>
      </c>
      <c r="H93" s="21" t="e">
        <f>VLOOKUP(B93,'Data '!A:AH,6,FALSE)</f>
        <v>#N/A</v>
      </c>
      <c r="I93" s="21" t="e">
        <f>_xlfn.CONCAT(VLOOKUP(B93,'Data '!A:AH,7,FALSE),"__",AA93)</f>
        <v>#N/A</v>
      </c>
      <c r="J93" s="27"/>
      <c r="K93" s="23" t="e">
        <f>VLOOKUP(B93,'Data '!A:AK,12,FALSE)</f>
        <v>#N/A</v>
      </c>
      <c r="L93" s="60"/>
      <c r="M93" s="61"/>
      <c r="N93" s="24" t="e">
        <f t="shared" si="140"/>
        <v>#N/A</v>
      </c>
      <c r="O93" s="24" t="e">
        <f>VLOOKUP(B93,'Data '!A:AI,13,FALSE)</f>
        <v>#N/A</v>
      </c>
      <c r="P93" s="25" t="e">
        <f t="shared" si="141"/>
        <v>#N/A</v>
      </c>
      <c r="Q93" s="112" t="e">
        <f t="shared" si="161"/>
        <v>#REF!</v>
      </c>
      <c r="R93" s="119" t="e">
        <f t="shared" si="159"/>
        <v>#REF!</v>
      </c>
      <c r="S93" s="12" t="e">
        <f t="shared" si="144"/>
        <v>#N/A</v>
      </c>
      <c r="T93" s="12" t="e">
        <f t="shared" si="145"/>
        <v>#N/A</v>
      </c>
      <c r="U93" s="58"/>
      <c r="V93" s="13" t="e">
        <f t="shared" si="146"/>
        <v>#N/A</v>
      </c>
      <c r="W93" s="14" t="e">
        <f t="shared" si="147"/>
        <v>#N/A</v>
      </c>
      <c r="X93" s="15" t="e">
        <f t="shared" si="148"/>
        <v>#REF!</v>
      </c>
      <c r="Y93" s="16" t="e">
        <f t="shared" si="149"/>
        <v>#REF!</v>
      </c>
      <c r="Z93" s="17" t="e">
        <f>VLOOKUP(B93,'Data '!A:AI,28,FALSE)</f>
        <v>#N/A</v>
      </c>
      <c r="AA93" s="18" t="s">
        <v>80</v>
      </c>
    </row>
    <row r="94" spans="1:27" s="56" customFormat="1" ht="15.5" x14ac:dyDescent="0.35">
      <c r="A94" s="8">
        <f>IFERROR(VLOOKUP(B94,'Data '!A:AK,27,FALSE),1)</f>
        <v>1</v>
      </c>
      <c r="B94" s="43" t="str">
        <f t="shared" si="139"/>
        <v>1c03</v>
      </c>
      <c r="C94"/>
      <c r="E94" s="21" t="e">
        <f>VLOOKUP(D94,'Data '!B:C,2,FALSE)</f>
        <v>#N/A</v>
      </c>
      <c r="F94" s="21" t="e">
        <f>VLOOKUP(B94,'Data '!A:AO,8,FALSE)</f>
        <v>#N/A</v>
      </c>
      <c r="G94" s="21" t="e">
        <f>VLOOKUP(B94,'Data '!A:AJ,5,FALSE)</f>
        <v>#N/A</v>
      </c>
      <c r="H94" s="21" t="e">
        <f>VLOOKUP(B94,'Data '!A:AH,6,FALSE)</f>
        <v>#N/A</v>
      </c>
      <c r="I94" s="21" t="e">
        <f>_xlfn.CONCAT(VLOOKUP(B94,'Data '!A:AH,7,FALSE),"__",AA94)</f>
        <v>#N/A</v>
      </c>
      <c r="J94" s="27"/>
      <c r="K94" s="23" t="e">
        <f>VLOOKUP(B94,'Data '!A:AK,12,FALSE)</f>
        <v>#N/A</v>
      </c>
      <c r="L94" s="60"/>
      <c r="M94" s="61"/>
      <c r="N94" s="24" t="e">
        <f t="shared" si="140"/>
        <v>#N/A</v>
      </c>
      <c r="O94" s="24" t="e">
        <f>VLOOKUP(B94,'Data '!A:AI,13,FALSE)</f>
        <v>#N/A</v>
      </c>
      <c r="P94" s="25" t="e">
        <f t="shared" si="141"/>
        <v>#N/A</v>
      </c>
      <c r="Q94" s="112" t="e">
        <f t="shared" si="161"/>
        <v>#REF!</v>
      </c>
      <c r="R94" s="119" t="e">
        <f t="shared" si="159"/>
        <v>#REF!</v>
      </c>
      <c r="S94" s="12" t="e">
        <f t="shared" si="144"/>
        <v>#N/A</v>
      </c>
      <c r="T94" s="12" t="e">
        <f t="shared" si="145"/>
        <v>#N/A</v>
      </c>
      <c r="U94" s="58"/>
      <c r="V94" s="13" t="e">
        <f t="shared" si="146"/>
        <v>#N/A</v>
      </c>
      <c r="W94" s="14" t="e">
        <f t="shared" si="147"/>
        <v>#N/A</v>
      </c>
      <c r="X94" s="15" t="e">
        <f t="shared" si="148"/>
        <v>#REF!</v>
      </c>
      <c r="Y94" s="16" t="e">
        <f t="shared" si="149"/>
        <v>#REF!</v>
      </c>
      <c r="Z94" s="17" t="e">
        <f>VLOOKUP(B94,'Data '!A:AI,28,FALSE)</f>
        <v>#N/A</v>
      </c>
      <c r="AA94" s="18" t="s">
        <v>80</v>
      </c>
    </row>
    <row r="95" spans="1:27" s="56" customFormat="1" ht="15.5" x14ac:dyDescent="0.35">
      <c r="A95" s="8">
        <f>IFERROR(VLOOKUP(B95,'Data '!A:AK,27,FALSE),1)</f>
        <v>1</v>
      </c>
      <c r="B95" s="43" t="str">
        <f t="shared" ref="B95:B116" si="162">_xlfn.CONCAT(D95,"1c03")</f>
        <v>1c03</v>
      </c>
      <c r="C95"/>
      <c r="E95" s="21" t="e">
        <f>VLOOKUP(D95,'Data '!B:C,2,FALSE)</f>
        <v>#N/A</v>
      </c>
      <c r="F95" s="21" t="e">
        <f>VLOOKUP(B95,'Data '!A:AO,8,FALSE)</f>
        <v>#N/A</v>
      </c>
      <c r="G95" s="21" t="e">
        <f>VLOOKUP(B95,'Data '!A:AJ,5,FALSE)</f>
        <v>#N/A</v>
      </c>
      <c r="H95" s="21" t="e">
        <f>VLOOKUP(B95,'Data '!A:AH,6,FALSE)</f>
        <v>#N/A</v>
      </c>
      <c r="I95" s="21" t="e">
        <f>_xlfn.CONCAT(VLOOKUP(B95,'Data '!A:AH,7,FALSE),"__",AA95)</f>
        <v>#N/A</v>
      </c>
      <c r="J95" s="27"/>
      <c r="K95" s="23" t="e">
        <f>VLOOKUP(B95,'Data '!A:AK,12,FALSE)</f>
        <v>#N/A</v>
      </c>
      <c r="L95" s="60"/>
      <c r="M95" s="61"/>
      <c r="N95" s="24" t="e">
        <f t="shared" ref="N95:N116" si="163">(M95*K95*H95)/1000</f>
        <v>#N/A</v>
      </c>
      <c r="O95" s="24" t="e">
        <f>VLOOKUP(B95,'Data '!A:AI,13,FALSE)</f>
        <v>#N/A</v>
      </c>
      <c r="P95" s="25" t="e">
        <f t="shared" ref="P95:P116" si="164">M95/O95</f>
        <v>#N/A</v>
      </c>
      <c r="Q95" s="112" t="e">
        <f>#REF!</f>
        <v>#REF!</v>
      </c>
      <c r="R95" s="119" t="e">
        <f t="shared" si="159"/>
        <v>#REF!</v>
      </c>
      <c r="S95" s="12" t="e">
        <f t="shared" ref="S95:S116" si="165">+P95/A95</f>
        <v>#N/A</v>
      </c>
      <c r="T95" s="12" t="e">
        <f t="shared" ref="T95:T116" si="166">+S95/8</f>
        <v>#N/A</v>
      </c>
      <c r="U95" s="58"/>
      <c r="V95" s="13" t="e">
        <f t="shared" ref="V95:V116" si="167">H95*K95/1000*O95*A95</f>
        <v>#N/A</v>
      </c>
      <c r="W95" s="14" t="e">
        <f t="shared" ref="W95:W116" si="168">H95*K95/1000</f>
        <v>#N/A</v>
      </c>
      <c r="X95" s="15" t="e">
        <f t="shared" ref="X95:X116" si="169">INT(Q95)</f>
        <v>#REF!</v>
      </c>
      <c r="Y95" s="16" t="e">
        <f t="shared" ref="Y95:Y116" si="170">_xlfn.CONCAT(TEXT((Q95-X95),"HH:MM:SS"))</f>
        <v>#REF!</v>
      </c>
      <c r="Z95" s="17" t="e">
        <f>VLOOKUP(B95,'Data '!A:AI,28,FALSE)</f>
        <v>#N/A</v>
      </c>
      <c r="AA95" s="18" t="s">
        <v>29</v>
      </c>
    </row>
    <row r="96" spans="1:27" s="56" customFormat="1" ht="15.5" x14ac:dyDescent="0.35">
      <c r="A96" s="8">
        <f>IFERROR(VLOOKUP(B96,'Data '!A:AK,27,FALSE),1)</f>
        <v>1</v>
      </c>
      <c r="B96" s="43" t="str">
        <f t="shared" si="162"/>
        <v>1c03</v>
      </c>
      <c r="C96"/>
      <c r="E96" s="21" t="e">
        <f>VLOOKUP(D96,'Data '!B:C,2,FALSE)</f>
        <v>#N/A</v>
      </c>
      <c r="F96" s="21" t="e">
        <f>VLOOKUP(B96,'Data '!A:AO,8,FALSE)</f>
        <v>#N/A</v>
      </c>
      <c r="G96" s="21" t="e">
        <f>VLOOKUP(B96,'Data '!A:AJ,5,FALSE)</f>
        <v>#N/A</v>
      </c>
      <c r="H96" s="21" t="e">
        <f>VLOOKUP(B96,'Data '!A:AH,6,FALSE)</f>
        <v>#N/A</v>
      </c>
      <c r="I96" s="21" t="e">
        <f>_xlfn.CONCAT(VLOOKUP(B96,'Data '!A:AH,7,FALSE),"__",AA96)</f>
        <v>#N/A</v>
      </c>
      <c r="J96" s="27"/>
      <c r="K96" s="23" t="e">
        <f>VLOOKUP(B96,'Data '!A:AK,12,FALSE)</f>
        <v>#N/A</v>
      </c>
      <c r="L96" s="60"/>
      <c r="M96" s="61"/>
      <c r="N96" s="24" t="e">
        <f t="shared" si="163"/>
        <v>#N/A</v>
      </c>
      <c r="O96" s="24" t="e">
        <f>VLOOKUP(B96,'Data '!A:AI,13,FALSE)</f>
        <v>#N/A</v>
      </c>
      <c r="P96" s="25" t="e">
        <f t="shared" si="164"/>
        <v>#N/A</v>
      </c>
      <c r="Q96" s="112" t="e">
        <f t="shared" ref="Q96:Q104" si="171">R95</f>
        <v>#REF!</v>
      </c>
      <c r="R96" s="119" t="e">
        <f t="shared" si="159"/>
        <v>#REF!</v>
      </c>
      <c r="S96" s="12" t="e">
        <f t="shared" si="165"/>
        <v>#N/A</v>
      </c>
      <c r="T96" s="12" t="e">
        <f t="shared" si="166"/>
        <v>#N/A</v>
      </c>
      <c r="U96" s="58"/>
      <c r="V96" s="13" t="e">
        <f t="shared" si="167"/>
        <v>#N/A</v>
      </c>
      <c r="W96" s="14" t="e">
        <f t="shared" si="168"/>
        <v>#N/A</v>
      </c>
      <c r="X96" s="15" t="e">
        <f t="shared" si="169"/>
        <v>#REF!</v>
      </c>
      <c r="Y96" s="16" t="e">
        <f t="shared" si="170"/>
        <v>#REF!</v>
      </c>
      <c r="Z96" s="17" t="e">
        <f>VLOOKUP(B96,'Data '!A:AI,28,FALSE)</f>
        <v>#N/A</v>
      </c>
      <c r="AA96" s="18" t="s">
        <v>29</v>
      </c>
    </row>
    <row r="97" spans="1:27" s="56" customFormat="1" ht="15.5" x14ac:dyDescent="0.35">
      <c r="A97" s="8">
        <f>IFERROR(VLOOKUP(B97,'Data '!A:AK,27,FALSE),1)</f>
        <v>1</v>
      </c>
      <c r="B97" s="43" t="str">
        <f t="shared" si="162"/>
        <v>1c03</v>
      </c>
      <c r="C97"/>
      <c r="E97" s="21" t="e">
        <f>VLOOKUP(D97,'Data '!B:C,2,FALSE)</f>
        <v>#N/A</v>
      </c>
      <c r="F97" s="21" t="e">
        <f>VLOOKUP(B97,'Data '!A:AO,8,FALSE)</f>
        <v>#N/A</v>
      </c>
      <c r="G97" s="21" t="e">
        <f>VLOOKUP(B97,'Data '!A:AJ,5,FALSE)</f>
        <v>#N/A</v>
      </c>
      <c r="H97" s="21" t="e">
        <f>VLOOKUP(B97,'Data '!A:AH,6,FALSE)</f>
        <v>#N/A</v>
      </c>
      <c r="I97" s="21" t="e">
        <f>_xlfn.CONCAT(VLOOKUP(B97,'Data '!A:AH,7,FALSE),"__",AA97)</f>
        <v>#N/A</v>
      </c>
      <c r="J97" s="27"/>
      <c r="K97" s="23" t="e">
        <f>VLOOKUP(B97,'Data '!A:AK,12,FALSE)</f>
        <v>#N/A</v>
      </c>
      <c r="L97" s="60"/>
      <c r="M97" s="61"/>
      <c r="N97" s="24" t="e">
        <f t="shared" si="163"/>
        <v>#N/A</v>
      </c>
      <c r="O97" s="24" t="e">
        <f>VLOOKUP(B97,'Data '!A:AI,13,FALSE)</f>
        <v>#N/A</v>
      </c>
      <c r="P97" s="25" t="e">
        <f t="shared" si="164"/>
        <v>#N/A</v>
      </c>
      <c r="Q97" s="112" t="e">
        <f t="shared" si="171"/>
        <v>#REF!</v>
      </c>
      <c r="R97" s="119" t="e">
        <f t="shared" si="159"/>
        <v>#REF!</v>
      </c>
      <c r="S97" s="12" t="e">
        <f t="shared" si="165"/>
        <v>#N/A</v>
      </c>
      <c r="T97" s="12" t="e">
        <f t="shared" si="166"/>
        <v>#N/A</v>
      </c>
      <c r="U97" s="58"/>
      <c r="V97" s="13" t="e">
        <f t="shared" si="167"/>
        <v>#N/A</v>
      </c>
      <c r="W97" s="14" t="e">
        <f t="shared" si="168"/>
        <v>#N/A</v>
      </c>
      <c r="X97" s="15" t="e">
        <f t="shared" si="169"/>
        <v>#REF!</v>
      </c>
      <c r="Y97" s="16" t="e">
        <f t="shared" si="170"/>
        <v>#REF!</v>
      </c>
      <c r="Z97" s="17" t="e">
        <f>VLOOKUP(B97,'Data '!A:AI,28,FALSE)</f>
        <v>#N/A</v>
      </c>
      <c r="AA97" s="18" t="s">
        <v>80</v>
      </c>
    </row>
    <row r="98" spans="1:27" s="56" customFormat="1" ht="15.5" x14ac:dyDescent="0.35">
      <c r="A98" s="8">
        <f>IFERROR(VLOOKUP(B98,'Data '!A:AK,27,FALSE),1)</f>
        <v>1</v>
      </c>
      <c r="B98" s="43" t="str">
        <f t="shared" si="162"/>
        <v>1c03</v>
      </c>
      <c r="C98"/>
      <c r="E98" s="21" t="e">
        <f>VLOOKUP(D98,'Data '!B:C,2,FALSE)</f>
        <v>#N/A</v>
      </c>
      <c r="F98" s="21" t="e">
        <f>VLOOKUP(B98,'Data '!A:AO,8,FALSE)</f>
        <v>#N/A</v>
      </c>
      <c r="G98" s="21" t="e">
        <f>VLOOKUP(B98,'Data '!A:AJ,5,FALSE)</f>
        <v>#N/A</v>
      </c>
      <c r="H98" s="21" t="e">
        <f>VLOOKUP(B98,'Data '!A:AH,6,FALSE)</f>
        <v>#N/A</v>
      </c>
      <c r="I98" s="21" t="e">
        <f>_xlfn.CONCAT(VLOOKUP(B98,'Data '!A:AH,7,FALSE),"__",AA98)</f>
        <v>#N/A</v>
      </c>
      <c r="J98" s="27"/>
      <c r="K98" s="23" t="e">
        <f>VLOOKUP(B98,'Data '!A:AK,12,FALSE)</f>
        <v>#N/A</v>
      </c>
      <c r="L98" s="60"/>
      <c r="M98" s="61"/>
      <c r="N98" s="24" t="e">
        <f t="shared" si="163"/>
        <v>#N/A</v>
      </c>
      <c r="O98" s="24" t="e">
        <f>VLOOKUP(B98,'Data '!A:AI,13,FALSE)</f>
        <v>#N/A</v>
      </c>
      <c r="P98" s="25" t="e">
        <f t="shared" si="164"/>
        <v>#N/A</v>
      </c>
      <c r="Q98" s="112">
        <f>R72</f>
        <v>45953.61516962359</v>
      </c>
      <c r="R98" s="119" t="e">
        <f t="shared" ref="R98:R116" si="172">Q98+(P98/A98)/24</f>
        <v>#N/A</v>
      </c>
      <c r="S98" s="12" t="e">
        <f t="shared" si="165"/>
        <v>#N/A</v>
      </c>
      <c r="T98" s="12" t="e">
        <f t="shared" si="166"/>
        <v>#N/A</v>
      </c>
      <c r="U98" s="58"/>
      <c r="V98" s="13" t="e">
        <f t="shared" si="167"/>
        <v>#N/A</v>
      </c>
      <c r="W98" s="14" t="e">
        <f t="shared" si="168"/>
        <v>#N/A</v>
      </c>
      <c r="X98" s="15">
        <f t="shared" si="169"/>
        <v>45953</v>
      </c>
      <c r="Y98" s="16" t="str">
        <f t="shared" si="170"/>
        <v>14:45:51</v>
      </c>
      <c r="Z98" s="17" t="e">
        <f>VLOOKUP(B98,'Data '!A:AI,28,FALSE)</f>
        <v>#N/A</v>
      </c>
      <c r="AA98" s="18" t="s">
        <v>80</v>
      </c>
    </row>
    <row r="99" spans="1:27" s="56" customFormat="1" ht="15.5" x14ac:dyDescent="0.35">
      <c r="A99" s="8">
        <f>IFERROR(VLOOKUP(B99,'Data '!A:AK,27,FALSE),1)</f>
        <v>1</v>
      </c>
      <c r="B99" s="43" t="str">
        <f t="shared" si="162"/>
        <v>1c03</v>
      </c>
      <c r="C99"/>
      <c r="E99" s="21" t="e">
        <f>VLOOKUP(D99,'Data '!B:C,2,FALSE)</f>
        <v>#N/A</v>
      </c>
      <c r="F99" s="21" t="e">
        <f>VLOOKUP(B99,'Data '!A:AO,8,FALSE)</f>
        <v>#N/A</v>
      </c>
      <c r="G99" s="21" t="e">
        <f>VLOOKUP(B99,'Data '!A:AJ,5,FALSE)</f>
        <v>#N/A</v>
      </c>
      <c r="H99" s="21" t="e">
        <f>VLOOKUP(B99,'Data '!A:AH,6,FALSE)</f>
        <v>#N/A</v>
      </c>
      <c r="I99" s="21" t="e">
        <f>_xlfn.CONCAT(VLOOKUP(B99,'Data '!A:AH,7,FALSE),"__",AA99)</f>
        <v>#N/A</v>
      </c>
      <c r="J99" s="27"/>
      <c r="K99" s="23" t="e">
        <f>VLOOKUP(B99,'Data '!A:AK,12,FALSE)</f>
        <v>#N/A</v>
      </c>
      <c r="L99" s="60"/>
      <c r="M99" s="61"/>
      <c r="N99" s="24" t="e">
        <f t="shared" si="163"/>
        <v>#N/A</v>
      </c>
      <c r="O99" s="24" t="e">
        <f>VLOOKUP(B99,'Data '!A:AI,13,FALSE)</f>
        <v>#N/A</v>
      </c>
      <c r="P99" s="25" t="e">
        <f t="shared" si="164"/>
        <v>#N/A</v>
      </c>
      <c r="Q99" s="112" t="e">
        <f t="shared" si="171"/>
        <v>#N/A</v>
      </c>
      <c r="R99" s="119" t="e">
        <f t="shared" si="172"/>
        <v>#N/A</v>
      </c>
      <c r="S99" s="12" t="e">
        <f t="shared" si="165"/>
        <v>#N/A</v>
      </c>
      <c r="T99" s="12" t="e">
        <f t="shared" si="166"/>
        <v>#N/A</v>
      </c>
      <c r="U99" s="58"/>
      <c r="V99" s="13" t="e">
        <f t="shared" si="167"/>
        <v>#N/A</v>
      </c>
      <c r="W99" s="14" t="e">
        <f t="shared" si="168"/>
        <v>#N/A</v>
      </c>
      <c r="X99" s="15" t="e">
        <f t="shared" si="169"/>
        <v>#N/A</v>
      </c>
      <c r="Y99" s="16" t="e">
        <f t="shared" si="170"/>
        <v>#N/A</v>
      </c>
      <c r="Z99" s="17" t="e">
        <f>VLOOKUP(B99,'Data '!A:AI,28,FALSE)</f>
        <v>#N/A</v>
      </c>
      <c r="AA99" s="18" t="s">
        <v>80</v>
      </c>
    </row>
    <row r="100" spans="1:27" s="56" customFormat="1" ht="15.5" x14ac:dyDescent="0.35">
      <c r="A100" s="8">
        <f>IFERROR(VLOOKUP(B100,'Data '!A:AK,27,FALSE),1)</f>
        <v>1</v>
      </c>
      <c r="B100" s="43" t="str">
        <f t="shared" si="162"/>
        <v>1c03</v>
      </c>
      <c r="C100"/>
      <c r="E100" s="21" t="e">
        <f>VLOOKUP(D100,'Data '!B:C,2,FALSE)</f>
        <v>#N/A</v>
      </c>
      <c r="F100" s="21" t="e">
        <f>VLOOKUP(B100,'Data '!A:AO,8,FALSE)</f>
        <v>#N/A</v>
      </c>
      <c r="G100" s="21" t="e">
        <f>VLOOKUP(B100,'Data '!A:AJ,5,FALSE)</f>
        <v>#N/A</v>
      </c>
      <c r="H100" s="21" t="e">
        <f>VLOOKUP(B100,'Data '!A:AH,6,FALSE)</f>
        <v>#N/A</v>
      </c>
      <c r="I100" s="21" t="e">
        <f>_xlfn.CONCAT(VLOOKUP(B100,'Data '!A:AH,7,FALSE),"__",AA100)</f>
        <v>#N/A</v>
      </c>
      <c r="J100" s="27"/>
      <c r="K100" s="23" t="e">
        <f>VLOOKUP(B100,'Data '!A:AK,12,FALSE)</f>
        <v>#N/A</v>
      </c>
      <c r="L100" s="60"/>
      <c r="M100" s="61"/>
      <c r="N100" s="24" t="e">
        <f t="shared" si="163"/>
        <v>#N/A</v>
      </c>
      <c r="O100" s="24" t="e">
        <f>VLOOKUP(B100,'Data '!A:AI,13,FALSE)</f>
        <v>#N/A</v>
      </c>
      <c r="P100" s="25" t="e">
        <f t="shared" si="164"/>
        <v>#N/A</v>
      </c>
      <c r="Q100" s="112" t="e">
        <f t="shared" si="171"/>
        <v>#N/A</v>
      </c>
      <c r="R100" s="119" t="e">
        <f t="shared" si="172"/>
        <v>#N/A</v>
      </c>
      <c r="S100" s="12" t="e">
        <f t="shared" si="165"/>
        <v>#N/A</v>
      </c>
      <c r="T100" s="12" t="e">
        <f t="shared" si="166"/>
        <v>#N/A</v>
      </c>
      <c r="U100" s="58"/>
      <c r="V100" s="13" t="e">
        <f t="shared" si="167"/>
        <v>#N/A</v>
      </c>
      <c r="W100" s="14" t="e">
        <f t="shared" si="168"/>
        <v>#N/A</v>
      </c>
      <c r="X100" s="15" t="e">
        <f t="shared" si="169"/>
        <v>#N/A</v>
      </c>
      <c r="Y100" s="16" t="e">
        <f t="shared" si="170"/>
        <v>#N/A</v>
      </c>
      <c r="Z100" s="17" t="e">
        <f>VLOOKUP(B100,'Data '!A:AI,28,FALSE)</f>
        <v>#N/A</v>
      </c>
      <c r="AA100" s="18" t="s">
        <v>80</v>
      </c>
    </row>
    <row r="101" spans="1:27" s="56" customFormat="1" ht="15.5" x14ac:dyDescent="0.35">
      <c r="A101" s="8">
        <f>IFERROR(VLOOKUP(B101,'Data '!A:AK,27,FALSE),1)</f>
        <v>1</v>
      </c>
      <c r="B101" s="43" t="str">
        <f t="shared" si="162"/>
        <v>1c03</v>
      </c>
      <c r="C101"/>
      <c r="E101" s="21" t="e">
        <f>VLOOKUP(D101,'Data '!B:C,2,FALSE)</f>
        <v>#N/A</v>
      </c>
      <c r="F101" s="21" t="e">
        <f>VLOOKUP(B101,'Data '!A:AO,8,FALSE)</f>
        <v>#N/A</v>
      </c>
      <c r="G101" s="21" t="e">
        <f>VLOOKUP(B101,'Data '!A:AJ,5,FALSE)</f>
        <v>#N/A</v>
      </c>
      <c r="H101" s="21" t="e">
        <f>VLOOKUP(B101,'Data '!A:AH,6,FALSE)</f>
        <v>#N/A</v>
      </c>
      <c r="I101" s="21" t="e">
        <f>_xlfn.CONCAT(VLOOKUP(B101,'Data '!A:AH,7,FALSE),"__",AA101)</f>
        <v>#N/A</v>
      </c>
      <c r="J101" s="27"/>
      <c r="K101" s="23" t="e">
        <f>VLOOKUP(B101,'Data '!A:AK,12,FALSE)</f>
        <v>#N/A</v>
      </c>
      <c r="L101" s="60"/>
      <c r="M101" s="61"/>
      <c r="N101" s="24" t="e">
        <f t="shared" si="163"/>
        <v>#N/A</v>
      </c>
      <c r="O101" s="24" t="e">
        <f>VLOOKUP(B101,'Data '!A:AI,13,FALSE)</f>
        <v>#N/A</v>
      </c>
      <c r="P101" s="25" t="e">
        <f t="shared" si="164"/>
        <v>#N/A</v>
      </c>
      <c r="Q101" s="112" t="e">
        <f t="shared" si="171"/>
        <v>#N/A</v>
      </c>
      <c r="R101" s="119" t="e">
        <f t="shared" si="172"/>
        <v>#N/A</v>
      </c>
      <c r="S101" s="12" t="e">
        <f t="shared" si="165"/>
        <v>#N/A</v>
      </c>
      <c r="T101" s="12" t="e">
        <f t="shared" si="166"/>
        <v>#N/A</v>
      </c>
      <c r="U101" s="58"/>
      <c r="V101" s="13" t="e">
        <f t="shared" si="167"/>
        <v>#N/A</v>
      </c>
      <c r="W101" s="14" t="e">
        <f t="shared" si="168"/>
        <v>#N/A</v>
      </c>
      <c r="X101" s="15" t="e">
        <f t="shared" si="169"/>
        <v>#N/A</v>
      </c>
      <c r="Y101" s="16" t="e">
        <f t="shared" si="170"/>
        <v>#N/A</v>
      </c>
      <c r="Z101" s="17" t="e">
        <f>VLOOKUP(B101,'Data '!A:AI,28,FALSE)</f>
        <v>#N/A</v>
      </c>
      <c r="AA101" s="18" t="s">
        <v>80</v>
      </c>
    </row>
    <row r="102" spans="1:27" s="56" customFormat="1" ht="15.5" x14ac:dyDescent="0.35">
      <c r="A102" s="8">
        <f>IFERROR(VLOOKUP(B102,'Data '!A:AK,27,FALSE),1)</f>
        <v>1</v>
      </c>
      <c r="B102" s="43" t="str">
        <f t="shared" si="162"/>
        <v>1c03</v>
      </c>
      <c r="C102"/>
      <c r="E102" s="21" t="e">
        <f>VLOOKUP(D102,'Data '!B:C,2,FALSE)</f>
        <v>#N/A</v>
      </c>
      <c r="F102" s="21" t="e">
        <f>VLOOKUP(B102,'Data '!A:AO,8,FALSE)</f>
        <v>#N/A</v>
      </c>
      <c r="G102" s="21" t="e">
        <f>VLOOKUP(B102,'Data '!A:AJ,5,FALSE)</f>
        <v>#N/A</v>
      </c>
      <c r="H102" s="21" t="e">
        <f>VLOOKUP(B102,'Data '!A:AH,6,FALSE)</f>
        <v>#N/A</v>
      </c>
      <c r="I102" s="21" t="e">
        <f>_xlfn.CONCAT(VLOOKUP(B102,'Data '!A:AH,7,FALSE),"__",AA102)</f>
        <v>#N/A</v>
      </c>
      <c r="J102" s="27"/>
      <c r="K102" s="23" t="e">
        <f>VLOOKUP(B102,'Data '!A:AK,12,FALSE)</f>
        <v>#N/A</v>
      </c>
      <c r="L102" s="60"/>
      <c r="M102" s="61"/>
      <c r="N102" s="24" t="e">
        <f t="shared" si="163"/>
        <v>#N/A</v>
      </c>
      <c r="O102" s="24" t="e">
        <f>VLOOKUP(B102,'Data '!A:AI,13,FALSE)</f>
        <v>#N/A</v>
      </c>
      <c r="P102" s="25" t="e">
        <f t="shared" si="164"/>
        <v>#N/A</v>
      </c>
      <c r="Q102" s="112" t="e">
        <f t="shared" si="171"/>
        <v>#N/A</v>
      </c>
      <c r="R102" s="119" t="e">
        <f t="shared" si="172"/>
        <v>#N/A</v>
      </c>
      <c r="S102" s="12" t="e">
        <f t="shared" si="165"/>
        <v>#N/A</v>
      </c>
      <c r="T102" s="12" t="e">
        <f t="shared" si="166"/>
        <v>#N/A</v>
      </c>
      <c r="U102" s="58"/>
      <c r="V102" s="13" t="e">
        <f t="shared" si="167"/>
        <v>#N/A</v>
      </c>
      <c r="W102" s="14" t="e">
        <f t="shared" si="168"/>
        <v>#N/A</v>
      </c>
      <c r="X102" s="15" t="e">
        <f t="shared" si="169"/>
        <v>#N/A</v>
      </c>
      <c r="Y102" s="16" t="e">
        <f t="shared" si="170"/>
        <v>#N/A</v>
      </c>
      <c r="Z102" s="17" t="e">
        <f>VLOOKUP(B102,'Data '!A:AI,28,FALSE)</f>
        <v>#N/A</v>
      </c>
      <c r="AA102" s="18" t="s">
        <v>80</v>
      </c>
    </row>
    <row r="103" spans="1:27" s="56" customFormat="1" ht="15.5" x14ac:dyDescent="0.35">
      <c r="A103" s="8">
        <f>IFERROR(VLOOKUP(B103,'Data '!A:AK,27,FALSE),1)</f>
        <v>1</v>
      </c>
      <c r="B103" s="43" t="str">
        <f t="shared" si="162"/>
        <v>1c03</v>
      </c>
      <c r="C103"/>
      <c r="E103" s="21" t="e">
        <f>VLOOKUP(D103,'Data '!B:C,2,FALSE)</f>
        <v>#N/A</v>
      </c>
      <c r="F103" s="21" t="e">
        <f>VLOOKUP(B103,'Data '!A:AO,8,FALSE)</f>
        <v>#N/A</v>
      </c>
      <c r="G103" s="21" t="e">
        <f>VLOOKUP(B103,'Data '!A:AJ,5,FALSE)</f>
        <v>#N/A</v>
      </c>
      <c r="H103" s="21" t="e">
        <f>VLOOKUP(B103,'Data '!A:AH,6,FALSE)</f>
        <v>#N/A</v>
      </c>
      <c r="I103" s="21" t="e">
        <f>_xlfn.CONCAT(VLOOKUP(B103,'Data '!A:AH,7,FALSE),"__",AA103)</f>
        <v>#N/A</v>
      </c>
      <c r="J103" s="27"/>
      <c r="K103" s="23" t="e">
        <f>VLOOKUP(B103,'Data '!A:AK,12,FALSE)</f>
        <v>#N/A</v>
      </c>
      <c r="L103" s="60"/>
      <c r="M103" s="61"/>
      <c r="N103" s="24" t="e">
        <f t="shared" si="163"/>
        <v>#N/A</v>
      </c>
      <c r="O103" s="24" t="e">
        <f>VLOOKUP(B103,'Data '!A:AI,13,FALSE)</f>
        <v>#N/A</v>
      </c>
      <c r="P103" s="25" t="e">
        <f t="shared" si="164"/>
        <v>#N/A</v>
      </c>
      <c r="Q103" s="112" t="e">
        <f t="shared" si="171"/>
        <v>#N/A</v>
      </c>
      <c r="R103" s="119" t="e">
        <f t="shared" si="172"/>
        <v>#N/A</v>
      </c>
      <c r="S103" s="12" t="e">
        <f t="shared" si="165"/>
        <v>#N/A</v>
      </c>
      <c r="T103" s="12" t="e">
        <f t="shared" si="166"/>
        <v>#N/A</v>
      </c>
      <c r="U103" s="58"/>
      <c r="V103" s="13" t="e">
        <f t="shared" si="167"/>
        <v>#N/A</v>
      </c>
      <c r="W103" s="14" t="e">
        <f t="shared" si="168"/>
        <v>#N/A</v>
      </c>
      <c r="X103" s="15" t="e">
        <f t="shared" si="169"/>
        <v>#N/A</v>
      </c>
      <c r="Y103" s="16" t="e">
        <f t="shared" si="170"/>
        <v>#N/A</v>
      </c>
      <c r="Z103" s="17" t="e">
        <f>VLOOKUP(B103,'Data '!A:AI,28,FALSE)</f>
        <v>#N/A</v>
      </c>
      <c r="AA103" s="18" t="s">
        <v>80</v>
      </c>
    </row>
    <row r="104" spans="1:27" s="56" customFormat="1" ht="15.5" x14ac:dyDescent="0.35">
      <c r="A104" s="8">
        <f>IFERROR(VLOOKUP(B104,'Data '!A:AK,27,FALSE),1)</f>
        <v>1</v>
      </c>
      <c r="B104" s="43" t="str">
        <f t="shared" si="162"/>
        <v>1c03</v>
      </c>
      <c r="C104"/>
      <c r="E104" s="21" t="e">
        <f>VLOOKUP(D104,'Data '!B:C,2,FALSE)</f>
        <v>#N/A</v>
      </c>
      <c r="F104" s="21" t="e">
        <f>VLOOKUP(B104,'Data '!A:AO,8,FALSE)</f>
        <v>#N/A</v>
      </c>
      <c r="G104" s="21" t="e">
        <f>VLOOKUP(B104,'Data '!A:AJ,5,FALSE)</f>
        <v>#N/A</v>
      </c>
      <c r="H104" s="21" t="e">
        <f>VLOOKUP(B104,'Data '!A:AH,6,FALSE)</f>
        <v>#N/A</v>
      </c>
      <c r="I104" s="21" t="e">
        <f>_xlfn.CONCAT(VLOOKUP(B104,'Data '!A:AH,7,FALSE),"__",AA104)</f>
        <v>#N/A</v>
      </c>
      <c r="J104" s="27"/>
      <c r="K104" s="23" t="e">
        <f>VLOOKUP(B104,'Data '!A:AK,12,FALSE)</f>
        <v>#N/A</v>
      </c>
      <c r="L104" s="60"/>
      <c r="M104" s="61"/>
      <c r="N104" s="24" t="e">
        <f t="shared" si="163"/>
        <v>#N/A</v>
      </c>
      <c r="O104" s="24" t="e">
        <f>VLOOKUP(B104,'Data '!A:AI,13,FALSE)</f>
        <v>#N/A</v>
      </c>
      <c r="P104" s="25" t="e">
        <f t="shared" si="164"/>
        <v>#N/A</v>
      </c>
      <c r="Q104" s="112" t="e">
        <f t="shared" si="171"/>
        <v>#N/A</v>
      </c>
      <c r="R104" s="119" t="e">
        <f t="shared" si="172"/>
        <v>#N/A</v>
      </c>
      <c r="S104" s="12" t="e">
        <f t="shared" si="165"/>
        <v>#N/A</v>
      </c>
      <c r="T104" s="12" t="e">
        <f t="shared" si="166"/>
        <v>#N/A</v>
      </c>
      <c r="U104" s="58"/>
      <c r="V104" s="13" t="e">
        <f t="shared" si="167"/>
        <v>#N/A</v>
      </c>
      <c r="W104" s="14" t="e">
        <f t="shared" si="168"/>
        <v>#N/A</v>
      </c>
      <c r="X104" s="15" t="e">
        <f t="shared" si="169"/>
        <v>#N/A</v>
      </c>
      <c r="Y104" s="16" t="e">
        <f t="shared" si="170"/>
        <v>#N/A</v>
      </c>
      <c r="Z104" s="17" t="e">
        <f>VLOOKUP(B104,'Data '!A:AI,28,FALSE)</f>
        <v>#N/A</v>
      </c>
      <c r="AA104" s="18" t="s">
        <v>80</v>
      </c>
    </row>
    <row r="105" spans="1:27" s="56" customFormat="1" ht="15.5" x14ac:dyDescent="0.35">
      <c r="A105" s="8">
        <f>IFERROR(VLOOKUP(B105,'Data '!A:AK,27,FALSE),1)</f>
        <v>1</v>
      </c>
      <c r="B105" s="43" t="str">
        <f t="shared" si="162"/>
        <v>1c03</v>
      </c>
      <c r="C105"/>
      <c r="E105" s="21" t="e">
        <f>VLOOKUP(D105,'Data '!B:C,2,FALSE)</f>
        <v>#N/A</v>
      </c>
      <c r="F105" s="21" t="e">
        <f>VLOOKUP(B105,'Data '!A:AO,8,FALSE)</f>
        <v>#N/A</v>
      </c>
      <c r="G105" s="21" t="e">
        <f>VLOOKUP(B105,'Data '!A:AJ,5,FALSE)</f>
        <v>#N/A</v>
      </c>
      <c r="H105" s="21" t="e">
        <f>VLOOKUP(B105,'Data '!A:AH,6,FALSE)</f>
        <v>#N/A</v>
      </c>
      <c r="I105" s="21" t="e">
        <f>_xlfn.CONCAT(VLOOKUP(B105,'Data '!A:AH,7,FALSE),"__",AA105)</f>
        <v>#N/A</v>
      </c>
      <c r="J105" s="27"/>
      <c r="K105" s="23" t="e">
        <f>VLOOKUP(B105,'Data '!A:AK,12,FALSE)</f>
        <v>#N/A</v>
      </c>
      <c r="L105" s="60"/>
      <c r="M105" s="61"/>
      <c r="N105" s="24" t="e">
        <f t="shared" si="163"/>
        <v>#N/A</v>
      </c>
      <c r="O105" s="24" t="e">
        <f>VLOOKUP(B105,'Data '!A:AI,13,FALSE)</f>
        <v>#N/A</v>
      </c>
      <c r="P105" s="25" t="e">
        <f t="shared" si="164"/>
        <v>#N/A</v>
      </c>
      <c r="Q105" s="112" t="e">
        <f>#REF!</f>
        <v>#REF!</v>
      </c>
      <c r="R105" s="119" t="e">
        <f t="shared" si="172"/>
        <v>#REF!</v>
      </c>
      <c r="S105" s="12" t="e">
        <f t="shared" si="165"/>
        <v>#N/A</v>
      </c>
      <c r="T105" s="12" t="e">
        <f t="shared" si="166"/>
        <v>#N/A</v>
      </c>
      <c r="U105" s="58"/>
      <c r="V105" s="13" t="e">
        <f t="shared" si="167"/>
        <v>#N/A</v>
      </c>
      <c r="W105" s="14" t="e">
        <f t="shared" si="168"/>
        <v>#N/A</v>
      </c>
      <c r="X105" s="15" t="e">
        <f t="shared" si="169"/>
        <v>#REF!</v>
      </c>
      <c r="Y105" s="16" t="e">
        <f t="shared" si="170"/>
        <v>#REF!</v>
      </c>
      <c r="Z105" s="17" t="e">
        <f>VLOOKUP(B105,'Data '!A:AI,28,FALSE)</f>
        <v>#N/A</v>
      </c>
      <c r="AA105" s="18" t="s">
        <v>29</v>
      </c>
    </row>
    <row r="106" spans="1:27" s="56" customFormat="1" ht="15.5" x14ac:dyDescent="0.35">
      <c r="A106" s="8">
        <f>IFERROR(VLOOKUP(B106,'Data '!A:AK,27,FALSE),1)</f>
        <v>1</v>
      </c>
      <c r="B106" s="43" t="str">
        <f t="shared" si="162"/>
        <v>1c03</v>
      </c>
      <c r="C106"/>
      <c r="E106" s="21" t="e">
        <f>VLOOKUP(D106,'Data '!B:C,2,FALSE)</f>
        <v>#N/A</v>
      </c>
      <c r="F106" s="21" t="e">
        <f>VLOOKUP(B106,'Data '!A:AO,8,FALSE)</f>
        <v>#N/A</v>
      </c>
      <c r="G106" s="21" t="e">
        <f>VLOOKUP(B106,'Data '!A:AJ,5,FALSE)</f>
        <v>#N/A</v>
      </c>
      <c r="H106" s="21" t="e">
        <f>VLOOKUP(B106,'Data '!A:AH,6,FALSE)</f>
        <v>#N/A</v>
      </c>
      <c r="I106" s="21" t="e">
        <f>_xlfn.CONCAT(VLOOKUP(B106,'Data '!A:AH,7,FALSE),"__",AA106)</f>
        <v>#N/A</v>
      </c>
      <c r="J106" s="27"/>
      <c r="K106" s="23" t="e">
        <f>VLOOKUP(B106,'Data '!A:AK,12,FALSE)</f>
        <v>#N/A</v>
      </c>
      <c r="L106" s="60"/>
      <c r="M106" s="61"/>
      <c r="N106" s="24" t="e">
        <f t="shared" si="163"/>
        <v>#N/A</v>
      </c>
      <c r="O106" s="24" t="e">
        <f>VLOOKUP(B106,'Data '!A:AI,13,FALSE)</f>
        <v>#N/A</v>
      </c>
      <c r="P106" s="25" t="e">
        <f t="shared" si="164"/>
        <v>#N/A</v>
      </c>
      <c r="Q106" s="112" t="e">
        <f t="shared" ref="Q106:Q116" si="173">R105</f>
        <v>#REF!</v>
      </c>
      <c r="R106" s="119" t="e">
        <f t="shared" si="172"/>
        <v>#REF!</v>
      </c>
      <c r="S106" s="12" t="e">
        <f t="shared" si="165"/>
        <v>#N/A</v>
      </c>
      <c r="T106" s="12" t="e">
        <f t="shared" si="166"/>
        <v>#N/A</v>
      </c>
      <c r="U106" s="58"/>
      <c r="V106" s="13" t="e">
        <f t="shared" si="167"/>
        <v>#N/A</v>
      </c>
      <c r="W106" s="14" t="e">
        <f t="shared" si="168"/>
        <v>#N/A</v>
      </c>
      <c r="X106" s="15" t="e">
        <f t="shared" si="169"/>
        <v>#REF!</v>
      </c>
      <c r="Y106" s="16" t="e">
        <f t="shared" si="170"/>
        <v>#REF!</v>
      </c>
      <c r="Z106" s="17" t="e">
        <f>VLOOKUP(B106,'Data '!A:AI,28,FALSE)</f>
        <v>#N/A</v>
      </c>
      <c r="AA106" s="18" t="s">
        <v>29</v>
      </c>
    </row>
    <row r="107" spans="1:27" s="56" customFormat="1" ht="15.5" x14ac:dyDescent="0.35">
      <c r="A107" s="8">
        <f>IFERROR(VLOOKUP(B107,'Data '!A:AK,27,FALSE),1)</f>
        <v>1</v>
      </c>
      <c r="B107" s="43" t="str">
        <f t="shared" si="162"/>
        <v>1c03</v>
      </c>
      <c r="C107"/>
      <c r="E107" s="21" t="e">
        <f>VLOOKUP(D107,'Data '!B:C,2,FALSE)</f>
        <v>#N/A</v>
      </c>
      <c r="F107" s="21" t="e">
        <f>VLOOKUP(B107,'Data '!A:AO,8,FALSE)</f>
        <v>#N/A</v>
      </c>
      <c r="G107" s="21" t="e">
        <f>VLOOKUP(B107,'Data '!A:AJ,5,FALSE)</f>
        <v>#N/A</v>
      </c>
      <c r="H107" s="21" t="e">
        <f>VLOOKUP(B107,'Data '!A:AH,6,FALSE)</f>
        <v>#N/A</v>
      </c>
      <c r="I107" s="21" t="e">
        <f>_xlfn.CONCAT(VLOOKUP(B107,'Data '!A:AH,7,FALSE),"__",AA107)</f>
        <v>#N/A</v>
      </c>
      <c r="J107" s="27"/>
      <c r="K107" s="23" t="e">
        <f>VLOOKUP(B107,'Data '!A:AK,12,FALSE)</f>
        <v>#N/A</v>
      </c>
      <c r="L107" s="60"/>
      <c r="M107" s="61"/>
      <c r="N107" s="24" t="e">
        <f t="shared" si="163"/>
        <v>#N/A</v>
      </c>
      <c r="O107" s="24" t="e">
        <f>VLOOKUP(B107,'Data '!A:AI,13,FALSE)</f>
        <v>#N/A</v>
      </c>
      <c r="P107" s="25" t="e">
        <f t="shared" si="164"/>
        <v>#N/A</v>
      </c>
      <c r="Q107" s="112" t="e">
        <f t="shared" si="173"/>
        <v>#REF!</v>
      </c>
      <c r="R107" s="119" t="e">
        <f t="shared" si="172"/>
        <v>#REF!</v>
      </c>
      <c r="S107" s="12" t="e">
        <f t="shared" si="165"/>
        <v>#N/A</v>
      </c>
      <c r="T107" s="12" t="e">
        <f t="shared" si="166"/>
        <v>#N/A</v>
      </c>
      <c r="U107" s="58"/>
      <c r="V107" s="13" t="e">
        <f t="shared" si="167"/>
        <v>#N/A</v>
      </c>
      <c r="W107" s="14" t="e">
        <f t="shared" si="168"/>
        <v>#N/A</v>
      </c>
      <c r="X107" s="15" t="e">
        <f t="shared" si="169"/>
        <v>#REF!</v>
      </c>
      <c r="Y107" s="16" t="e">
        <f t="shared" si="170"/>
        <v>#REF!</v>
      </c>
      <c r="Z107" s="17" t="e">
        <f>VLOOKUP(B107,'Data '!A:AI,28,FALSE)</f>
        <v>#N/A</v>
      </c>
      <c r="AA107" s="18" t="s">
        <v>80</v>
      </c>
    </row>
    <row r="108" spans="1:27" s="56" customFormat="1" ht="15.5" x14ac:dyDescent="0.35">
      <c r="A108" s="8">
        <f>IFERROR(VLOOKUP(B108,'Data '!A:AK,27,FALSE),1)</f>
        <v>1</v>
      </c>
      <c r="B108" s="43" t="str">
        <f t="shared" si="162"/>
        <v>1c03</v>
      </c>
      <c r="C108"/>
      <c r="E108" s="21" t="e">
        <f>VLOOKUP(D108,'Data '!B:C,2,FALSE)</f>
        <v>#N/A</v>
      </c>
      <c r="F108" s="21" t="e">
        <f>VLOOKUP(B108,'Data '!A:AO,8,FALSE)</f>
        <v>#N/A</v>
      </c>
      <c r="G108" s="21" t="e">
        <f>VLOOKUP(B108,'Data '!A:AJ,5,FALSE)</f>
        <v>#N/A</v>
      </c>
      <c r="H108" s="21" t="e">
        <f>VLOOKUP(B108,'Data '!A:AH,6,FALSE)</f>
        <v>#N/A</v>
      </c>
      <c r="I108" s="21" t="e">
        <f>_xlfn.CONCAT(VLOOKUP(B108,'Data '!A:AH,7,FALSE),"__",AA108)</f>
        <v>#N/A</v>
      </c>
      <c r="J108" s="27"/>
      <c r="K108" s="23" t="e">
        <f>VLOOKUP(B108,'Data '!A:AK,12,FALSE)</f>
        <v>#N/A</v>
      </c>
      <c r="L108" s="60"/>
      <c r="M108" s="61"/>
      <c r="N108" s="24" t="e">
        <f t="shared" si="163"/>
        <v>#N/A</v>
      </c>
      <c r="O108" s="24" t="e">
        <f>VLOOKUP(B108,'Data '!A:AI,13,FALSE)</f>
        <v>#N/A</v>
      </c>
      <c r="P108" s="25" t="e">
        <f t="shared" si="164"/>
        <v>#N/A</v>
      </c>
      <c r="Q108" s="112" t="e">
        <f t="shared" si="173"/>
        <v>#REF!</v>
      </c>
      <c r="R108" s="119" t="e">
        <f t="shared" si="172"/>
        <v>#REF!</v>
      </c>
      <c r="S108" s="12" t="e">
        <f t="shared" si="165"/>
        <v>#N/A</v>
      </c>
      <c r="T108" s="12" t="e">
        <f t="shared" si="166"/>
        <v>#N/A</v>
      </c>
      <c r="U108" s="58"/>
      <c r="V108" s="13" t="e">
        <f t="shared" si="167"/>
        <v>#N/A</v>
      </c>
      <c r="W108" s="14" t="e">
        <f t="shared" si="168"/>
        <v>#N/A</v>
      </c>
      <c r="X108" s="15" t="e">
        <f t="shared" si="169"/>
        <v>#REF!</v>
      </c>
      <c r="Y108" s="16" t="e">
        <f t="shared" si="170"/>
        <v>#REF!</v>
      </c>
      <c r="Z108" s="17" t="e">
        <f>VLOOKUP(B108,'Data '!A:AI,28,FALSE)</f>
        <v>#N/A</v>
      </c>
      <c r="AA108" s="18" t="s">
        <v>80</v>
      </c>
    </row>
    <row r="109" spans="1:27" s="56" customFormat="1" ht="15.5" x14ac:dyDescent="0.35">
      <c r="A109" s="8">
        <f>IFERROR(VLOOKUP(B109,'Data '!A:AK,27,FALSE),1)</f>
        <v>1</v>
      </c>
      <c r="B109" s="43" t="str">
        <f t="shared" si="162"/>
        <v>1c03</v>
      </c>
      <c r="C109"/>
      <c r="E109" s="21" t="e">
        <f>VLOOKUP(D109,'Data '!B:C,2,FALSE)</f>
        <v>#N/A</v>
      </c>
      <c r="F109" s="21" t="e">
        <f>VLOOKUP(B109,'Data '!A:AO,8,FALSE)</f>
        <v>#N/A</v>
      </c>
      <c r="G109" s="21" t="e">
        <f>VLOOKUP(B109,'Data '!A:AJ,5,FALSE)</f>
        <v>#N/A</v>
      </c>
      <c r="H109" s="21" t="e">
        <f>VLOOKUP(B109,'Data '!A:AH,6,FALSE)</f>
        <v>#N/A</v>
      </c>
      <c r="I109" s="21" t="e">
        <f>_xlfn.CONCAT(VLOOKUP(B109,'Data '!A:AH,7,FALSE),"__",AA109)</f>
        <v>#N/A</v>
      </c>
      <c r="J109" s="27"/>
      <c r="K109" s="23" t="e">
        <f>VLOOKUP(B109,'Data '!A:AK,12,FALSE)</f>
        <v>#N/A</v>
      </c>
      <c r="L109" s="60"/>
      <c r="M109" s="61"/>
      <c r="N109" s="24" t="e">
        <f t="shared" si="163"/>
        <v>#N/A</v>
      </c>
      <c r="O109" s="24" t="e">
        <f>VLOOKUP(B109,'Data '!A:AI,13,FALSE)</f>
        <v>#N/A</v>
      </c>
      <c r="P109" s="25" t="e">
        <f t="shared" si="164"/>
        <v>#N/A</v>
      </c>
      <c r="Q109" s="112" t="e">
        <f t="shared" si="173"/>
        <v>#REF!</v>
      </c>
      <c r="R109" s="119" t="e">
        <f t="shared" si="172"/>
        <v>#REF!</v>
      </c>
      <c r="S109" s="12" t="e">
        <f t="shared" si="165"/>
        <v>#N/A</v>
      </c>
      <c r="T109" s="12" t="e">
        <f t="shared" si="166"/>
        <v>#N/A</v>
      </c>
      <c r="U109" s="58"/>
      <c r="V109" s="13" t="e">
        <f t="shared" si="167"/>
        <v>#N/A</v>
      </c>
      <c r="W109" s="14" t="e">
        <f t="shared" si="168"/>
        <v>#N/A</v>
      </c>
      <c r="X109" s="15" t="e">
        <f t="shared" si="169"/>
        <v>#REF!</v>
      </c>
      <c r="Y109" s="16" t="e">
        <f t="shared" si="170"/>
        <v>#REF!</v>
      </c>
      <c r="Z109" s="17" t="e">
        <f>VLOOKUP(B109,'Data '!A:AI,28,FALSE)</f>
        <v>#N/A</v>
      </c>
      <c r="AA109" s="18" t="s">
        <v>80</v>
      </c>
    </row>
    <row r="110" spans="1:27" s="56" customFormat="1" ht="15.5" x14ac:dyDescent="0.35">
      <c r="A110" s="8">
        <f>IFERROR(VLOOKUP(B110,'Data '!A:AK,27,FALSE),1)</f>
        <v>1</v>
      </c>
      <c r="B110" s="43" t="str">
        <f t="shared" si="162"/>
        <v>1c03</v>
      </c>
      <c r="C110"/>
      <c r="E110" s="21" t="e">
        <f>VLOOKUP(D110,'Data '!B:C,2,FALSE)</f>
        <v>#N/A</v>
      </c>
      <c r="F110" s="21" t="e">
        <f>VLOOKUP(B110,'Data '!A:AO,8,FALSE)</f>
        <v>#N/A</v>
      </c>
      <c r="G110" s="21" t="e">
        <f>VLOOKUP(B110,'Data '!A:AJ,5,FALSE)</f>
        <v>#N/A</v>
      </c>
      <c r="H110" s="21" t="e">
        <f>VLOOKUP(B110,'Data '!A:AH,6,FALSE)</f>
        <v>#N/A</v>
      </c>
      <c r="I110" s="21" t="e">
        <f>_xlfn.CONCAT(VLOOKUP(B110,'Data '!A:AH,7,FALSE),"__",AA110)</f>
        <v>#N/A</v>
      </c>
      <c r="J110" s="27"/>
      <c r="K110" s="23" t="e">
        <f>VLOOKUP(B110,'Data '!A:AK,12,FALSE)</f>
        <v>#N/A</v>
      </c>
      <c r="L110" s="60"/>
      <c r="M110" s="61"/>
      <c r="N110" s="24" t="e">
        <f t="shared" si="163"/>
        <v>#N/A</v>
      </c>
      <c r="O110" s="24" t="e">
        <f>VLOOKUP(B110,'Data '!A:AI,13,FALSE)</f>
        <v>#N/A</v>
      </c>
      <c r="P110" s="25" t="e">
        <f t="shared" si="164"/>
        <v>#N/A</v>
      </c>
      <c r="Q110" s="112" t="e">
        <f t="shared" si="173"/>
        <v>#REF!</v>
      </c>
      <c r="R110" s="119" t="e">
        <f t="shared" si="172"/>
        <v>#REF!</v>
      </c>
      <c r="S110" s="12" t="e">
        <f t="shared" si="165"/>
        <v>#N/A</v>
      </c>
      <c r="T110" s="12" t="e">
        <f t="shared" si="166"/>
        <v>#N/A</v>
      </c>
      <c r="U110" s="58"/>
      <c r="V110" s="13" t="e">
        <f t="shared" si="167"/>
        <v>#N/A</v>
      </c>
      <c r="W110" s="14" t="e">
        <f t="shared" si="168"/>
        <v>#N/A</v>
      </c>
      <c r="X110" s="15" t="e">
        <f t="shared" si="169"/>
        <v>#REF!</v>
      </c>
      <c r="Y110" s="16" t="e">
        <f t="shared" si="170"/>
        <v>#REF!</v>
      </c>
      <c r="Z110" s="17" t="e">
        <f>VLOOKUP(B110,'Data '!A:AI,28,FALSE)</f>
        <v>#N/A</v>
      </c>
      <c r="AA110" s="18" t="s">
        <v>80</v>
      </c>
    </row>
    <row r="111" spans="1:27" s="56" customFormat="1" ht="15.5" x14ac:dyDescent="0.35">
      <c r="A111" s="8">
        <f>IFERROR(VLOOKUP(B111,'Data '!A:AK,27,FALSE),1)</f>
        <v>1</v>
      </c>
      <c r="B111" s="43" t="str">
        <f t="shared" si="162"/>
        <v>1c03</v>
      </c>
      <c r="C111"/>
      <c r="E111" s="21" t="e">
        <f>VLOOKUP(D111,'Data '!B:C,2,FALSE)</f>
        <v>#N/A</v>
      </c>
      <c r="F111" s="21" t="e">
        <f>VLOOKUP(B111,'Data '!A:AO,8,FALSE)</f>
        <v>#N/A</v>
      </c>
      <c r="G111" s="21" t="e">
        <f>VLOOKUP(B111,'Data '!A:AJ,5,FALSE)</f>
        <v>#N/A</v>
      </c>
      <c r="H111" s="21" t="e">
        <f>VLOOKUP(B111,'Data '!A:AH,6,FALSE)</f>
        <v>#N/A</v>
      </c>
      <c r="I111" s="21" t="e">
        <f>_xlfn.CONCAT(VLOOKUP(B111,'Data '!A:AH,7,FALSE),"__",AA111)</f>
        <v>#N/A</v>
      </c>
      <c r="J111" s="27"/>
      <c r="K111" s="23" t="e">
        <f>VLOOKUP(B111,'Data '!A:AK,12,FALSE)</f>
        <v>#N/A</v>
      </c>
      <c r="L111" s="60"/>
      <c r="M111" s="61"/>
      <c r="N111" s="24" t="e">
        <f t="shared" si="163"/>
        <v>#N/A</v>
      </c>
      <c r="O111" s="24" t="e">
        <f>VLOOKUP(B111,'Data '!A:AI,13,FALSE)</f>
        <v>#N/A</v>
      </c>
      <c r="P111" s="25" t="e">
        <f t="shared" si="164"/>
        <v>#N/A</v>
      </c>
      <c r="Q111" s="112" t="e">
        <f t="shared" si="173"/>
        <v>#REF!</v>
      </c>
      <c r="R111" s="119" t="e">
        <f t="shared" si="172"/>
        <v>#REF!</v>
      </c>
      <c r="S111" s="12" t="e">
        <f t="shared" si="165"/>
        <v>#N/A</v>
      </c>
      <c r="T111" s="12" t="e">
        <f t="shared" si="166"/>
        <v>#N/A</v>
      </c>
      <c r="U111" s="58"/>
      <c r="V111" s="13" t="e">
        <f t="shared" si="167"/>
        <v>#N/A</v>
      </c>
      <c r="W111" s="14" t="e">
        <f t="shared" si="168"/>
        <v>#N/A</v>
      </c>
      <c r="X111" s="15" t="e">
        <f t="shared" si="169"/>
        <v>#REF!</v>
      </c>
      <c r="Y111" s="16" t="e">
        <f t="shared" si="170"/>
        <v>#REF!</v>
      </c>
      <c r="Z111" s="17" t="e">
        <f>VLOOKUP(B111,'Data '!A:AI,28,FALSE)</f>
        <v>#N/A</v>
      </c>
      <c r="AA111" s="18" t="s">
        <v>80</v>
      </c>
    </row>
    <row r="112" spans="1:27" s="56" customFormat="1" ht="15.5" x14ac:dyDescent="0.35">
      <c r="A112" s="8">
        <f>IFERROR(VLOOKUP(B112,'Data '!A:AK,27,FALSE),1)</f>
        <v>1</v>
      </c>
      <c r="B112" s="43" t="str">
        <f t="shared" si="162"/>
        <v>1c03</v>
      </c>
      <c r="C112"/>
      <c r="E112" s="21" t="e">
        <f>VLOOKUP(D112,'Data '!B:C,2,FALSE)</f>
        <v>#N/A</v>
      </c>
      <c r="F112" s="21" t="e">
        <f>VLOOKUP(B112,'Data '!A:AO,8,FALSE)</f>
        <v>#N/A</v>
      </c>
      <c r="G112" s="21" t="e">
        <f>VLOOKUP(B112,'Data '!A:AJ,5,FALSE)</f>
        <v>#N/A</v>
      </c>
      <c r="H112" s="21" t="e">
        <f>VLOOKUP(B112,'Data '!A:AH,6,FALSE)</f>
        <v>#N/A</v>
      </c>
      <c r="I112" s="21" t="e">
        <f>_xlfn.CONCAT(VLOOKUP(B112,'Data '!A:AH,7,FALSE),"__",AA112)</f>
        <v>#N/A</v>
      </c>
      <c r="J112" s="27"/>
      <c r="K112" s="23" t="e">
        <f>VLOOKUP(B112,'Data '!A:AK,12,FALSE)</f>
        <v>#N/A</v>
      </c>
      <c r="L112" s="60"/>
      <c r="M112" s="61"/>
      <c r="N112" s="24" t="e">
        <f t="shared" si="163"/>
        <v>#N/A</v>
      </c>
      <c r="O112" s="24" t="e">
        <f>VLOOKUP(B112,'Data '!A:AI,13,FALSE)</f>
        <v>#N/A</v>
      </c>
      <c r="P112" s="25" t="e">
        <f t="shared" si="164"/>
        <v>#N/A</v>
      </c>
      <c r="Q112" s="112" t="e">
        <f t="shared" si="173"/>
        <v>#REF!</v>
      </c>
      <c r="R112" s="119" t="e">
        <f t="shared" si="172"/>
        <v>#REF!</v>
      </c>
      <c r="S112" s="12" t="e">
        <f t="shared" si="165"/>
        <v>#N/A</v>
      </c>
      <c r="T112" s="12" t="e">
        <f t="shared" si="166"/>
        <v>#N/A</v>
      </c>
      <c r="U112" s="58"/>
      <c r="V112" s="13" t="e">
        <f t="shared" si="167"/>
        <v>#N/A</v>
      </c>
      <c r="W112" s="14" t="e">
        <f t="shared" si="168"/>
        <v>#N/A</v>
      </c>
      <c r="X112" s="15" t="e">
        <f t="shared" si="169"/>
        <v>#REF!</v>
      </c>
      <c r="Y112" s="16" t="e">
        <f t="shared" si="170"/>
        <v>#REF!</v>
      </c>
      <c r="Z112" s="17" t="e">
        <f>VLOOKUP(B112,'Data '!A:AI,28,FALSE)</f>
        <v>#N/A</v>
      </c>
      <c r="AA112" s="18" t="s">
        <v>80</v>
      </c>
    </row>
    <row r="113" spans="1:27" s="56" customFormat="1" ht="15.5" x14ac:dyDescent="0.35">
      <c r="A113" s="8">
        <f>IFERROR(VLOOKUP(B113,'Data '!A:AK,27,FALSE),1)</f>
        <v>1</v>
      </c>
      <c r="B113" s="43" t="str">
        <f t="shared" si="162"/>
        <v>1c03</v>
      </c>
      <c r="C113"/>
      <c r="E113" s="21" t="e">
        <f>VLOOKUP(D113,'Data '!B:C,2,FALSE)</f>
        <v>#N/A</v>
      </c>
      <c r="F113" s="21" t="e">
        <f>VLOOKUP(B113,'Data '!A:AO,8,FALSE)</f>
        <v>#N/A</v>
      </c>
      <c r="G113" s="21" t="e">
        <f>VLOOKUP(B113,'Data '!A:AJ,5,FALSE)</f>
        <v>#N/A</v>
      </c>
      <c r="H113" s="21" t="e">
        <f>VLOOKUP(B113,'Data '!A:AH,6,FALSE)</f>
        <v>#N/A</v>
      </c>
      <c r="I113" s="21" t="e">
        <f>_xlfn.CONCAT(VLOOKUP(B113,'Data '!A:AH,7,FALSE),"__",AA113)</f>
        <v>#N/A</v>
      </c>
      <c r="J113" s="27"/>
      <c r="K113" s="23" t="e">
        <f>VLOOKUP(B113,'Data '!A:AK,12,FALSE)</f>
        <v>#N/A</v>
      </c>
      <c r="L113" s="60"/>
      <c r="M113" s="61"/>
      <c r="N113" s="24" t="e">
        <f t="shared" si="163"/>
        <v>#N/A</v>
      </c>
      <c r="O113" s="24" t="e">
        <f>VLOOKUP(B113,'Data '!A:AI,13,FALSE)</f>
        <v>#N/A</v>
      </c>
      <c r="P113" s="25" t="e">
        <f t="shared" si="164"/>
        <v>#N/A</v>
      </c>
      <c r="Q113" s="112" t="e">
        <f t="shared" si="173"/>
        <v>#REF!</v>
      </c>
      <c r="R113" s="119" t="e">
        <f t="shared" si="172"/>
        <v>#REF!</v>
      </c>
      <c r="S113" s="12" t="e">
        <f t="shared" si="165"/>
        <v>#N/A</v>
      </c>
      <c r="T113" s="12" t="e">
        <f t="shared" si="166"/>
        <v>#N/A</v>
      </c>
      <c r="U113" s="58"/>
      <c r="V113" s="13" t="e">
        <f t="shared" si="167"/>
        <v>#N/A</v>
      </c>
      <c r="W113" s="14" t="e">
        <f t="shared" si="168"/>
        <v>#N/A</v>
      </c>
      <c r="X113" s="15" t="e">
        <f t="shared" si="169"/>
        <v>#REF!</v>
      </c>
      <c r="Y113" s="16" t="e">
        <f t="shared" si="170"/>
        <v>#REF!</v>
      </c>
      <c r="Z113" s="17" t="e">
        <f>VLOOKUP(B113,'Data '!A:AI,28,FALSE)</f>
        <v>#N/A</v>
      </c>
      <c r="AA113" s="18" t="s">
        <v>80</v>
      </c>
    </row>
    <row r="114" spans="1:27" s="56" customFormat="1" ht="15.5" x14ac:dyDescent="0.35">
      <c r="A114" s="8">
        <f>IFERROR(VLOOKUP(B114,'Data '!A:AK,27,FALSE),1)</f>
        <v>1</v>
      </c>
      <c r="B114" s="43" t="str">
        <f t="shared" si="162"/>
        <v>1c03</v>
      </c>
      <c r="C114"/>
      <c r="E114" s="21" t="e">
        <f>VLOOKUP(D114,'Data '!B:C,2,FALSE)</f>
        <v>#N/A</v>
      </c>
      <c r="F114" s="21" t="e">
        <f>VLOOKUP(B114,'Data '!A:AO,8,FALSE)</f>
        <v>#N/A</v>
      </c>
      <c r="G114" s="21" t="e">
        <f>VLOOKUP(B114,'Data '!A:AJ,5,FALSE)</f>
        <v>#N/A</v>
      </c>
      <c r="H114" s="21" t="e">
        <f>VLOOKUP(B114,'Data '!A:AH,6,FALSE)</f>
        <v>#N/A</v>
      </c>
      <c r="I114" s="21" t="e">
        <f>_xlfn.CONCAT(VLOOKUP(B114,'Data '!A:AH,7,FALSE),"__",AA114)</f>
        <v>#N/A</v>
      </c>
      <c r="J114" s="27"/>
      <c r="K114" s="23" t="e">
        <f>VLOOKUP(B114,'Data '!A:AK,12,FALSE)</f>
        <v>#N/A</v>
      </c>
      <c r="L114" s="60"/>
      <c r="M114" s="61"/>
      <c r="N114" s="24" t="e">
        <f t="shared" si="163"/>
        <v>#N/A</v>
      </c>
      <c r="O114" s="24" t="e">
        <f>VLOOKUP(B114,'Data '!A:AI,13,FALSE)</f>
        <v>#N/A</v>
      </c>
      <c r="P114" s="25" t="e">
        <f t="shared" si="164"/>
        <v>#N/A</v>
      </c>
      <c r="Q114" s="112" t="e">
        <f t="shared" si="173"/>
        <v>#REF!</v>
      </c>
      <c r="R114" s="119" t="e">
        <f t="shared" si="172"/>
        <v>#REF!</v>
      </c>
      <c r="S114" s="12" t="e">
        <f t="shared" si="165"/>
        <v>#N/A</v>
      </c>
      <c r="T114" s="12" t="e">
        <f t="shared" si="166"/>
        <v>#N/A</v>
      </c>
      <c r="U114" s="58"/>
      <c r="V114" s="13" t="e">
        <f t="shared" si="167"/>
        <v>#N/A</v>
      </c>
      <c r="W114" s="14" t="e">
        <f t="shared" si="168"/>
        <v>#N/A</v>
      </c>
      <c r="X114" s="15" t="e">
        <f t="shared" si="169"/>
        <v>#REF!</v>
      </c>
      <c r="Y114" s="16" t="e">
        <f t="shared" si="170"/>
        <v>#REF!</v>
      </c>
      <c r="Z114" s="17" t="e">
        <f>VLOOKUP(B114,'Data '!A:AI,28,FALSE)</f>
        <v>#N/A</v>
      </c>
      <c r="AA114" s="18" t="s">
        <v>80</v>
      </c>
    </row>
    <row r="115" spans="1:27" s="56" customFormat="1" ht="15.5" x14ac:dyDescent="0.35">
      <c r="A115" s="8">
        <f>IFERROR(VLOOKUP(B115,'Data '!A:AK,27,FALSE),1)</f>
        <v>1</v>
      </c>
      <c r="B115" s="43" t="str">
        <f t="shared" si="162"/>
        <v>1c03</v>
      </c>
      <c r="C115"/>
      <c r="E115" s="21" t="e">
        <f>VLOOKUP(D115,'Data '!B:C,2,FALSE)</f>
        <v>#N/A</v>
      </c>
      <c r="F115" s="21" t="e">
        <f>VLOOKUP(B115,'Data '!A:AO,8,FALSE)</f>
        <v>#N/A</v>
      </c>
      <c r="G115" s="21" t="e">
        <f>VLOOKUP(B115,'Data '!A:AJ,5,FALSE)</f>
        <v>#N/A</v>
      </c>
      <c r="H115" s="21" t="e">
        <f>VLOOKUP(B115,'Data '!A:AH,6,FALSE)</f>
        <v>#N/A</v>
      </c>
      <c r="I115" s="21" t="e">
        <f>_xlfn.CONCAT(VLOOKUP(B115,'Data '!A:AH,7,FALSE),"__",AA115)</f>
        <v>#N/A</v>
      </c>
      <c r="J115" s="27"/>
      <c r="K115" s="23" t="e">
        <f>VLOOKUP(B115,'Data '!A:AK,12,FALSE)</f>
        <v>#N/A</v>
      </c>
      <c r="L115" s="60"/>
      <c r="M115" s="61"/>
      <c r="N115" s="24" t="e">
        <f t="shared" si="163"/>
        <v>#N/A</v>
      </c>
      <c r="O115" s="24" t="e">
        <f>VLOOKUP(B115,'Data '!A:AI,13,FALSE)</f>
        <v>#N/A</v>
      </c>
      <c r="P115" s="25" t="e">
        <f t="shared" si="164"/>
        <v>#N/A</v>
      </c>
      <c r="Q115" s="112" t="e">
        <f t="shared" si="173"/>
        <v>#REF!</v>
      </c>
      <c r="R115" s="119" t="e">
        <f t="shared" si="172"/>
        <v>#REF!</v>
      </c>
      <c r="S115" s="12" t="e">
        <f t="shared" si="165"/>
        <v>#N/A</v>
      </c>
      <c r="T115" s="12" t="e">
        <f t="shared" si="166"/>
        <v>#N/A</v>
      </c>
      <c r="U115" s="58"/>
      <c r="V115" s="13" t="e">
        <f t="shared" si="167"/>
        <v>#N/A</v>
      </c>
      <c r="W115" s="14" t="e">
        <f t="shared" si="168"/>
        <v>#N/A</v>
      </c>
      <c r="X115" s="15" t="e">
        <f t="shared" si="169"/>
        <v>#REF!</v>
      </c>
      <c r="Y115" s="16" t="e">
        <f t="shared" si="170"/>
        <v>#REF!</v>
      </c>
      <c r="Z115" s="17" t="e">
        <f>VLOOKUP(B115,'Data '!A:AI,28,FALSE)</f>
        <v>#N/A</v>
      </c>
      <c r="AA115" s="18" t="s">
        <v>80</v>
      </c>
    </row>
    <row r="116" spans="1:27" s="56" customFormat="1" ht="15.5" x14ac:dyDescent="0.35">
      <c r="A116" s="8">
        <f>IFERROR(VLOOKUP(B116,'Data '!A:AK,27,FALSE),1)</f>
        <v>1</v>
      </c>
      <c r="B116" s="43" t="str">
        <f t="shared" si="162"/>
        <v>1c03</v>
      </c>
      <c r="C116"/>
      <c r="E116" s="21" t="e">
        <f>VLOOKUP(D116,'Data '!B:C,2,FALSE)</f>
        <v>#N/A</v>
      </c>
      <c r="F116" s="21" t="e">
        <f>VLOOKUP(B116,'Data '!A:AO,8,FALSE)</f>
        <v>#N/A</v>
      </c>
      <c r="G116" s="21" t="e">
        <f>VLOOKUP(B116,'Data '!A:AJ,5,FALSE)</f>
        <v>#N/A</v>
      </c>
      <c r="H116" s="21" t="e">
        <f>VLOOKUP(B116,'Data '!A:AH,6,FALSE)</f>
        <v>#N/A</v>
      </c>
      <c r="I116" s="21" t="e">
        <f>_xlfn.CONCAT(VLOOKUP(B116,'Data '!A:AH,7,FALSE),"__",AA116)</f>
        <v>#N/A</v>
      </c>
      <c r="J116" s="27"/>
      <c r="K116" s="23" t="e">
        <f>VLOOKUP(B116,'Data '!A:AK,12,FALSE)</f>
        <v>#N/A</v>
      </c>
      <c r="L116" s="60"/>
      <c r="M116" s="61"/>
      <c r="N116" s="24" t="e">
        <f t="shared" si="163"/>
        <v>#N/A</v>
      </c>
      <c r="O116" s="24" t="e">
        <f>VLOOKUP(B116,'Data '!A:AI,13,FALSE)</f>
        <v>#N/A</v>
      </c>
      <c r="P116" s="25" t="e">
        <f t="shared" si="164"/>
        <v>#N/A</v>
      </c>
      <c r="Q116" s="112" t="e">
        <f t="shared" si="173"/>
        <v>#REF!</v>
      </c>
      <c r="R116" s="119" t="e">
        <f t="shared" si="172"/>
        <v>#REF!</v>
      </c>
      <c r="S116" s="12" t="e">
        <f t="shared" si="165"/>
        <v>#N/A</v>
      </c>
      <c r="T116" s="12" t="e">
        <f t="shared" si="166"/>
        <v>#N/A</v>
      </c>
      <c r="U116" s="58"/>
      <c r="V116" s="13" t="e">
        <f t="shared" si="167"/>
        <v>#N/A</v>
      </c>
      <c r="W116" s="14" t="e">
        <f t="shared" si="168"/>
        <v>#N/A</v>
      </c>
      <c r="X116" s="15" t="e">
        <f t="shared" si="169"/>
        <v>#REF!</v>
      </c>
      <c r="Y116" s="16" t="e">
        <f t="shared" si="170"/>
        <v>#REF!</v>
      </c>
      <c r="Z116" s="17" t="e">
        <f>VLOOKUP(B116,'Data '!A:AI,28,FALSE)</f>
        <v>#N/A</v>
      </c>
      <c r="AA116" s="18" t="s">
        <v>80</v>
      </c>
    </row>
  </sheetData>
  <autoFilter ref="A1:AA116" xr:uid="{54A5563B-0F51-4C77-B5A6-0E81BD01FE17}"/>
  <sortState xmlns:xlrd2="http://schemas.microsoft.com/office/spreadsheetml/2017/richdata2" ref="A51:AB55">
    <sortCondition ref="F51:F55"/>
  </sortState>
  <mergeCells count="1">
    <mergeCell ref="F12:H12"/>
  </mergeCells>
  <phoneticPr fontId="18" type="noConversion"/>
  <conditionalFormatting sqref="A2:A116">
    <cfRule type="cellIs" dxfId="9926" priority="3096" operator="equal">
      <formula>1</formula>
    </cfRule>
  </conditionalFormatting>
  <conditionalFormatting sqref="C26">
    <cfRule type="containsText" dxfId="9925" priority="1640" operator="containsText" text="mjp">
      <formula>NOT(ISERROR(SEARCH("mjp",C26)))</formula>
    </cfRule>
    <cfRule type="containsText" dxfId="9924" priority="1641" operator="containsText" text="midi">
      <formula>NOT(ISERROR(SEARCH("midi",C26)))</formula>
    </cfRule>
    <cfRule type="containsText" dxfId="9923" priority="1642" operator="containsText" text="double">
      <formula>NOT(ISERROR(SEARCH("double",C26)))</formula>
    </cfRule>
    <cfRule type="containsText" dxfId="9922" priority="1643" operator="containsText" text="max">
      <formula>NOT(ISERROR(SEARCH("max",C26)))</formula>
    </cfRule>
    <cfRule type="containsText" dxfId="9921" priority="1644" operator="containsText" text="mjp">
      <formula>NOT(ISERROR(SEARCH("mjp",C26)))</formula>
    </cfRule>
    <cfRule type="containsText" dxfId="9920" priority="1645" operator="containsText" text="midi">
      <formula>NOT(ISERROR(SEARCH("midi",C26)))</formula>
    </cfRule>
    <cfRule type="containsText" dxfId="9919" priority="1646" operator="containsText" text="double">
      <formula>NOT(ISERROR(SEARCH("double",C26)))</formula>
    </cfRule>
    <cfRule type="containsText" dxfId="9918" priority="1647" operator="containsText" text="max">
      <formula>NOT(ISERROR(SEARCH("max",C26)))</formula>
    </cfRule>
    <cfRule type="containsText" dxfId="9917" priority="1648" operator="containsText" text="mjp">
      <formula>NOT(ISERROR(SEARCH("mjp",C26)))</formula>
    </cfRule>
    <cfRule type="containsText" dxfId="9916" priority="1649" operator="containsText" text="midi">
      <formula>NOT(ISERROR(SEARCH("midi",C26)))</formula>
    </cfRule>
    <cfRule type="containsText" dxfId="9915" priority="1650" operator="containsText" text="double">
      <formula>NOT(ISERROR(SEARCH("double",C26)))</formula>
    </cfRule>
    <cfRule type="containsText" dxfId="9914" priority="1651" operator="containsText" text="max">
      <formula>NOT(ISERROR(SEARCH("max",C26)))</formula>
    </cfRule>
    <cfRule type="containsText" dxfId="9913" priority="1652" operator="containsText" text="mjp">
      <formula>NOT(ISERROR(SEARCH("mjp",C26)))</formula>
    </cfRule>
    <cfRule type="containsText" dxfId="9912" priority="1653" operator="containsText" text="midi">
      <formula>NOT(ISERROR(SEARCH("midi",C26)))</formula>
    </cfRule>
    <cfRule type="containsText" dxfId="9911" priority="1654" operator="containsText" text="double">
      <formula>NOT(ISERROR(SEARCH("double",C26)))</formula>
    </cfRule>
    <cfRule type="containsText" dxfId="9910" priority="1655" operator="containsText" text="max">
      <formula>NOT(ISERROR(SEARCH("max",C26)))</formula>
    </cfRule>
    <cfRule type="containsText" dxfId="9909" priority="1656" operator="containsText" text="mjp">
      <formula>NOT(ISERROR(SEARCH("mjp",C26)))</formula>
    </cfRule>
    <cfRule type="containsText" dxfId="9908" priority="1657" operator="containsText" text="midi">
      <formula>NOT(ISERROR(SEARCH("midi",C26)))</formula>
    </cfRule>
    <cfRule type="containsText" dxfId="9907" priority="1658" operator="containsText" text="double">
      <formula>NOT(ISERROR(SEARCH("double",C26)))</formula>
    </cfRule>
    <cfRule type="containsText" dxfId="9906" priority="1659" operator="containsText" text="max">
      <formula>NOT(ISERROR(SEARCH("max",C26)))</formula>
    </cfRule>
    <cfRule type="containsText" dxfId="9905" priority="1660" operator="containsText" text="mjp">
      <formula>NOT(ISERROR(SEARCH("mjp",C26)))</formula>
    </cfRule>
    <cfRule type="containsText" dxfId="9904" priority="1661" operator="containsText" text="midi">
      <formula>NOT(ISERROR(SEARCH("midi",C26)))</formula>
    </cfRule>
    <cfRule type="containsText" dxfId="9903" priority="1662" operator="containsText" text="double">
      <formula>NOT(ISERROR(SEARCH("double",C26)))</formula>
    </cfRule>
    <cfRule type="containsText" dxfId="9902" priority="1663" operator="containsText" text="max">
      <formula>NOT(ISERROR(SEARCH("max",C26)))</formula>
    </cfRule>
    <cfRule type="containsText" dxfId="9901" priority="1664" operator="containsText" text="mjp">
      <formula>NOT(ISERROR(SEARCH("mjp",C26)))</formula>
    </cfRule>
    <cfRule type="containsText" dxfId="9900" priority="1665" operator="containsText" text="midi">
      <formula>NOT(ISERROR(SEARCH("midi",C26)))</formula>
    </cfRule>
    <cfRule type="containsText" dxfId="9899" priority="1666" operator="containsText" text="double">
      <formula>NOT(ISERROR(SEARCH("double",C26)))</formula>
    </cfRule>
    <cfRule type="containsText" dxfId="9898" priority="1667" operator="containsText" text="max">
      <formula>NOT(ISERROR(SEARCH("max",C26)))</formula>
    </cfRule>
    <cfRule type="containsText" dxfId="9897" priority="1668" operator="containsText" text="mjp">
      <formula>NOT(ISERROR(SEARCH("mjp",C26)))</formula>
    </cfRule>
    <cfRule type="containsText" dxfId="9896" priority="1669" operator="containsText" text="midi">
      <formula>NOT(ISERROR(SEARCH("midi",C26)))</formula>
    </cfRule>
    <cfRule type="containsText" dxfId="9895" priority="1670" operator="containsText" text="double">
      <formula>NOT(ISERROR(SEARCH("double",C26)))</formula>
    </cfRule>
    <cfRule type="containsText" dxfId="9894" priority="1671" operator="containsText" text="max">
      <formula>NOT(ISERROR(SEARCH("max",C26)))</formula>
    </cfRule>
    <cfRule type="containsText" dxfId="9893" priority="1672" operator="containsText" text="mjp">
      <formula>NOT(ISERROR(SEARCH("mjp",C26)))</formula>
    </cfRule>
    <cfRule type="containsText" dxfId="9892" priority="1673" operator="containsText" text="midi">
      <formula>NOT(ISERROR(SEARCH("midi",C26)))</formula>
    </cfRule>
    <cfRule type="containsText" dxfId="9891" priority="1674" operator="containsText" text="double">
      <formula>NOT(ISERROR(SEARCH("double",C26)))</formula>
    </cfRule>
    <cfRule type="containsText" dxfId="9890" priority="1675" operator="containsText" text="max">
      <formula>NOT(ISERROR(SEARCH("max",C26)))</formula>
    </cfRule>
    <cfRule type="containsText" dxfId="9889" priority="1676" operator="containsText" text="mjp">
      <formula>NOT(ISERROR(SEARCH("mjp",C26)))</formula>
    </cfRule>
    <cfRule type="containsText" dxfId="9888" priority="1677" operator="containsText" text="midi">
      <formula>NOT(ISERROR(SEARCH("midi",C26)))</formula>
    </cfRule>
    <cfRule type="containsText" dxfId="9887" priority="1678" operator="containsText" text="double">
      <formula>NOT(ISERROR(SEARCH("double",C26)))</formula>
    </cfRule>
    <cfRule type="containsText" dxfId="9886" priority="1679" operator="containsText" text="max">
      <formula>NOT(ISERROR(SEARCH("max",C26)))</formula>
    </cfRule>
    <cfRule type="containsText" dxfId="9885" priority="1680" operator="containsText" text="mjp">
      <formula>NOT(ISERROR(SEARCH("mjp",C26)))</formula>
    </cfRule>
    <cfRule type="containsText" dxfId="9884" priority="1681" operator="containsText" text="midi">
      <formula>NOT(ISERROR(SEARCH("midi",C26)))</formula>
    </cfRule>
    <cfRule type="containsText" dxfId="9883" priority="1682" operator="containsText" text="double">
      <formula>NOT(ISERROR(SEARCH("double",C26)))</formula>
    </cfRule>
    <cfRule type="containsText" dxfId="9882" priority="1683" operator="containsText" text="max">
      <formula>NOT(ISERROR(SEARCH("max",C26)))</formula>
    </cfRule>
    <cfRule type="containsText" dxfId="9881" priority="1684" operator="containsText" text="mjp">
      <formula>NOT(ISERROR(SEARCH("mjp",C26)))</formula>
    </cfRule>
    <cfRule type="containsText" dxfId="9880" priority="1685" operator="containsText" text="midi">
      <formula>NOT(ISERROR(SEARCH("midi",C26)))</formula>
    </cfRule>
    <cfRule type="containsText" dxfId="9879" priority="1686" operator="containsText" text="double">
      <formula>NOT(ISERROR(SEARCH("double",C26)))</formula>
    </cfRule>
    <cfRule type="containsText" dxfId="9878" priority="1687" operator="containsText" text="max">
      <formula>NOT(ISERROR(SEARCH("max",C26)))</formula>
    </cfRule>
    <cfRule type="containsText" dxfId="9877" priority="1688" operator="containsText" text="mjp">
      <formula>NOT(ISERROR(SEARCH("mjp",C26)))</formula>
    </cfRule>
    <cfRule type="containsText" dxfId="9876" priority="1689" operator="containsText" text="midi">
      <formula>NOT(ISERROR(SEARCH("midi",C26)))</formula>
    </cfRule>
    <cfRule type="containsText" dxfId="9875" priority="1690" operator="containsText" text="double">
      <formula>NOT(ISERROR(SEARCH("double",C26)))</formula>
    </cfRule>
    <cfRule type="containsText" dxfId="9874" priority="1691" operator="containsText" text="max">
      <formula>NOT(ISERROR(SEARCH("max",C26)))</formula>
    </cfRule>
    <cfRule type="containsText" dxfId="9873" priority="1692" operator="containsText" text="mjp">
      <formula>NOT(ISERROR(SEARCH("mjp",C26)))</formula>
    </cfRule>
    <cfRule type="containsText" dxfId="9872" priority="1693" operator="containsText" text="midi">
      <formula>NOT(ISERROR(SEARCH("midi",C26)))</formula>
    </cfRule>
    <cfRule type="containsText" dxfId="9871" priority="1694" operator="containsText" text="double">
      <formula>NOT(ISERROR(SEARCH("double",C26)))</formula>
    </cfRule>
    <cfRule type="containsText" dxfId="9870" priority="1695" operator="containsText" text="max">
      <formula>NOT(ISERROR(SEARCH("max",C26)))</formula>
    </cfRule>
    <cfRule type="containsText" dxfId="9869" priority="1696" operator="containsText" text="mjp">
      <formula>NOT(ISERROR(SEARCH("mjp",C26)))</formula>
    </cfRule>
    <cfRule type="containsText" dxfId="9868" priority="1697" operator="containsText" text="midi">
      <formula>NOT(ISERROR(SEARCH("midi",C26)))</formula>
    </cfRule>
    <cfRule type="containsText" dxfId="9867" priority="1698" operator="containsText" text="double">
      <formula>NOT(ISERROR(SEARCH("double",C26)))</formula>
    </cfRule>
    <cfRule type="containsText" dxfId="9866" priority="1699" operator="containsText" text="max">
      <formula>NOT(ISERROR(SEARCH("max",C26)))</formula>
    </cfRule>
    <cfRule type="containsText" dxfId="9865" priority="1700" operator="containsText" text="mjp">
      <formula>NOT(ISERROR(SEARCH("mjp",C26)))</formula>
    </cfRule>
    <cfRule type="containsText" dxfId="9864" priority="1701" operator="containsText" text="midi">
      <formula>NOT(ISERROR(SEARCH("midi",C26)))</formula>
    </cfRule>
    <cfRule type="containsText" dxfId="9863" priority="1702" operator="containsText" text="double">
      <formula>NOT(ISERROR(SEARCH("double",C26)))</formula>
    </cfRule>
    <cfRule type="containsText" dxfId="9862" priority="1703" operator="containsText" text="max">
      <formula>NOT(ISERROR(SEARCH("max",C26)))</formula>
    </cfRule>
    <cfRule type="containsText" dxfId="9861" priority="1704" operator="containsText" text="mjp">
      <formula>NOT(ISERROR(SEARCH("mjp",C26)))</formula>
    </cfRule>
    <cfRule type="containsText" dxfId="9860" priority="1705" operator="containsText" text="midi">
      <formula>NOT(ISERROR(SEARCH("midi",C26)))</formula>
    </cfRule>
    <cfRule type="containsText" dxfId="9859" priority="1706" operator="containsText" text="double">
      <formula>NOT(ISERROR(SEARCH("double",C26)))</formula>
    </cfRule>
    <cfRule type="containsText" dxfId="9858" priority="1707" operator="containsText" text="max">
      <formula>NOT(ISERROR(SEARCH("max",C26)))</formula>
    </cfRule>
    <cfRule type="containsText" dxfId="9857" priority="1708" operator="containsText" text="mjp">
      <formula>NOT(ISERROR(SEARCH("mjp",C26)))</formula>
    </cfRule>
    <cfRule type="containsText" dxfId="9856" priority="1709" operator="containsText" text="midi">
      <formula>NOT(ISERROR(SEARCH("midi",C26)))</formula>
    </cfRule>
    <cfRule type="containsText" dxfId="9855" priority="1710" operator="containsText" text="double">
      <formula>NOT(ISERROR(SEARCH("double",C26)))</formula>
    </cfRule>
    <cfRule type="containsText" dxfId="9854" priority="1711" operator="containsText" text="max">
      <formula>NOT(ISERROR(SEARCH("max",C26)))</formula>
    </cfRule>
    <cfRule type="containsText" dxfId="9853" priority="1712" operator="containsText" text="mjp">
      <formula>NOT(ISERROR(SEARCH("mjp",C26)))</formula>
    </cfRule>
    <cfRule type="containsText" dxfId="9852" priority="1713" operator="containsText" text="midi">
      <formula>NOT(ISERROR(SEARCH("midi",C26)))</formula>
    </cfRule>
    <cfRule type="containsText" dxfId="9851" priority="1714" operator="containsText" text="double">
      <formula>NOT(ISERROR(SEARCH("double",C26)))</formula>
    </cfRule>
    <cfRule type="containsText" dxfId="9850" priority="1715" operator="containsText" text="max">
      <formula>NOT(ISERROR(SEARCH("max",C26)))</formula>
    </cfRule>
    <cfRule type="containsText" dxfId="9849" priority="1716" operator="containsText" text="mjp">
      <formula>NOT(ISERROR(SEARCH("mjp",C26)))</formula>
    </cfRule>
    <cfRule type="containsText" dxfId="9848" priority="1717" operator="containsText" text="midi">
      <formula>NOT(ISERROR(SEARCH("midi",C26)))</formula>
    </cfRule>
    <cfRule type="containsText" dxfId="9847" priority="1718" operator="containsText" text="double">
      <formula>NOT(ISERROR(SEARCH("double",C26)))</formula>
    </cfRule>
    <cfRule type="containsText" dxfId="9846" priority="1719" operator="containsText" text="max">
      <formula>NOT(ISERROR(SEARCH("max",C26)))</formula>
    </cfRule>
    <cfRule type="containsText" dxfId="9845" priority="1720" operator="containsText" text="mjp">
      <formula>NOT(ISERROR(SEARCH("mjp",C26)))</formula>
    </cfRule>
    <cfRule type="containsText" dxfId="9844" priority="1721" operator="containsText" text="midi">
      <formula>NOT(ISERROR(SEARCH("midi",C26)))</formula>
    </cfRule>
    <cfRule type="containsText" dxfId="9843" priority="1722" operator="containsText" text="double">
      <formula>NOT(ISERROR(SEARCH("double",C26)))</formula>
    </cfRule>
    <cfRule type="containsText" dxfId="9842" priority="1723" operator="containsText" text="max">
      <formula>NOT(ISERROR(SEARCH("max",C26)))</formula>
    </cfRule>
    <cfRule type="containsText" dxfId="9841" priority="1724" operator="containsText" text="mjp">
      <formula>NOT(ISERROR(SEARCH("mjp",C26)))</formula>
    </cfRule>
    <cfRule type="containsText" dxfId="9840" priority="1725" operator="containsText" text="midi">
      <formula>NOT(ISERROR(SEARCH("midi",C26)))</formula>
    </cfRule>
    <cfRule type="containsText" dxfId="9839" priority="1726" operator="containsText" text="double">
      <formula>NOT(ISERROR(SEARCH("double",C26)))</formula>
    </cfRule>
    <cfRule type="containsText" dxfId="9838" priority="1727" operator="containsText" text="max">
      <formula>NOT(ISERROR(SEARCH("max",C26)))</formula>
    </cfRule>
    <cfRule type="containsText" dxfId="9837" priority="1728" operator="containsText" text="midi">
      <formula>NOT(ISERROR(SEARCH("midi",C26)))</formula>
    </cfRule>
    <cfRule type="containsText" dxfId="9836" priority="1729" operator="containsText" text="double">
      <formula>NOT(ISERROR(SEARCH("double",C26)))</formula>
    </cfRule>
    <cfRule type="containsText" dxfId="9835" priority="1730" operator="containsText" text="max">
      <formula>NOT(ISERROR(SEARCH("max",C26)))</formula>
    </cfRule>
    <cfRule type="containsText" dxfId="9834" priority="1731" operator="containsText" text="mjp">
      <formula>NOT(ISERROR(SEARCH("mjp",C26)))</formula>
    </cfRule>
    <cfRule type="containsText" dxfId="9833" priority="1732" operator="containsText" text="midi">
      <formula>NOT(ISERROR(SEARCH("midi",C26)))</formula>
    </cfRule>
    <cfRule type="containsText" dxfId="9832" priority="1733" operator="containsText" text="double">
      <formula>NOT(ISERROR(SEARCH("double",C26)))</formula>
    </cfRule>
    <cfRule type="containsText" dxfId="9831" priority="1734" operator="containsText" text="max">
      <formula>NOT(ISERROR(SEARCH("max",C26)))</formula>
    </cfRule>
    <cfRule type="containsText" dxfId="9830" priority="1735" operator="containsText" text="mjp">
      <formula>NOT(ISERROR(SEARCH("mjp",C26)))</formula>
    </cfRule>
    <cfRule type="containsText" dxfId="9829" priority="1736" operator="containsText" text="midi">
      <formula>NOT(ISERROR(SEARCH("midi",C26)))</formula>
    </cfRule>
    <cfRule type="containsText" dxfId="9828" priority="1737" operator="containsText" text="double">
      <formula>NOT(ISERROR(SEARCH("double",C26)))</formula>
    </cfRule>
    <cfRule type="containsText" dxfId="9827" priority="1738" operator="containsText" text="max">
      <formula>NOT(ISERROR(SEARCH("max",C26)))</formula>
    </cfRule>
    <cfRule type="containsText" dxfId="9826" priority="1739" operator="containsText" text="mjp">
      <formula>NOT(ISERROR(SEARCH("mjp",C26)))</formula>
    </cfRule>
    <cfRule type="containsText" dxfId="9825" priority="1740" operator="containsText" text="midi">
      <formula>NOT(ISERROR(SEARCH("midi",C26)))</formula>
    </cfRule>
    <cfRule type="containsText" dxfId="9824" priority="1741" operator="containsText" text="double">
      <formula>NOT(ISERROR(SEARCH("double",C26)))</formula>
    </cfRule>
    <cfRule type="containsText" dxfId="9823" priority="1742" operator="containsText" text="max">
      <formula>NOT(ISERROR(SEARCH("max",C26)))</formula>
    </cfRule>
    <cfRule type="containsText" dxfId="9822" priority="1743" operator="containsText" text="mjp">
      <formula>NOT(ISERROR(SEARCH("mjp",C26)))</formula>
    </cfRule>
    <cfRule type="containsText" dxfId="9821" priority="1744" operator="containsText" text="midi">
      <formula>NOT(ISERROR(SEARCH("midi",C26)))</formula>
    </cfRule>
    <cfRule type="containsText" dxfId="9820" priority="1745" operator="containsText" text="double">
      <formula>NOT(ISERROR(SEARCH("double",C26)))</formula>
    </cfRule>
    <cfRule type="containsText" dxfId="9819" priority="1746" operator="containsText" text="max">
      <formula>NOT(ISERROR(SEARCH("max",C26)))</formula>
    </cfRule>
    <cfRule type="containsText" dxfId="9818" priority="1747" operator="containsText" text="mjp">
      <formula>NOT(ISERROR(SEARCH("mjp",C26)))</formula>
    </cfRule>
    <cfRule type="containsText" dxfId="9817" priority="1748" operator="containsText" text="midi">
      <formula>NOT(ISERROR(SEARCH("midi",C26)))</formula>
    </cfRule>
    <cfRule type="containsText" dxfId="9816" priority="1749" operator="containsText" text="double">
      <formula>NOT(ISERROR(SEARCH("double",C26)))</formula>
    </cfRule>
    <cfRule type="containsText" dxfId="9815" priority="1750" operator="containsText" text="max">
      <formula>NOT(ISERROR(SEARCH("max",C26)))</formula>
    </cfRule>
    <cfRule type="containsText" dxfId="9814" priority="1751" operator="containsText" text="mjp">
      <formula>NOT(ISERROR(SEARCH("mjp",C26)))</formula>
    </cfRule>
    <cfRule type="containsText" dxfId="9813" priority="1752" operator="containsText" text="midi">
      <formula>NOT(ISERROR(SEARCH("midi",C26)))</formula>
    </cfRule>
    <cfRule type="containsText" dxfId="9812" priority="1753" operator="containsText" text="double">
      <formula>NOT(ISERROR(SEARCH("double",C26)))</formula>
    </cfRule>
    <cfRule type="containsText" dxfId="9811" priority="1754" operator="containsText" text="max">
      <formula>NOT(ISERROR(SEARCH("max",C26)))</formula>
    </cfRule>
    <cfRule type="containsText" dxfId="9810" priority="1755" operator="containsText" text="mjp">
      <formula>NOT(ISERROR(SEARCH("mjp",C26)))</formula>
    </cfRule>
    <cfRule type="containsText" dxfId="9809" priority="1756" operator="containsText" text="midi">
      <formula>NOT(ISERROR(SEARCH("midi",C26)))</formula>
    </cfRule>
    <cfRule type="containsText" dxfId="9808" priority="1757" operator="containsText" text="double">
      <formula>NOT(ISERROR(SEARCH("double",C26)))</formula>
    </cfRule>
    <cfRule type="containsText" dxfId="9807" priority="1758" operator="containsText" text="max">
      <formula>NOT(ISERROR(SEARCH("max",C26)))</formula>
    </cfRule>
    <cfRule type="containsText" dxfId="9806" priority="1759" operator="containsText" text="mjp">
      <formula>NOT(ISERROR(SEARCH("mjp",C26)))</formula>
    </cfRule>
    <cfRule type="containsText" dxfId="9805" priority="1760" operator="containsText" text="midi">
      <formula>NOT(ISERROR(SEARCH("midi",C26)))</formula>
    </cfRule>
    <cfRule type="containsText" dxfId="9804" priority="1761" operator="containsText" text="double">
      <formula>NOT(ISERROR(SEARCH("double",C26)))</formula>
    </cfRule>
    <cfRule type="containsText" dxfId="9803" priority="1762" operator="containsText" text="max">
      <formula>NOT(ISERROR(SEARCH("max",C26)))</formula>
    </cfRule>
    <cfRule type="containsText" dxfId="9802" priority="1763" operator="containsText" text="mjp">
      <formula>NOT(ISERROR(SEARCH("mjp",C26)))</formula>
    </cfRule>
    <cfRule type="containsText" dxfId="9801" priority="1764" operator="containsText" text="midi">
      <formula>NOT(ISERROR(SEARCH("midi",C26)))</formula>
    </cfRule>
    <cfRule type="containsText" dxfId="9800" priority="1765" operator="containsText" text="double">
      <formula>NOT(ISERROR(SEARCH("double",C26)))</formula>
    </cfRule>
    <cfRule type="containsText" dxfId="9799" priority="1766" operator="containsText" text="max">
      <formula>NOT(ISERROR(SEARCH("max",C26)))</formula>
    </cfRule>
    <cfRule type="containsText" dxfId="9798" priority="1767" operator="containsText" text="mjp">
      <formula>NOT(ISERROR(SEARCH("mjp",C26)))</formula>
    </cfRule>
    <cfRule type="containsText" dxfId="9797" priority="1768" operator="containsText" text="midi">
      <formula>NOT(ISERROR(SEARCH("midi",C26)))</formula>
    </cfRule>
    <cfRule type="containsText" dxfId="9796" priority="1769" operator="containsText" text="double">
      <formula>NOT(ISERROR(SEARCH("double",C26)))</formula>
    </cfRule>
    <cfRule type="containsText" dxfId="9795" priority="1770" operator="containsText" text="max">
      <formula>NOT(ISERROR(SEARCH("max",C26)))</formula>
    </cfRule>
    <cfRule type="containsText" dxfId="9794" priority="1771" operator="containsText" text="mjp">
      <formula>NOT(ISERROR(SEARCH("mjp",C26)))</formula>
    </cfRule>
    <cfRule type="containsText" dxfId="9793" priority="1772" operator="containsText" text="midi">
      <formula>NOT(ISERROR(SEARCH("midi",C26)))</formula>
    </cfRule>
    <cfRule type="containsText" dxfId="9792" priority="1773" operator="containsText" text="double">
      <formula>NOT(ISERROR(SEARCH("double",C26)))</formula>
    </cfRule>
    <cfRule type="containsText" dxfId="9791" priority="1774" operator="containsText" text="max">
      <formula>NOT(ISERROR(SEARCH("max",C26)))</formula>
    </cfRule>
    <cfRule type="containsText" dxfId="9790" priority="1775" operator="containsText" text="mjp">
      <formula>NOT(ISERROR(SEARCH("mjp",C26)))</formula>
    </cfRule>
    <cfRule type="containsText" dxfId="9789" priority="1776" operator="containsText" text="midi">
      <formula>NOT(ISERROR(SEARCH("midi",C26)))</formula>
    </cfRule>
    <cfRule type="containsText" dxfId="9788" priority="1777" operator="containsText" text="double">
      <formula>NOT(ISERROR(SEARCH("double",C26)))</formula>
    </cfRule>
    <cfRule type="containsText" dxfId="9787" priority="1778" operator="containsText" text="max">
      <formula>NOT(ISERROR(SEARCH("max",C26)))</formula>
    </cfRule>
    <cfRule type="containsText" dxfId="9786" priority="1779" operator="containsText" text="mjp">
      <formula>NOT(ISERROR(SEARCH("mjp",C26)))</formula>
    </cfRule>
    <cfRule type="containsText" dxfId="9785" priority="1780" operator="containsText" text="midi">
      <formula>NOT(ISERROR(SEARCH("midi",C26)))</formula>
    </cfRule>
    <cfRule type="containsText" dxfId="9784" priority="1781" operator="containsText" text="double">
      <formula>NOT(ISERROR(SEARCH("double",C26)))</formula>
    </cfRule>
    <cfRule type="containsText" dxfId="9783" priority="1782" operator="containsText" text="max">
      <formula>NOT(ISERROR(SEARCH("max",C26)))</formula>
    </cfRule>
    <cfRule type="containsText" dxfId="9782" priority="1783" operator="containsText" text="mjp">
      <formula>NOT(ISERROR(SEARCH("mjp",C26)))</formula>
    </cfRule>
    <cfRule type="containsText" dxfId="9781" priority="1784" operator="containsText" text="midi">
      <formula>NOT(ISERROR(SEARCH("midi",C26)))</formula>
    </cfRule>
    <cfRule type="containsText" dxfId="9780" priority="1785" operator="containsText" text="double">
      <formula>NOT(ISERROR(SEARCH("double",C26)))</formula>
    </cfRule>
    <cfRule type="containsText" dxfId="9779" priority="1786" operator="containsText" text="max">
      <formula>NOT(ISERROR(SEARCH("max",C26)))</formula>
    </cfRule>
    <cfRule type="containsText" dxfId="9778" priority="1787" operator="containsText" text="mjp">
      <formula>NOT(ISERROR(SEARCH("mjp",C26)))</formula>
    </cfRule>
    <cfRule type="containsText" dxfId="9777" priority="1788" operator="containsText" text="midi">
      <formula>NOT(ISERROR(SEARCH("midi",C26)))</formula>
    </cfRule>
    <cfRule type="containsText" dxfId="9776" priority="1789" operator="containsText" text="double">
      <formula>NOT(ISERROR(SEARCH("double",C26)))</formula>
    </cfRule>
    <cfRule type="containsText" dxfId="9775" priority="1790" operator="containsText" text="max">
      <formula>NOT(ISERROR(SEARCH("max",C26)))</formula>
    </cfRule>
    <cfRule type="containsText" dxfId="9774" priority="1791" operator="containsText" text="mjp">
      <formula>NOT(ISERROR(SEARCH("mjp",C26)))</formula>
    </cfRule>
    <cfRule type="containsText" dxfId="9773" priority="1792" operator="containsText" text="midi">
      <formula>NOT(ISERROR(SEARCH("midi",C26)))</formula>
    </cfRule>
    <cfRule type="containsText" dxfId="9772" priority="1793" operator="containsText" text="double">
      <formula>NOT(ISERROR(SEARCH("double",C26)))</formula>
    </cfRule>
    <cfRule type="containsText" dxfId="9771" priority="1794" operator="containsText" text="max">
      <formula>NOT(ISERROR(SEARCH("max",C26)))</formula>
    </cfRule>
    <cfRule type="containsText" dxfId="9770" priority="1795" operator="containsText" text="mjp">
      <formula>NOT(ISERROR(SEARCH("mjp",C26)))</formula>
    </cfRule>
    <cfRule type="containsText" dxfId="9769" priority="1796" operator="containsText" text="midi">
      <formula>NOT(ISERROR(SEARCH("midi",C26)))</formula>
    </cfRule>
    <cfRule type="containsText" dxfId="9768" priority="1797" operator="containsText" text="double">
      <formula>NOT(ISERROR(SEARCH("double",C26)))</formula>
    </cfRule>
    <cfRule type="containsText" dxfId="9767" priority="1798" operator="containsText" text="max">
      <formula>NOT(ISERROR(SEARCH("max",C26)))</formula>
    </cfRule>
    <cfRule type="containsText" dxfId="9766" priority="1799" operator="containsText" text="mjp">
      <formula>NOT(ISERROR(SEARCH("mjp",C26)))</formula>
    </cfRule>
    <cfRule type="containsText" dxfId="9765" priority="1800" operator="containsText" text="midi">
      <formula>NOT(ISERROR(SEARCH("midi",C26)))</formula>
    </cfRule>
    <cfRule type="containsText" dxfId="9764" priority="1801" operator="containsText" text="double">
      <formula>NOT(ISERROR(SEARCH("double",C26)))</formula>
    </cfRule>
    <cfRule type="containsText" dxfId="9763" priority="1802" operator="containsText" text="max">
      <formula>NOT(ISERROR(SEARCH("max",C26)))</formula>
    </cfRule>
    <cfRule type="containsText" dxfId="9762" priority="1803" operator="containsText" text="mjp">
      <formula>NOT(ISERROR(SEARCH("mjp",C26)))</formula>
    </cfRule>
    <cfRule type="containsText" dxfId="9761" priority="1804" operator="containsText" text="midi">
      <formula>NOT(ISERROR(SEARCH("midi",C26)))</formula>
    </cfRule>
    <cfRule type="containsText" dxfId="9760" priority="1805" operator="containsText" text="double">
      <formula>NOT(ISERROR(SEARCH("double",C26)))</formula>
    </cfRule>
    <cfRule type="containsText" dxfId="9759" priority="1806" operator="containsText" text="max">
      <formula>NOT(ISERROR(SEARCH("max",C26)))</formula>
    </cfRule>
    <cfRule type="containsText" dxfId="9758" priority="1807" operator="containsText" text="mjp">
      <formula>NOT(ISERROR(SEARCH("mjp",C26)))</formula>
    </cfRule>
    <cfRule type="containsText" dxfId="9757" priority="1808" operator="containsText" text="midi">
      <formula>NOT(ISERROR(SEARCH("midi",C26)))</formula>
    </cfRule>
    <cfRule type="containsText" dxfId="9756" priority="1809" operator="containsText" text="double">
      <formula>NOT(ISERROR(SEARCH("double",C26)))</formula>
    </cfRule>
    <cfRule type="containsText" dxfId="9755" priority="1810" operator="containsText" text="max">
      <formula>NOT(ISERROR(SEARCH("max",C26)))</formula>
    </cfRule>
    <cfRule type="containsText" dxfId="9754" priority="1811" operator="containsText" text="mjp">
      <formula>NOT(ISERROR(SEARCH("mjp",C26)))</formula>
    </cfRule>
    <cfRule type="containsText" dxfId="9753" priority="1812" operator="containsText" text="midi">
      <formula>NOT(ISERROR(SEARCH("midi",C26)))</formula>
    </cfRule>
    <cfRule type="containsText" dxfId="9752" priority="1813" operator="containsText" text="double">
      <formula>NOT(ISERROR(SEARCH("double",C26)))</formula>
    </cfRule>
    <cfRule type="containsText" dxfId="9751" priority="1814" operator="containsText" text="max">
      <formula>NOT(ISERROR(SEARCH("max",C26)))</formula>
    </cfRule>
    <cfRule type="containsText" dxfId="9750" priority="1815" operator="containsText" text="mjp">
      <formula>NOT(ISERROR(SEARCH("mjp",C26)))</formula>
    </cfRule>
    <cfRule type="containsText" dxfId="9749" priority="1816" operator="containsText" text="midi">
      <formula>NOT(ISERROR(SEARCH("midi",C26)))</formula>
    </cfRule>
    <cfRule type="containsText" dxfId="9748" priority="1817" operator="containsText" text="double">
      <formula>NOT(ISERROR(SEARCH("double",C26)))</formula>
    </cfRule>
    <cfRule type="containsText" dxfId="9747" priority="1818" operator="containsText" text="max">
      <formula>NOT(ISERROR(SEARCH("max",C26)))</formula>
    </cfRule>
    <cfRule type="containsText" dxfId="9746" priority="1820" operator="containsText" text="midi">
      <formula>NOT(ISERROR(SEARCH("midi",C26)))</formula>
    </cfRule>
    <cfRule type="containsText" dxfId="9745" priority="1821" operator="containsText" text="double">
      <formula>NOT(ISERROR(SEARCH("double",C26)))</formula>
    </cfRule>
    <cfRule type="containsText" dxfId="9744" priority="1822" operator="containsText" text="max">
      <formula>NOT(ISERROR(SEARCH("max",C26)))</formula>
    </cfRule>
  </conditionalFormatting>
  <conditionalFormatting sqref="C28">
    <cfRule type="containsText" dxfId="9743" priority="1457" operator="containsText" text="mjp">
      <formula>NOT(ISERROR(SEARCH("mjp",C28)))</formula>
    </cfRule>
    <cfRule type="containsText" dxfId="9742" priority="1458" operator="containsText" text="midi">
      <formula>NOT(ISERROR(SEARCH("midi",C28)))</formula>
    </cfRule>
    <cfRule type="containsText" dxfId="9741" priority="1459" operator="containsText" text="double">
      <formula>NOT(ISERROR(SEARCH("double",C28)))</formula>
    </cfRule>
    <cfRule type="containsText" dxfId="9740" priority="1460" operator="containsText" text="max">
      <formula>NOT(ISERROR(SEARCH("max",C28)))</formula>
    </cfRule>
    <cfRule type="containsText" dxfId="9739" priority="1461" operator="containsText" text="mjp">
      <formula>NOT(ISERROR(SEARCH("mjp",C28)))</formula>
    </cfRule>
    <cfRule type="containsText" dxfId="9738" priority="1462" operator="containsText" text="midi">
      <formula>NOT(ISERROR(SEARCH("midi",C28)))</formula>
    </cfRule>
    <cfRule type="containsText" dxfId="9737" priority="1463" operator="containsText" text="double">
      <formula>NOT(ISERROR(SEARCH("double",C28)))</formula>
    </cfRule>
    <cfRule type="containsText" dxfId="9736" priority="1464" operator="containsText" text="max">
      <formula>NOT(ISERROR(SEARCH("max",C28)))</formula>
    </cfRule>
    <cfRule type="containsText" dxfId="9735" priority="1465" operator="containsText" text="mjp">
      <formula>NOT(ISERROR(SEARCH("mjp",C28)))</formula>
    </cfRule>
    <cfRule type="containsText" dxfId="9734" priority="1466" operator="containsText" text="midi">
      <formula>NOT(ISERROR(SEARCH("midi",C28)))</formula>
    </cfRule>
    <cfRule type="containsText" dxfId="9733" priority="1467" operator="containsText" text="double">
      <formula>NOT(ISERROR(SEARCH("double",C28)))</formula>
    </cfRule>
    <cfRule type="containsText" dxfId="9732" priority="1468" operator="containsText" text="max">
      <formula>NOT(ISERROR(SEARCH("max",C28)))</formula>
    </cfRule>
    <cfRule type="containsText" dxfId="9731" priority="1469" operator="containsText" text="mjp">
      <formula>NOT(ISERROR(SEARCH("mjp",C28)))</formula>
    </cfRule>
    <cfRule type="containsText" dxfId="9730" priority="1470" operator="containsText" text="midi">
      <formula>NOT(ISERROR(SEARCH("midi",C28)))</formula>
    </cfRule>
    <cfRule type="containsText" dxfId="9729" priority="1471" operator="containsText" text="double">
      <formula>NOT(ISERROR(SEARCH("double",C28)))</formula>
    </cfRule>
    <cfRule type="containsText" dxfId="9728" priority="1472" operator="containsText" text="max">
      <formula>NOT(ISERROR(SEARCH("max",C28)))</formula>
    </cfRule>
    <cfRule type="containsText" dxfId="9727" priority="1473" operator="containsText" text="mjp">
      <formula>NOT(ISERROR(SEARCH("mjp",C28)))</formula>
    </cfRule>
    <cfRule type="containsText" dxfId="9726" priority="1474" operator="containsText" text="midi">
      <formula>NOT(ISERROR(SEARCH("midi",C28)))</formula>
    </cfRule>
    <cfRule type="containsText" dxfId="9725" priority="1475" operator="containsText" text="double">
      <formula>NOT(ISERROR(SEARCH("double",C28)))</formula>
    </cfRule>
    <cfRule type="containsText" dxfId="9724" priority="1476" operator="containsText" text="max">
      <formula>NOT(ISERROR(SEARCH("max",C28)))</formula>
    </cfRule>
    <cfRule type="containsText" dxfId="9723" priority="1477" operator="containsText" text="mjp">
      <formula>NOT(ISERROR(SEARCH("mjp",C28)))</formula>
    </cfRule>
    <cfRule type="containsText" dxfId="9722" priority="1478" operator="containsText" text="midi">
      <formula>NOT(ISERROR(SEARCH("midi",C28)))</formula>
    </cfRule>
    <cfRule type="containsText" dxfId="9721" priority="1479" operator="containsText" text="double">
      <formula>NOT(ISERROR(SEARCH("double",C28)))</formula>
    </cfRule>
    <cfRule type="containsText" dxfId="9720" priority="1480" operator="containsText" text="max">
      <formula>NOT(ISERROR(SEARCH("max",C28)))</formula>
    </cfRule>
    <cfRule type="containsText" dxfId="9719" priority="1481" operator="containsText" text="mjp">
      <formula>NOT(ISERROR(SEARCH("mjp",C28)))</formula>
    </cfRule>
    <cfRule type="containsText" dxfId="9718" priority="1482" operator="containsText" text="midi">
      <formula>NOT(ISERROR(SEARCH("midi",C28)))</formula>
    </cfRule>
    <cfRule type="containsText" dxfId="9717" priority="1483" operator="containsText" text="double">
      <formula>NOT(ISERROR(SEARCH("double",C28)))</formula>
    </cfRule>
    <cfRule type="containsText" dxfId="9716" priority="1484" operator="containsText" text="max">
      <formula>NOT(ISERROR(SEARCH("max",C28)))</formula>
    </cfRule>
    <cfRule type="containsText" dxfId="9715" priority="1485" operator="containsText" text="mjp">
      <formula>NOT(ISERROR(SEARCH("mjp",C28)))</formula>
    </cfRule>
    <cfRule type="containsText" dxfId="9714" priority="1486" operator="containsText" text="midi">
      <formula>NOT(ISERROR(SEARCH("midi",C28)))</formula>
    </cfRule>
    <cfRule type="containsText" dxfId="9713" priority="1487" operator="containsText" text="double">
      <formula>NOT(ISERROR(SEARCH("double",C28)))</formula>
    </cfRule>
    <cfRule type="containsText" dxfId="9712" priority="1488" operator="containsText" text="max">
      <formula>NOT(ISERROR(SEARCH("max",C28)))</formula>
    </cfRule>
    <cfRule type="containsText" dxfId="9711" priority="1489" operator="containsText" text="mjp">
      <formula>NOT(ISERROR(SEARCH("mjp",C28)))</formula>
    </cfRule>
    <cfRule type="containsText" dxfId="9710" priority="1490" operator="containsText" text="midi">
      <formula>NOT(ISERROR(SEARCH("midi",C28)))</formula>
    </cfRule>
    <cfRule type="containsText" dxfId="9709" priority="1491" operator="containsText" text="double">
      <formula>NOT(ISERROR(SEARCH("double",C28)))</formula>
    </cfRule>
    <cfRule type="containsText" dxfId="9708" priority="1492" operator="containsText" text="max">
      <formula>NOT(ISERROR(SEARCH("max",C28)))</formula>
    </cfRule>
    <cfRule type="containsText" dxfId="9707" priority="1493" operator="containsText" text="mjp">
      <formula>NOT(ISERROR(SEARCH("mjp",C28)))</formula>
    </cfRule>
    <cfRule type="containsText" dxfId="9706" priority="1494" operator="containsText" text="midi">
      <formula>NOT(ISERROR(SEARCH("midi",C28)))</formula>
    </cfRule>
    <cfRule type="containsText" dxfId="9705" priority="1495" operator="containsText" text="double">
      <formula>NOT(ISERROR(SEARCH("double",C28)))</formula>
    </cfRule>
    <cfRule type="containsText" dxfId="9704" priority="1496" operator="containsText" text="max">
      <formula>NOT(ISERROR(SEARCH("max",C28)))</formula>
    </cfRule>
    <cfRule type="containsText" dxfId="9703" priority="1497" operator="containsText" text="mjp">
      <formula>NOT(ISERROR(SEARCH("mjp",C28)))</formula>
    </cfRule>
    <cfRule type="containsText" dxfId="9702" priority="1498" operator="containsText" text="midi">
      <formula>NOT(ISERROR(SEARCH("midi",C28)))</formula>
    </cfRule>
    <cfRule type="containsText" dxfId="9701" priority="1499" operator="containsText" text="double">
      <formula>NOT(ISERROR(SEARCH("double",C28)))</formula>
    </cfRule>
    <cfRule type="containsText" dxfId="9700" priority="1500" operator="containsText" text="max">
      <formula>NOT(ISERROR(SEARCH("max",C28)))</formula>
    </cfRule>
    <cfRule type="containsText" dxfId="9699" priority="1501" operator="containsText" text="mjp">
      <formula>NOT(ISERROR(SEARCH("mjp",C28)))</formula>
    </cfRule>
    <cfRule type="containsText" dxfId="9698" priority="1502" operator="containsText" text="midi">
      <formula>NOT(ISERROR(SEARCH("midi",C28)))</formula>
    </cfRule>
    <cfRule type="containsText" dxfId="9697" priority="1503" operator="containsText" text="double">
      <formula>NOT(ISERROR(SEARCH("double",C28)))</formula>
    </cfRule>
    <cfRule type="containsText" dxfId="9696" priority="1504" operator="containsText" text="max">
      <formula>NOT(ISERROR(SEARCH("max",C28)))</formula>
    </cfRule>
    <cfRule type="containsText" dxfId="9695" priority="1505" operator="containsText" text="mjp">
      <formula>NOT(ISERROR(SEARCH("mjp",C28)))</formula>
    </cfRule>
    <cfRule type="containsText" dxfId="9694" priority="1506" operator="containsText" text="midi">
      <formula>NOT(ISERROR(SEARCH("midi",C28)))</formula>
    </cfRule>
    <cfRule type="containsText" dxfId="9693" priority="1507" operator="containsText" text="double">
      <formula>NOT(ISERROR(SEARCH("double",C28)))</formula>
    </cfRule>
    <cfRule type="containsText" dxfId="9692" priority="1508" operator="containsText" text="max">
      <formula>NOT(ISERROR(SEARCH("max",C28)))</formula>
    </cfRule>
    <cfRule type="containsText" dxfId="9691" priority="1509" operator="containsText" text="mjp">
      <formula>NOT(ISERROR(SEARCH("mjp",C28)))</formula>
    </cfRule>
    <cfRule type="containsText" dxfId="9690" priority="1510" operator="containsText" text="midi">
      <formula>NOT(ISERROR(SEARCH("midi",C28)))</formula>
    </cfRule>
    <cfRule type="containsText" dxfId="9689" priority="1511" operator="containsText" text="double">
      <formula>NOT(ISERROR(SEARCH("double",C28)))</formula>
    </cfRule>
    <cfRule type="containsText" dxfId="9688" priority="1512" operator="containsText" text="max">
      <formula>NOT(ISERROR(SEARCH("max",C28)))</formula>
    </cfRule>
    <cfRule type="containsText" dxfId="9687" priority="1513" operator="containsText" text="mjp">
      <formula>NOT(ISERROR(SEARCH("mjp",C28)))</formula>
    </cfRule>
    <cfRule type="containsText" dxfId="9686" priority="1514" operator="containsText" text="midi">
      <formula>NOT(ISERROR(SEARCH("midi",C28)))</formula>
    </cfRule>
    <cfRule type="containsText" dxfId="9685" priority="1515" operator="containsText" text="double">
      <formula>NOT(ISERROR(SEARCH("double",C28)))</formula>
    </cfRule>
    <cfRule type="containsText" dxfId="9684" priority="1516" operator="containsText" text="max">
      <formula>NOT(ISERROR(SEARCH("max",C28)))</formula>
    </cfRule>
    <cfRule type="containsText" dxfId="9683" priority="1517" operator="containsText" text="mjp">
      <formula>NOT(ISERROR(SEARCH("mjp",C28)))</formula>
    </cfRule>
    <cfRule type="containsText" dxfId="9682" priority="1518" operator="containsText" text="midi">
      <formula>NOT(ISERROR(SEARCH("midi",C28)))</formula>
    </cfRule>
    <cfRule type="containsText" dxfId="9681" priority="1519" operator="containsText" text="double">
      <formula>NOT(ISERROR(SEARCH("double",C28)))</formula>
    </cfRule>
    <cfRule type="containsText" dxfId="9680" priority="1520" operator="containsText" text="max">
      <formula>NOT(ISERROR(SEARCH("max",C28)))</formula>
    </cfRule>
    <cfRule type="containsText" dxfId="9679" priority="1521" operator="containsText" text="mjp">
      <formula>NOT(ISERROR(SEARCH("mjp",C28)))</formula>
    </cfRule>
    <cfRule type="containsText" dxfId="9678" priority="1522" operator="containsText" text="midi">
      <formula>NOT(ISERROR(SEARCH("midi",C28)))</formula>
    </cfRule>
    <cfRule type="containsText" dxfId="9677" priority="1523" operator="containsText" text="double">
      <formula>NOT(ISERROR(SEARCH("double",C28)))</formula>
    </cfRule>
    <cfRule type="containsText" dxfId="9676" priority="1524" operator="containsText" text="max">
      <formula>NOT(ISERROR(SEARCH("max",C28)))</formula>
    </cfRule>
    <cfRule type="containsText" dxfId="9675" priority="1525" operator="containsText" text="mjp">
      <formula>NOT(ISERROR(SEARCH("mjp",C28)))</formula>
    </cfRule>
    <cfRule type="containsText" dxfId="9674" priority="1526" operator="containsText" text="midi">
      <formula>NOT(ISERROR(SEARCH("midi",C28)))</formula>
    </cfRule>
    <cfRule type="containsText" dxfId="9673" priority="1527" operator="containsText" text="double">
      <formula>NOT(ISERROR(SEARCH("double",C28)))</formula>
    </cfRule>
    <cfRule type="containsText" dxfId="9672" priority="1528" operator="containsText" text="max">
      <formula>NOT(ISERROR(SEARCH("max",C28)))</formula>
    </cfRule>
    <cfRule type="containsText" dxfId="9671" priority="1529" operator="containsText" text="mjp">
      <formula>NOT(ISERROR(SEARCH("mjp",C28)))</formula>
    </cfRule>
    <cfRule type="containsText" dxfId="9670" priority="1530" operator="containsText" text="midi">
      <formula>NOT(ISERROR(SEARCH("midi",C28)))</formula>
    </cfRule>
    <cfRule type="containsText" dxfId="9669" priority="1531" operator="containsText" text="double">
      <formula>NOT(ISERROR(SEARCH("double",C28)))</formula>
    </cfRule>
    <cfRule type="containsText" dxfId="9668" priority="1532" operator="containsText" text="max">
      <formula>NOT(ISERROR(SEARCH("max",C28)))</formula>
    </cfRule>
    <cfRule type="containsText" dxfId="9667" priority="1533" operator="containsText" text="mjp">
      <formula>NOT(ISERROR(SEARCH("mjp",C28)))</formula>
    </cfRule>
    <cfRule type="containsText" dxfId="9666" priority="1534" operator="containsText" text="midi">
      <formula>NOT(ISERROR(SEARCH("midi",C28)))</formula>
    </cfRule>
    <cfRule type="containsText" dxfId="9665" priority="1535" operator="containsText" text="double">
      <formula>NOT(ISERROR(SEARCH("double",C28)))</formula>
    </cfRule>
    <cfRule type="containsText" dxfId="9664" priority="1536" operator="containsText" text="max">
      <formula>NOT(ISERROR(SEARCH("max",C28)))</formula>
    </cfRule>
    <cfRule type="containsText" dxfId="9663" priority="1537" operator="containsText" text="mjp">
      <formula>NOT(ISERROR(SEARCH("mjp",C28)))</formula>
    </cfRule>
    <cfRule type="containsText" dxfId="9662" priority="1538" operator="containsText" text="midi">
      <formula>NOT(ISERROR(SEARCH("midi",C28)))</formula>
    </cfRule>
    <cfRule type="containsText" dxfId="9661" priority="1539" operator="containsText" text="double">
      <formula>NOT(ISERROR(SEARCH("double",C28)))</formula>
    </cfRule>
    <cfRule type="containsText" dxfId="9660" priority="1540" operator="containsText" text="max">
      <formula>NOT(ISERROR(SEARCH("max",C28)))</formula>
    </cfRule>
    <cfRule type="containsText" dxfId="9659" priority="1541" operator="containsText" text="mjp">
      <formula>NOT(ISERROR(SEARCH("mjp",C28)))</formula>
    </cfRule>
    <cfRule type="containsText" dxfId="9658" priority="1542" operator="containsText" text="midi">
      <formula>NOT(ISERROR(SEARCH("midi",C28)))</formula>
    </cfRule>
    <cfRule type="containsText" dxfId="9657" priority="1543" operator="containsText" text="double">
      <formula>NOT(ISERROR(SEARCH("double",C28)))</formula>
    </cfRule>
    <cfRule type="containsText" dxfId="9656" priority="1544" operator="containsText" text="max">
      <formula>NOT(ISERROR(SEARCH("max",C28)))</formula>
    </cfRule>
    <cfRule type="containsText" dxfId="9655" priority="1545" operator="containsText" text="midi">
      <formula>NOT(ISERROR(SEARCH("midi",C28)))</formula>
    </cfRule>
    <cfRule type="containsText" dxfId="9654" priority="1546" operator="containsText" text="double">
      <formula>NOT(ISERROR(SEARCH("double",C28)))</formula>
    </cfRule>
    <cfRule type="containsText" dxfId="9653" priority="1547" operator="containsText" text="max">
      <formula>NOT(ISERROR(SEARCH("max",C28)))</formula>
    </cfRule>
    <cfRule type="containsText" dxfId="9652" priority="1548" operator="containsText" text="mjp">
      <formula>NOT(ISERROR(SEARCH("mjp",C28)))</formula>
    </cfRule>
    <cfRule type="containsText" dxfId="9651" priority="1549" operator="containsText" text="midi">
      <formula>NOT(ISERROR(SEARCH("midi",C28)))</formula>
    </cfRule>
    <cfRule type="containsText" dxfId="9650" priority="1550" operator="containsText" text="double">
      <formula>NOT(ISERROR(SEARCH("double",C28)))</formula>
    </cfRule>
    <cfRule type="containsText" dxfId="9649" priority="1551" operator="containsText" text="max">
      <formula>NOT(ISERROR(SEARCH("max",C28)))</formula>
    </cfRule>
    <cfRule type="containsText" dxfId="9648" priority="1552" operator="containsText" text="mjp">
      <formula>NOT(ISERROR(SEARCH("mjp",C28)))</formula>
    </cfRule>
    <cfRule type="containsText" dxfId="9647" priority="1553" operator="containsText" text="midi">
      <formula>NOT(ISERROR(SEARCH("midi",C28)))</formula>
    </cfRule>
    <cfRule type="containsText" dxfId="9646" priority="1554" operator="containsText" text="double">
      <formula>NOT(ISERROR(SEARCH("double",C28)))</formula>
    </cfRule>
    <cfRule type="containsText" dxfId="9645" priority="1555" operator="containsText" text="max">
      <formula>NOT(ISERROR(SEARCH("max",C28)))</formula>
    </cfRule>
    <cfRule type="containsText" dxfId="9644" priority="1556" operator="containsText" text="mjp">
      <formula>NOT(ISERROR(SEARCH("mjp",C28)))</formula>
    </cfRule>
    <cfRule type="containsText" dxfId="9643" priority="1557" operator="containsText" text="midi">
      <formula>NOT(ISERROR(SEARCH("midi",C28)))</formula>
    </cfRule>
    <cfRule type="containsText" dxfId="9642" priority="1558" operator="containsText" text="double">
      <formula>NOT(ISERROR(SEARCH("double",C28)))</formula>
    </cfRule>
    <cfRule type="containsText" dxfId="9641" priority="1559" operator="containsText" text="max">
      <formula>NOT(ISERROR(SEARCH("max",C28)))</formula>
    </cfRule>
    <cfRule type="containsText" dxfId="9640" priority="1560" operator="containsText" text="mjp">
      <formula>NOT(ISERROR(SEARCH("mjp",C28)))</formula>
    </cfRule>
    <cfRule type="containsText" dxfId="9639" priority="1561" operator="containsText" text="midi">
      <formula>NOT(ISERROR(SEARCH("midi",C28)))</formula>
    </cfRule>
    <cfRule type="containsText" dxfId="9638" priority="1562" operator="containsText" text="double">
      <formula>NOT(ISERROR(SEARCH("double",C28)))</formula>
    </cfRule>
    <cfRule type="containsText" dxfId="9637" priority="1563" operator="containsText" text="max">
      <formula>NOT(ISERROR(SEARCH("max",C28)))</formula>
    </cfRule>
    <cfRule type="containsText" dxfId="9636" priority="1564" operator="containsText" text="mjp">
      <formula>NOT(ISERROR(SEARCH("mjp",C28)))</formula>
    </cfRule>
    <cfRule type="containsText" dxfId="9635" priority="1565" operator="containsText" text="midi">
      <formula>NOT(ISERROR(SEARCH("midi",C28)))</formula>
    </cfRule>
    <cfRule type="containsText" dxfId="9634" priority="1566" operator="containsText" text="double">
      <formula>NOT(ISERROR(SEARCH("double",C28)))</formula>
    </cfRule>
    <cfRule type="containsText" dxfId="9633" priority="1567" operator="containsText" text="max">
      <formula>NOT(ISERROR(SEARCH("max",C28)))</formula>
    </cfRule>
    <cfRule type="containsText" dxfId="9632" priority="1568" operator="containsText" text="mjp">
      <formula>NOT(ISERROR(SEARCH("mjp",C28)))</formula>
    </cfRule>
    <cfRule type="containsText" dxfId="9631" priority="1569" operator="containsText" text="midi">
      <formula>NOT(ISERROR(SEARCH("midi",C28)))</formula>
    </cfRule>
    <cfRule type="containsText" dxfId="9630" priority="1570" operator="containsText" text="double">
      <formula>NOT(ISERROR(SEARCH("double",C28)))</formula>
    </cfRule>
    <cfRule type="containsText" dxfId="9629" priority="1571" operator="containsText" text="max">
      <formula>NOT(ISERROR(SEARCH("max",C28)))</formula>
    </cfRule>
    <cfRule type="containsText" dxfId="9628" priority="1572" operator="containsText" text="mjp">
      <formula>NOT(ISERROR(SEARCH("mjp",C28)))</formula>
    </cfRule>
    <cfRule type="containsText" dxfId="9627" priority="1573" operator="containsText" text="midi">
      <formula>NOT(ISERROR(SEARCH("midi",C28)))</formula>
    </cfRule>
    <cfRule type="containsText" dxfId="9626" priority="1574" operator="containsText" text="double">
      <formula>NOT(ISERROR(SEARCH("double",C28)))</formula>
    </cfRule>
    <cfRule type="containsText" dxfId="9625" priority="1575" operator="containsText" text="max">
      <formula>NOT(ISERROR(SEARCH("max",C28)))</formula>
    </cfRule>
    <cfRule type="containsText" dxfId="9624" priority="1576" operator="containsText" text="mjp">
      <formula>NOT(ISERROR(SEARCH("mjp",C28)))</formula>
    </cfRule>
    <cfRule type="containsText" dxfId="9623" priority="1577" operator="containsText" text="midi">
      <formula>NOT(ISERROR(SEARCH("midi",C28)))</formula>
    </cfRule>
    <cfRule type="containsText" dxfId="9622" priority="1578" operator="containsText" text="double">
      <formula>NOT(ISERROR(SEARCH("double",C28)))</formula>
    </cfRule>
    <cfRule type="containsText" dxfId="9621" priority="1579" operator="containsText" text="max">
      <formula>NOT(ISERROR(SEARCH("max",C28)))</formula>
    </cfRule>
    <cfRule type="containsText" dxfId="9620" priority="1580" operator="containsText" text="mjp">
      <formula>NOT(ISERROR(SEARCH("mjp",C28)))</formula>
    </cfRule>
    <cfRule type="containsText" dxfId="9619" priority="1581" operator="containsText" text="midi">
      <formula>NOT(ISERROR(SEARCH("midi",C28)))</formula>
    </cfRule>
    <cfRule type="containsText" dxfId="9618" priority="1582" operator="containsText" text="double">
      <formula>NOT(ISERROR(SEARCH("double",C28)))</formula>
    </cfRule>
    <cfRule type="containsText" dxfId="9617" priority="1583" operator="containsText" text="max">
      <formula>NOT(ISERROR(SEARCH("max",C28)))</formula>
    </cfRule>
    <cfRule type="containsText" dxfId="9616" priority="1584" operator="containsText" text="mjp">
      <formula>NOT(ISERROR(SEARCH("mjp",C28)))</formula>
    </cfRule>
    <cfRule type="containsText" dxfId="9615" priority="1585" operator="containsText" text="midi">
      <formula>NOT(ISERROR(SEARCH("midi",C28)))</formula>
    </cfRule>
    <cfRule type="containsText" dxfId="9614" priority="1586" operator="containsText" text="double">
      <formula>NOT(ISERROR(SEARCH("double",C28)))</formula>
    </cfRule>
    <cfRule type="containsText" dxfId="9613" priority="1587" operator="containsText" text="max">
      <formula>NOT(ISERROR(SEARCH("max",C28)))</formula>
    </cfRule>
    <cfRule type="containsText" dxfId="9612" priority="1588" operator="containsText" text="mjp">
      <formula>NOT(ISERROR(SEARCH("mjp",C28)))</formula>
    </cfRule>
    <cfRule type="containsText" dxfId="9611" priority="1589" operator="containsText" text="midi">
      <formula>NOT(ISERROR(SEARCH("midi",C28)))</formula>
    </cfRule>
    <cfRule type="containsText" dxfId="9610" priority="1590" operator="containsText" text="double">
      <formula>NOT(ISERROR(SEARCH("double",C28)))</formula>
    </cfRule>
    <cfRule type="containsText" dxfId="9609" priority="1591" operator="containsText" text="max">
      <formula>NOT(ISERROR(SEARCH("max",C28)))</formula>
    </cfRule>
    <cfRule type="containsText" dxfId="9608" priority="1592" operator="containsText" text="mjp">
      <formula>NOT(ISERROR(SEARCH("mjp",C28)))</formula>
    </cfRule>
    <cfRule type="containsText" dxfId="9607" priority="1593" operator="containsText" text="midi">
      <formula>NOT(ISERROR(SEARCH("midi",C28)))</formula>
    </cfRule>
    <cfRule type="containsText" dxfId="9606" priority="1594" operator="containsText" text="double">
      <formula>NOT(ISERROR(SEARCH("double",C28)))</formula>
    </cfRule>
    <cfRule type="containsText" dxfId="9605" priority="1595" operator="containsText" text="max">
      <formula>NOT(ISERROR(SEARCH("max",C28)))</formula>
    </cfRule>
    <cfRule type="containsText" dxfId="9604" priority="1596" operator="containsText" text="mjp">
      <formula>NOT(ISERROR(SEARCH("mjp",C28)))</formula>
    </cfRule>
    <cfRule type="containsText" dxfId="9603" priority="1597" operator="containsText" text="midi">
      <formula>NOT(ISERROR(SEARCH("midi",C28)))</formula>
    </cfRule>
    <cfRule type="containsText" dxfId="9602" priority="1598" operator="containsText" text="double">
      <formula>NOT(ISERROR(SEARCH("double",C28)))</formula>
    </cfRule>
    <cfRule type="containsText" dxfId="9601" priority="1599" operator="containsText" text="max">
      <formula>NOT(ISERROR(SEARCH("max",C28)))</formula>
    </cfRule>
    <cfRule type="containsText" dxfId="9600" priority="1600" operator="containsText" text="mjp">
      <formula>NOT(ISERROR(SEARCH("mjp",C28)))</formula>
    </cfRule>
    <cfRule type="containsText" dxfId="9599" priority="1601" operator="containsText" text="midi">
      <formula>NOT(ISERROR(SEARCH("midi",C28)))</formula>
    </cfRule>
    <cfRule type="containsText" dxfId="9598" priority="1602" operator="containsText" text="double">
      <formula>NOT(ISERROR(SEARCH("double",C28)))</formula>
    </cfRule>
    <cfRule type="containsText" dxfId="9597" priority="1603" operator="containsText" text="max">
      <formula>NOT(ISERROR(SEARCH("max",C28)))</formula>
    </cfRule>
    <cfRule type="containsText" dxfId="9596" priority="1604" operator="containsText" text="mjp">
      <formula>NOT(ISERROR(SEARCH("mjp",C28)))</formula>
    </cfRule>
    <cfRule type="containsText" dxfId="9595" priority="1605" operator="containsText" text="midi">
      <formula>NOT(ISERROR(SEARCH("midi",C28)))</formula>
    </cfRule>
    <cfRule type="containsText" dxfId="9594" priority="1606" operator="containsText" text="double">
      <formula>NOT(ISERROR(SEARCH("double",C28)))</formula>
    </cfRule>
    <cfRule type="containsText" dxfId="9593" priority="1607" operator="containsText" text="max">
      <formula>NOT(ISERROR(SEARCH("max",C28)))</formula>
    </cfRule>
    <cfRule type="containsText" dxfId="9592" priority="1608" operator="containsText" text="mjp">
      <formula>NOT(ISERROR(SEARCH("mjp",C28)))</formula>
    </cfRule>
    <cfRule type="containsText" dxfId="9591" priority="1609" operator="containsText" text="midi">
      <formula>NOT(ISERROR(SEARCH("midi",C28)))</formula>
    </cfRule>
    <cfRule type="containsText" dxfId="9590" priority="1610" operator="containsText" text="double">
      <formula>NOT(ISERROR(SEARCH("double",C28)))</formula>
    </cfRule>
    <cfRule type="containsText" dxfId="9589" priority="1611" operator="containsText" text="max">
      <formula>NOT(ISERROR(SEARCH("max",C28)))</formula>
    </cfRule>
    <cfRule type="containsText" dxfId="9588" priority="1612" operator="containsText" text="mjp">
      <formula>NOT(ISERROR(SEARCH("mjp",C28)))</formula>
    </cfRule>
    <cfRule type="containsText" dxfId="9587" priority="1613" operator="containsText" text="midi">
      <formula>NOT(ISERROR(SEARCH("midi",C28)))</formula>
    </cfRule>
    <cfRule type="containsText" dxfId="9586" priority="1614" operator="containsText" text="double">
      <formula>NOT(ISERROR(SEARCH("double",C28)))</formula>
    </cfRule>
    <cfRule type="containsText" dxfId="9585" priority="1615" operator="containsText" text="max">
      <formula>NOT(ISERROR(SEARCH("max",C28)))</formula>
    </cfRule>
    <cfRule type="containsText" dxfId="9584" priority="1616" operator="containsText" text="mjp">
      <formula>NOT(ISERROR(SEARCH("mjp",C28)))</formula>
    </cfRule>
    <cfRule type="containsText" dxfId="9583" priority="1617" operator="containsText" text="midi">
      <formula>NOT(ISERROR(SEARCH("midi",C28)))</formula>
    </cfRule>
    <cfRule type="containsText" dxfId="9582" priority="1618" operator="containsText" text="double">
      <formula>NOT(ISERROR(SEARCH("double",C28)))</formula>
    </cfRule>
    <cfRule type="containsText" dxfId="9581" priority="1619" operator="containsText" text="max">
      <formula>NOT(ISERROR(SEARCH("max",C28)))</formula>
    </cfRule>
    <cfRule type="containsText" dxfId="9580" priority="1620" operator="containsText" text="mjp">
      <formula>NOT(ISERROR(SEARCH("mjp",C28)))</formula>
    </cfRule>
    <cfRule type="containsText" dxfId="9579" priority="1621" operator="containsText" text="midi">
      <formula>NOT(ISERROR(SEARCH("midi",C28)))</formula>
    </cfRule>
    <cfRule type="containsText" dxfId="9578" priority="1622" operator="containsText" text="double">
      <formula>NOT(ISERROR(SEARCH("double",C28)))</formula>
    </cfRule>
    <cfRule type="containsText" dxfId="9577" priority="1623" operator="containsText" text="max">
      <formula>NOT(ISERROR(SEARCH("max",C28)))</formula>
    </cfRule>
    <cfRule type="containsText" dxfId="9576" priority="1624" operator="containsText" text="mjp">
      <formula>NOT(ISERROR(SEARCH("mjp",C28)))</formula>
    </cfRule>
    <cfRule type="containsText" dxfId="9575" priority="1625" operator="containsText" text="midi">
      <formula>NOT(ISERROR(SEARCH("midi",C28)))</formula>
    </cfRule>
    <cfRule type="containsText" dxfId="9574" priority="1626" operator="containsText" text="double">
      <formula>NOT(ISERROR(SEARCH("double",C28)))</formula>
    </cfRule>
    <cfRule type="containsText" dxfId="9573" priority="1627" operator="containsText" text="max">
      <formula>NOT(ISERROR(SEARCH("max",C28)))</formula>
    </cfRule>
    <cfRule type="containsText" dxfId="9572" priority="1628" operator="containsText" text="mjp">
      <formula>NOT(ISERROR(SEARCH("mjp",C28)))</formula>
    </cfRule>
    <cfRule type="containsText" dxfId="9571" priority="1629" operator="containsText" text="midi">
      <formula>NOT(ISERROR(SEARCH("midi",C28)))</formula>
    </cfRule>
    <cfRule type="containsText" dxfId="9570" priority="1630" operator="containsText" text="double">
      <formula>NOT(ISERROR(SEARCH("double",C28)))</formula>
    </cfRule>
    <cfRule type="containsText" dxfId="9569" priority="1631" operator="containsText" text="max">
      <formula>NOT(ISERROR(SEARCH("max",C28)))</formula>
    </cfRule>
    <cfRule type="containsText" dxfId="9568" priority="1632" operator="containsText" text="mjp">
      <formula>NOT(ISERROR(SEARCH("mjp",C28)))</formula>
    </cfRule>
    <cfRule type="containsText" dxfId="9567" priority="1633" operator="containsText" text="midi">
      <formula>NOT(ISERROR(SEARCH("midi",C28)))</formula>
    </cfRule>
    <cfRule type="containsText" dxfId="9566" priority="1634" operator="containsText" text="double">
      <formula>NOT(ISERROR(SEARCH("double",C28)))</formula>
    </cfRule>
    <cfRule type="containsText" dxfId="9565" priority="1635" operator="containsText" text="max">
      <formula>NOT(ISERROR(SEARCH("max",C28)))</formula>
    </cfRule>
    <cfRule type="containsText" dxfId="9564" priority="1637" operator="containsText" text="midi">
      <formula>NOT(ISERROR(SEARCH("midi",C28)))</formula>
    </cfRule>
    <cfRule type="containsText" dxfId="9563" priority="1638" operator="containsText" text="double">
      <formula>NOT(ISERROR(SEARCH("double",C28)))</formula>
    </cfRule>
    <cfRule type="containsText" dxfId="9562" priority="1639" operator="containsText" text="max">
      <formula>NOT(ISERROR(SEARCH("max",C28)))</formula>
    </cfRule>
  </conditionalFormatting>
  <conditionalFormatting sqref="C30">
    <cfRule type="containsText" dxfId="9561" priority="1069" operator="containsText" text="mjp">
      <formula>NOT(ISERROR(SEARCH("mjp",C30)))</formula>
    </cfRule>
    <cfRule type="containsText" dxfId="9560" priority="1070" operator="containsText" text="midi">
      <formula>NOT(ISERROR(SEARCH("midi",C30)))</formula>
    </cfRule>
    <cfRule type="containsText" dxfId="9559" priority="1071" operator="containsText" text="double">
      <formula>NOT(ISERROR(SEARCH("double",C30)))</formula>
    </cfRule>
    <cfRule type="containsText" dxfId="9558" priority="1072" operator="containsText" text="max">
      <formula>NOT(ISERROR(SEARCH("max",C30)))</formula>
    </cfRule>
    <cfRule type="containsText" dxfId="9557" priority="1073" operator="containsText" text="mjp">
      <formula>NOT(ISERROR(SEARCH("mjp",C30)))</formula>
    </cfRule>
    <cfRule type="containsText" dxfId="9556" priority="1074" operator="containsText" text="midi">
      <formula>NOT(ISERROR(SEARCH("midi",C30)))</formula>
    </cfRule>
    <cfRule type="containsText" dxfId="9555" priority="1075" operator="containsText" text="double">
      <formula>NOT(ISERROR(SEARCH("double",C30)))</formula>
    </cfRule>
    <cfRule type="containsText" dxfId="9554" priority="1076" operator="containsText" text="max">
      <formula>NOT(ISERROR(SEARCH("max",C30)))</formula>
    </cfRule>
    <cfRule type="containsText" dxfId="9553" priority="1077" operator="containsText" text="mjp">
      <formula>NOT(ISERROR(SEARCH("mjp",C30)))</formula>
    </cfRule>
    <cfRule type="containsText" dxfId="9552" priority="1078" operator="containsText" text="midi">
      <formula>NOT(ISERROR(SEARCH("midi",C30)))</formula>
    </cfRule>
    <cfRule type="containsText" dxfId="9551" priority="1079" operator="containsText" text="double">
      <formula>NOT(ISERROR(SEARCH("double",C30)))</formula>
    </cfRule>
    <cfRule type="containsText" dxfId="9550" priority="1080" operator="containsText" text="max">
      <formula>NOT(ISERROR(SEARCH("max",C30)))</formula>
    </cfRule>
    <cfRule type="containsText" dxfId="9549" priority="1081" operator="containsText" text="mjp">
      <formula>NOT(ISERROR(SEARCH("mjp",C30)))</formula>
    </cfRule>
    <cfRule type="containsText" dxfId="9548" priority="1082" operator="containsText" text="midi">
      <formula>NOT(ISERROR(SEARCH("midi",C30)))</formula>
    </cfRule>
    <cfRule type="containsText" dxfId="9547" priority="1083" operator="containsText" text="double">
      <formula>NOT(ISERROR(SEARCH("double",C30)))</formula>
    </cfRule>
    <cfRule type="containsText" dxfId="9546" priority="1084" operator="containsText" text="max">
      <formula>NOT(ISERROR(SEARCH("max",C30)))</formula>
    </cfRule>
    <cfRule type="containsText" dxfId="9545" priority="1085" operator="containsText" text="mjp">
      <formula>NOT(ISERROR(SEARCH("mjp",C30)))</formula>
    </cfRule>
    <cfRule type="containsText" dxfId="9544" priority="1086" operator="containsText" text="midi">
      <formula>NOT(ISERROR(SEARCH("midi",C30)))</formula>
    </cfRule>
    <cfRule type="containsText" dxfId="9543" priority="1087" operator="containsText" text="double">
      <formula>NOT(ISERROR(SEARCH("double",C30)))</formula>
    </cfRule>
    <cfRule type="containsText" dxfId="9542" priority="1088" operator="containsText" text="max">
      <formula>NOT(ISERROR(SEARCH("max",C30)))</formula>
    </cfRule>
    <cfRule type="containsText" dxfId="9541" priority="1089" operator="containsText" text="mjp">
      <formula>NOT(ISERROR(SEARCH("mjp",C30)))</formula>
    </cfRule>
    <cfRule type="containsText" dxfId="9540" priority="1090" operator="containsText" text="midi">
      <formula>NOT(ISERROR(SEARCH("midi",C30)))</formula>
    </cfRule>
    <cfRule type="containsText" dxfId="9539" priority="1091" operator="containsText" text="double">
      <formula>NOT(ISERROR(SEARCH("double",C30)))</formula>
    </cfRule>
    <cfRule type="containsText" dxfId="9538" priority="1092" operator="containsText" text="max">
      <formula>NOT(ISERROR(SEARCH("max",C30)))</formula>
    </cfRule>
    <cfRule type="containsText" dxfId="9537" priority="1093" operator="containsText" text="mjp">
      <formula>NOT(ISERROR(SEARCH("mjp",C30)))</formula>
    </cfRule>
    <cfRule type="containsText" dxfId="9536" priority="1094" operator="containsText" text="midi">
      <formula>NOT(ISERROR(SEARCH("midi",C30)))</formula>
    </cfRule>
    <cfRule type="containsText" dxfId="9535" priority="1095" operator="containsText" text="double">
      <formula>NOT(ISERROR(SEARCH("double",C30)))</formula>
    </cfRule>
    <cfRule type="containsText" dxfId="9534" priority="1096" operator="containsText" text="max">
      <formula>NOT(ISERROR(SEARCH("max",C30)))</formula>
    </cfRule>
    <cfRule type="containsText" dxfId="9533" priority="1097" operator="containsText" text="mjp">
      <formula>NOT(ISERROR(SEARCH("mjp",C30)))</formula>
    </cfRule>
    <cfRule type="containsText" dxfId="9532" priority="1098" operator="containsText" text="midi">
      <formula>NOT(ISERROR(SEARCH("midi",C30)))</formula>
    </cfRule>
    <cfRule type="containsText" dxfId="9531" priority="1099" operator="containsText" text="double">
      <formula>NOT(ISERROR(SEARCH("double",C30)))</formula>
    </cfRule>
    <cfRule type="containsText" dxfId="9530" priority="1100" operator="containsText" text="max">
      <formula>NOT(ISERROR(SEARCH("max",C30)))</formula>
    </cfRule>
    <cfRule type="containsText" dxfId="9529" priority="1101" operator="containsText" text="mjp">
      <formula>NOT(ISERROR(SEARCH("mjp",C30)))</formula>
    </cfRule>
    <cfRule type="containsText" dxfId="9528" priority="1102" operator="containsText" text="midi">
      <formula>NOT(ISERROR(SEARCH("midi",C30)))</formula>
    </cfRule>
    <cfRule type="containsText" dxfId="9527" priority="1103" operator="containsText" text="double">
      <formula>NOT(ISERROR(SEARCH("double",C30)))</formula>
    </cfRule>
    <cfRule type="containsText" dxfId="9526" priority="1104" operator="containsText" text="max">
      <formula>NOT(ISERROR(SEARCH("max",C30)))</formula>
    </cfRule>
    <cfRule type="containsText" dxfId="9525" priority="1105" operator="containsText" text="mjp">
      <formula>NOT(ISERROR(SEARCH("mjp",C30)))</formula>
    </cfRule>
    <cfRule type="containsText" dxfId="9524" priority="1106" operator="containsText" text="midi">
      <formula>NOT(ISERROR(SEARCH("midi",C30)))</formula>
    </cfRule>
    <cfRule type="containsText" dxfId="9523" priority="1107" operator="containsText" text="double">
      <formula>NOT(ISERROR(SEARCH("double",C30)))</formula>
    </cfRule>
    <cfRule type="containsText" dxfId="9522" priority="1108" operator="containsText" text="max">
      <formula>NOT(ISERROR(SEARCH("max",C30)))</formula>
    </cfRule>
    <cfRule type="containsText" dxfId="9521" priority="1109" operator="containsText" text="mjp">
      <formula>NOT(ISERROR(SEARCH("mjp",C30)))</formula>
    </cfRule>
    <cfRule type="containsText" dxfId="9520" priority="1110" operator="containsText" text="midi">
      <formula>NOT(ISERROR(SEARCH("midi",C30)))</formula>
    </cfRule>
    <cfRule type="containsText" dxfId="9519" priority="1111" operator="containsText" text="double">
      <formula>NOT(ISERROR(SEARCH("double",C30)))</formula>
    </cfRule>
    <cfRule type="containsText" dxfId="9518" priority="1112" operator="containsText" text="max">
      <formula>NOT(ISERROR(SEARCH("max",C30)))</formula>
    </cfRule>
    <cfRule type="containsText" dxfId="9517" priority="1113" operator="containsText" text="mjp">
      <formula>NOT(ISERROR(SEARCH("mjp",C30)))</formula>
    </cfRule>
    <cfRule type="containsText" dxfId="9516" priority="1114" operator="containsText" text="midi">
      <formula>NOT(ISERROR(SEARCH("midi",C30)))</formula>
    </cfRule>
    <cfRule type="containsText" dxfId="9515" priority="1115" operator="containsText" text="double">
      <formula>NOT(ISERROR(SEARCH("double",C30)))</formula>
    </cfRule>
    <cfRule type="containsText" dxfId="9514" priority="1116" operator="containsText" text="max">
      <formula>NOT(ISERROR(SEARCH("max",C30)))</formula>
    </cfRule>
    <cfRule type="containsText" dxfId="9513" priority="1117" operator="containsText" text="mjp">
      <formula>NOT(ISERROR(SEARCH("mjp",C30)))</formula>
    </cfRule>
    <cfRule type="containsText" dxfId="9512" priority="1118" operator="containsText" text="midi">
      <formula>NOT(ISERROR(SEARCH("midi",C30)))</formula>
    </cfRule>
    <cfRule type="containsText" dxfId="9511" priority="1119" operator="containsText" text="double">
      <formula>NOT(ISERROR(SEARCH("double",C30)))</formula>
    </cfRule>
    <cfRule type="containsText" dxfId="9510" priority="1120" operator="containsText" text="max">
      <formula>NOT(ISERROR(SEARCH("max",C30)))</formula>
    </cfRule>
    <cfRule type="containsText" dxfId="9509" priority="1121" operator="containsText" text="mjp">
      <formula>NOT(ISERROR(SEARCH("mjp",C30)))</formula>
    </cfRule>
    <cfRule type="containsText" dxfId="9508" priority="1122" operator="containsText" text="midi">
      <formula>NOT(ISERROR(SEARCH("midi",C30)))</formula>
    </cfRule>
    <cfRule type="containsText" dxfId="9507" priority="1123" operator="containsText" text="double">
      <formula>NOT(ISERROR(SEARCH("double",C30)))</formula>
    </cfRule>
    <cfRule type="containsText" dxfId="9506" priority="1124" operator="containsText" text="max">
      <formula>NOT(ISERROR(SEARCH("max",C30)))</formula>
    </cfRule>
    <cfRule type="containsText" dxfId="9505" priority="1125" operator="containsText" text="mjp">
      <formula>NOT(ISERROR(SEARCH("mjp",C30)))</formula>
    </cfRule>
    <cfRule type="containsText" dxfId="9504" priority="1126" operator="containsText" text="midi">
      <formula>NOT(ISERROR(SEARCH("midi",C30)))</formula>
    </cfRule>
    <cfRule type="containsText" dxfId="9503" priority="1127" operator="containsText" text="double">
      <formula>NOT(ISERROR(SEARCH("double",C30)))</formula>
    </cfRule>
    <cfRule type="containsText" dxfId="9502" priority="1128" operator="containsText" text="max">
      <formula>NOT(ISERROR(SEARCH("max",C30)))</formula>
    </cfRule>
    <cfRule type="containsText" dxfId="9501" priority="1129" operator="containsText" text="mjp">
      <formula>NOT(ISERROR(SEARCH("mjp",C30)))</formula>
    </cfRule>
    <cfRule type="containsText" dxfId="9500" priority="1130" operator="containsText" text="midi">
      <formula>NOT(ISERROR(SEARCH("midi",C30)))</formula>
    </cfRule>
    <cfRule type="containsText" dxfId="9499" priority="1131" operator="containsText" text="double">
      <formula>NOT(ISERROR(SEARCH("double",C30)))</formula>
    </cfRule>
    <cfRule type="containsText" dxfId="9498" priority="1132" operator="containsText" text="max">
      <formula>NOT(ISERROR(SEARCH("max",C30)))</formula>
    </cfRule>
    <cfRule type="containsText" dxfId="9497" priority="1133" operator="containsText" text="mjp">
      <formula>NOT(ISERROR(SEARCH("mjp",C30)))</formula>
    </cfRule>
    <cfRule type="containsText" dxfId="9496" priority="1134" operator="containsText" text="midi">
      <formula>NOT(ISERROR(SEARCH("midi",C30)))</formula>
    </cfRule>
    <cfRule type="containsText" dxfId="9495" priority="1135" operator="containsText" text="double">
      <formula>NOT(ISERROR(SEARCH("double",C30)))</formula>
    </cfRule>
    <cfRule type="containsText" dxfId="9494" priority="1136" operator="containsText" text="max">
      <formula>NOT(ISERROR(SEARCH("max",C30)))</formula>
    </cfRule>
    <cfRule type="containsText" dxfId="9493" priority="1137" operator="containsText" text="mjp">
      <formula>NOT(ISERROR(SEARCH("mjp",C30)))</formula>
    </cfRule>
    <cfRule type="containsText" dxfId="9492" priority="1138" operator="containsText" text="midi">
      <formula>NOT(ISERROR(SEARCH("midi",C30)))</formula>
    </cfRule>
    <cfRule type="containsText" dxfId="9491" priority="1139" operator="containsText" text="double">
      <formula>NOT(ISERROR(SEARCH("double",C30)))</formula>
    </cfRule>
    <cfRule type="containsText" dxfId="9490" priority="1140" operator="containsText" text="max">
      <formula>NOT(ISERROR(SEARCH("max",C30)))</formula>
    </cfRule>
    <cfRule type="containsText" dxfId="9489" priority="1141" operator="containsText" text="mjp">
      <formula>NOT(ISERROR(SEARCH("mjp",C30)))</formula>
    </cfRule>
    <cfRule type="containsText" dxfId="9488" priority="1142" operator="containsText" text="midi">
      <formula>NOT(ISERROR(SEARCH("midi",C30)))</formula>
    </cfRule>
    <cfRule type="containsText" dxfId="9487" priority="1143" operator="containsText" text="double">
      <formula>NOT(ISERROR(SEARCH("double",C30)))</formula>
    </cfRule>
    <cfRule type="containsText" dxfId="9486" priority="1144" operator="containsText" text="max">
      <formula>NOT(ISERROR(SEARCH("max",C30)))</formula>
    </cfRule>
    <cfRule type="containsText" dxfId="9485" priority="1145" operator="containsText" text="mjp">
      <formula>NOT(ISERROR(SEARCH("mjp",C30)))</formula>
    </cfRule>
    <cfRule type="containsText" dxfId="9484" priority="1146" operator="containsText" text="midi">
      <formula>NOT(ISERROR(SEARCH("midi",C30)))</formula>
    </cfRule>
    <cfRule type="containsText" dxfId="9483" priority="1147" operator="containsText" text="double">
      <formula>NOT(ISERROR(SEARCH("double",C30)))</formula>
    </cfRule>
    <cfRule type="containsText" dxfId="9482" priority="1148" operator="containsText" text="max">
      <formula>NOT(ISERROR(SEARCH("max",C30)))</formula>
    </cfRule>
    <cfRule type="containsText" dxfId="9481" priority="1149" operator="containsText" text="mjp">
      <formula>NOT(ISERROR(SEARCH("mjp",C30)))</formula>
    </cfRule>
    <cfRule type="containsText" dxfId="9480" priority="1150" operator="containsText" text="midi">
      <formula>NOT(ISERROR(SEARCH("midi",C30)))</formula>
    </cfRule>
    <cfRule type="containsText" dxfId="9479" priority="1151" operator="containsText" text="double">
      <formula>NOT(ISERROR(SEARCH("double",C30)))</formula>
    </cfRule>
    <cfRule type="containsText" dxfId="9478" priority="1152" operator="containsText" text="max">
      <formula>NOT(ISERROR(SEARCH("max",C30)))</formula>
    </cfRule>
    <cfRule type="containsText" dxfId="9477" priority="1153" operator="containsText" text="mjp">
      <formula>NOT(ISERROR(SEARCH("mjp",C30)))</formula>
    </cfRule>
    <cfRule type="containsText" dxfId="9476" priority="1154" operator="containsText" text="midi">
      <formula>NOT(ISERROR(SEARCH("midi",C30)))</formula>
    </cfRule>
    <cfRule type="containsText" dxfId="9475" priority="1155" operator="containsText" text="double">
      <formula>NOT(ISERROR(SEARCH("double",C30)))</formula>
    </cfRule>
    <cfRule type="containsText" dxfId="9474" priority="1156" operator="containsText" text="max">
      <formula>NOT(ISERROR(SEARCH("max",C30)))</formula>
    </cfRule>
    <cfRule type="containsText" dxfId="9473" priority="1157" operator="containsText" text="mjp">
      <formula>NOT(ISERROR(SEARCH("mjp",C30)))</formula>
    </cfRule>
    <cfRule type="containsText" dxfId="9472" priority="1158" operator="containsText" text="midi">
      <formula>NOT(ISERROR(SEARCH("midi",C30)))</formula>
    </cfRule>
    <cfRule type="containsText" dxfId="9471" priority="1159" operator="containsText" text="double">
      <formula>NOT(ISERROR(SEARCH("double",C30)))</formula>
    </cfRule>
    <cfRule type="containsText" dxfId="9470" priority="1160" operator="containsText" text="max">
      <formula>NOT(ISERROR(SEARCH("max",C30)))</formula>
    </cfRule>
    <cfRule type="containsText" dxfId="9469" priority="1162" operator="containsText" text="midi">
      <formula>NOT(ISERROR(SEARCH("midi",C30)))</formula>
    </cfRule>
    <cfRule type="containsText" dxfId="9468" priority="1163" operator="containsText" text="double">
      <formula>NOT(ISERROR(SEARCH("double",C30)))</formula>
    </cfRule>
    <cfRule type="containsText" dxfId="9467" priority="1164" operator="containsText" text="max">
      <formula>NOT(ISERROR(SEARCH("max",C30)))</formula>
    </cfRule>
  </conditionalFormatting>
  <conditionalFormatting sqref="C33">
    <cfRule type="containsText" dxfId="9466" priority="777" operator="containsText" text="mjp">
      <formula>NOT(ISERROR(SEARCH("mjp",C33)))</formula>
    </cfRule>
    <cfRule type="containsText" dxfId="9465" priority="778" operator="containsText" text="midi">
      <formula>NOT(ISERROR(SEARCH("midi",C33)))</formula>
    </cfRule>
    <cfRule type="containsText" dxfId="9464" priority="779" operator="containsText" text="double">
      <formula>NOT(ISERROR(SEARCH("double",C33)))</formula>
    </cfRule>
    <cfRule type="containsText" dxfId="9463" priority="780" operator="containsText" text="max">
      <formula>NOT(ISERROR(SEARCH("max",C33)))</formula>
    </cfRule>
    <cfRule type="containsText" dxfId="9462" priority="781" operator="containsText" text="mjp">
      <formula>NOT(ISERROR(SEARCH("mjp",C33)))</formula>
    </cfRule>
    <cfRule type="containsText" dxfId="9461" priority="782" operator="containsText" text="midi">
      <formula>NOT(ISERROR(SEARCH("midi",C33)))</formula>
    </cfRule>
    <cfRule type="containsText" dxfId="9460" priority="783" operator="containsText" text="double">
      <formula>NOT(ISERROR(SEARCH("double",C33)))</formula>
    </cfRule>
    <cfRule type="containsText" dxfId="9459" priority="784" operator="containsText" text="max">
      <formula>NOT(ISERROR(SEARCH("max",C33)))</formula>
    </cfRule>
    <cfRule type="containsText" dxfId="9458" priority="785" operator="containsText" text="mjp">
      <formula>NOT(ISERROR(SEARCH("mjp",C33)))</formula>
    </cfRule>
    <cfRule type="containsText" dxfId="9457" priority="786" operator="containsText" text="midi">
      <formula>NOT(ISERROR(SEARCH("midi",C33)))</formula>
    </cfRule>
    <cfRule type="containsText" dxfId="9456" priority="787" operator="containsText" text="double">
      <formula>NOT(ISERROR(SEARCH("double",C33)))</formula>
    </cfRule>
    <cfRule type="containsText" dxfId="9455" priority="788" operator="containsText" text="max">
      <formula>NOT(ISERROR(SEARCH("max",C33)))</formula>
    </cfRule>
    <cfRule type="containsText" dxfId="9454" priority="789" operator="containsText" text="mjp">
      <formula>NOT(ISERROR(SEARCH("mjp",C33)))</formula>
    </cfRule>
    <cfRule type="containsText" dxfId="9453" priority="790" operator="containsText" text="midi">
      <formula>NOT(ISERROR(SEARCH("midi",C33)))</formula>
    </cfRule>
    <cfRule type="containsText" dxfId="9452" priority="791" operator="containsText" text="double">
      <formula>NOT(ISERROR(SEARCH("double",C33)))</formula>
    </cfRule>
    <cfRule type="containsText" dxfId="9451" priority="792" operator="containsText" text="max">
      <formula>NOT(ISERROR(SEARCH("max",C33)))</formula>
    </cfRule>
    <cfRule type="containsText" dxfId="9450" priority="793" operator="containsText" text="mjp">
      <formula>NOT(ISERROR(SEARCH("mjp",C33)))</formula>
    </cfRule>
    <cfRule type="containsText" dxfId="9449" priority="794" operator="containsText" text="midi">
      <formula>NOT(ISERROR(SEARCH("midi",C33)))</formula>
    </cfRule>
    <cfRule type="containsText" dxfId="9448" priority="795" operator="containsText" text="double">
      <formula>NOT(ISERROR(SEARCH("double",C33)))</formula>
    </cfRule>
    <cfRule type="containsText" dxfId="9447" priority="796" operator="containsText" text="max">
      <formula>NOT(ISERROR(SEARCH("max",C33)))</formula>
    </cfRule>
    <cfRule type="containsText" dxfId="9446" priority="797" operator="containsText" text="mjp">
      <formula>NOT(ISERROR(SEARCH("mjp",C33)))</formula>
    </cfRule>
    <cfRule type="containsText" dxfId="9445" priority="798" operator="containsText" text="midi">
      <formula>NOT(ISERROR(SEARCH("midi",C33)))</formula>
    </cfRule>
    <cfRule type="containsText" dxfId="9444" priority="799" operator="containsText" text="double">
      <formula>NOT(ISERROR(SEARCH("double",C33)))</formula>
    </cfRule>
    <cfRule type="containsText" dxfId="9443" priority="800" operator="containsText" text="max">
      <formula>NOT(ISERROR(SEARCH("max",C33)))</formula>
    </cfRule>
    <cfRule type="containsText" dxfId="9442" priority="801" operator="containsText" text="mjp">
      <formula>NOT(ISERROR(SEARCH("mjp",C33)))</formula>
    </cfRule>
    <cfRule type="containsText" dxfId="9441" priority="802" operator="containsText" text="midi">
      <formula>NOT(ISERROR(SEARCH("midi",C33)))</formula>
    </cfRule>
    <cfRule type="containsText" dxfId="9440" priority="803" operator="containsText" text="double">
      <formula>NOT(ISERROR(SEARCH("double",C33)))</formula>
    </cfRule>
    <cfRule type="containsText" dxfId="9439" priority="804" operator="containsText" text="max">
      <formula>NOT(ISERROR(SEARCH("max",C33)))</formula>
    </cfRule>
    <cfRule type="containsText" dxfId="9438" priority="805" operator="containsText" text="mjp">
      <formula>NOT(ISERROR(SEARCH("mjp",C33)))</formula>
    </cfRule>
    <cfRule type="containsText" dxfId="9437" priority="806" operator="containsText" text="midi">
      <formula>NOT(ISERROR(SEARCH("midi",C33)))</formula>
    </cfRule>
    <cfRule type="containsText" dxfId="9436" priority="807" operator="containsText" text="double">
      <formula>NOT(ISERROR(SEARCH("double",C33)))</formula>
    </cfRule>
    <cfRule type="containsText" dxfId="9435" priority="808" operator="containsText" text="max">
      <formula>NOT(ISERROR(SEARCH("max",C33)))</formula>
    </cfRule>
    <cfRule type="containsText" dxfId="9434" priority="809" operator="containsText" text="mjp">
      <formula>NOT(ISERROR(SEARCH("mjp",C33)))</formula>
    </cfRule>
    <cfRule type="containsText" dxfId="9433" priority="810" operator="containsText" text="midi">
      <formula>NOT(ISERROR(SEARCH("midi",C33)))</formula>
    </cfRule>
    <cfRule type="containsText" dxfId="9432" priority="811" operator="containsText" text="double">
      <formula>NOT(ISERROR(SEARCH("double",C33)))</formula>
    </cfRule>
    <cfRule type="containsText" dxfId="9431" priority="812" operator="containsText" text="max">
      <formula>NOT(ISERROR(SEARCH("max",C33)))</formula>
    </cfRule>
    <cfRule type="containsText" dxfId="9430" priority="813" operator="containsText" text="mjp">
      <formula>NOT(ISERROR(SEARCH("mjp",C33)))</formula>
    </cfRule>
    <cfRule type="containsText" dxfId="9429" priority="814" operator="containsText" text="midi">
      <formula>NOT(ISERROR(SEARCH("midi",C33)))</formula>
    </cfRule>
    <cfRule type="containsText" dxfId="9428" priority="815" operator="containsText" text="double">
      <formula>NOT(ISERROR(SEARCH("double",C33)))</formula>
    </cfRule>
    <cfRule type="containsText" dxfId="9427" priority="816" operator="containsText" text="max">
      <formula>NOT(ISERROR(SEARCH("max",C33)))</formula>
    </cfRule>
    <cfRule type="containsText" dxfId="9426" priority="817" operator="containsText" text="mjp">
      <formula>NOT(ISERROR(SEARCH("mjp",C33)))</formula>
    </cfRule>
    <cfRule type="containsText" dxfId="9425" priority="818" operator="containsText" text="midi">
      <formula>NOT(ISERROR(SEARCH("midi",C33)))</formula>
    </cfRule>
    <cfRule type="containsText" dxfId="9424" priority="819" operator="containsText" text="double">
      <formula>NOT(ISERROR(SEARCH("double",C33)))</formula>
    </cfRule>
    <cfRule type="containsText" dxfId="9423" priority="820" operator="containsText" text="max">
      <formula>NOT(ISERROR(SEARCH("max",C33)))</formula>
    </cfRule>
    <cfRule type="containsText" dxfId="9422" priority="821" operator="containsText" text="mjp">
      <formula>NOT(ISERROR(SEARCH("mjp",C33)))</formula>
    </cfRule>
    <cfRule type="containsText" dxfId="9421" priority="822" operator="containsText" text="midi">
      <formula>NOT(ISERROR(SEARCH("midi",C33)))</formula>
    </cfRule>
    <cfRule type="containsText" dxfId="9420" priority="823" operator="containsText" text="double">
      <formula>NOT(ISERROR(SEARCH("double",C33)))</formula>
    </cfRule>
    <cfRule type="containsText" dxfId="9419" priority="824" operator="containsText" text="max">
      <formula>NOT(ISERROR(SEARCH("max",C33)))</formula>
    </cfRule>
    <cfRule type="containsText" dxfId="9418" priority="825" operator="containsText" text="mjp">
      <formula>NOT(ISERROR(SEARCH("mjp",C33)))</formula>
    </cfRule>
    <cfRule type="containsText" dxfId="9417" priority="826" operator="containsText" text="midi">
      <formula>NOT(ISERROR(SEARCH("midi",C33)))</formula>
    </cfRule>
    <cfRule type="containsText" dxfId="9416" priority="827" operator="containsText" text="double">
      <formula>NOT(ISERROR(SEARCH("double",C33)))</formula>
    </cfRule>
    <cfRule type="containsText" dxfId="9415" priority="828" operator="containsText" text="max">
      <formula>NOT(ISERROR(SEARCH("max",C33)))</formula>
    </cfRule>
    <cfRule type="containsText" dxfId="9414" priority="829" operator="containsText" text="mjp">
      <formula>NOT(ISERROR(SEARCH("mjp",C33)))</formula>
    </cfRule>
    <cfRule type="containsText" dxfId="9413" priority="830" operator="containsText" text="midi">
      <formula>NOT(ISERROR(SEARCH("midi",C33)))</formula>
    </cfRule>
    <cfRule type="containsText" dxfId="9412" priority="831" operator="containsText" text="double">
      <formula>NOT(ISERROR(SEARCH("double",C33)))</formula>
    </cfRule>
    <cfRule type="containsText" dxfId="9411" priority="832" operator="containsText" text="max">
      <formula>NOT(ISERROR(SEARCH("max",C33)))</formula>
    </cfRule>
    <cfRule type="containsText" dxfId="9410" priority="833" operator="containsText" text="mjp">
      <formula>NOT(ISERROR(SEARCH("mjp",C33)))</formula>
    </cfRule>
    <cfRule type="containsText" dxfId="9409" priority="834" operator="containsText" text="midi">
      <formula>NOT(ISERROR(SEARCH("midi",C33)))</formula>
    </cfRule>
    <cfRule type="containsText" dxfId="9408" priority="835" operator="containsText" text="double">
      <formula>NOT(ISERROR(SEARCH("double",C33)))</formula>
    </cfRule>
    <cfRule type="containsText" dxfId="9407" priority="836" operator="containsText" text="max">
      <formula>NOT(ISERROR(SEARCH("max",C33)))</formula>
    </cfRule>
    <cfRule type="containsText" dxfId="9406" priority="837" operator="containsText" text="mjp">
      <formula>NOT(ISERROR(SEARCH("mjp",C33)))</formula>
    </cfRule>
    <cfRule type="containsText" dxfId="9405" priority="838" operator="containsText" text="midi">
      <formula>NOT(ISERROR(SEARCH("midi",C33)))</formula>
    </cfRule>
    <cfRule type="containsText" dxfId="9404" priority="839" operator="containsText" text="double">
      <formula>NOT(ISERROR(SEARCH("double",C33)))</formula>
    </cfRule>
    <cfRule type="containsText" dxfId="9403" priority="840" operator="containsText" text="max">
      <formula>NOT(ISERROR(SEARCH("max",C33)))</formula>
    </cfRule>
    <cfRule type="containsText" dxfId="9402" priority="841" operator="containsText" text="mjp">
      <formula>NOT(ISERROR(SEARCH("mjp",C33)))</formula>
    </cfRule>
    <cfRule type="containsText" dxfId="9401" priority="842" operator="containsText" text="midi">
      <formula>NOT(ISERROR(SEARCH("midi",C33)))</formula>
    </cfRule>
    <cfRule type="containsText" dxfId="9400" priority="843" operator="containsText" text="double">
      <formula>NOT(ISERROR(SEARCH("double",C33)))</formula>
    </cfRule>
    <cfRule type="containsText" dxfId="9399" priority="844" operator="containsText" text="max">
      <formula>NOT(ISERROR(SEARCH("max",C33)))</formula>
    </cfRule>
    <cfRule type="containsText" dxfId="9398" priority="845" operator="containsText" text="mjp">
      <formula>NOT(ISERROR(SEARCH("mjp",C33)))</formula>
    </cfRule>
    <cfRule type="containsText" dxfId="9397" priority="846" operator="containsText" text="midi">
      <formula>NOT(ISERROR(SEARCH("midi",C33)))</formula>
    </cfRule>
    <cfRule type="containsText" dxfId="9396" priority="847" operator="containsText" text="double">
      <formula>NOT(ISERROR(SEARCH("double",C33)))</formula>
    </cfRule>
    <cfRule type="containsText" dxfId="9395" priority="848" operator="containsText" text="max">
      <formula>NOT(ISERROR(SEARCH("max",C33)))</formula>
    </cfRule>
    <cfRule type="containsText" dxfId="9394" priority="849" operator="containsText" text="mjp">
      <formula>NOT(ISERROR(SEARCH("mjp",C33)))</formula>
    </cfRule>
    <cfRule type="containsText" dxfId="9393" priority="850" operator="containsText" text="midi">
      <formula>NOT(ISERROR(SEARCH("midi",C33)))</formula>
    </cfRule>
    <cfRule type="containsText" dxfId="9392" priority="851" operator="containsText" text="double">
      <formula>NOT(ISERROR(SEARCH("double",C33)))</formula>
    </cfRule>
    <cfRule type="containsText" dxfId="9391" priority="852" operator="containsText" text="max">
      <formula>NOT(ISERROR(SEARCH("max",C33)))</formula>
    </cfRule>
    <cfRule type="containsText" dxfId="9390" priority="853" operator="containsText" text="mjp">
      <formula>NOT(ISERROR(SEARCH("mjp",C33)))</formula>
    </cfRule>
    <cfRule type="containsText" dxfId="9389" priority="854" operator="containsText" text="midi">
      <formula>NOT(ISERROR(SEARCH("midi",C33)))</formula>
    </cfRule>
    <cfRule type="containsText" dxfId="9388" priority="855" operator="containsText" text="double">
      <formula>NOT(ISERROR(SEARCH("double",C33)))</formula>
    </cfRule>
    <cfRule type="containsText" dxfId="9387" priority="856" operator="containsText" text="max">
      <formula>NOT(ISERROR(SEARCH("max",C33)))</formula>
    </cfRule>
    <cfRule type="containsText" dxfId="9386" priority="857" operator="containsText" text="mjp">
      <formula>NOT(ISERROR(SEARCH("mjp",C33)))</formula>
    </cfRule>
    <cfRule type="containsText" dxfId="9385" priority="858" operator="containsText" text="midi">
      <formula>NOT(ISERROR(SEARCH("midi",C33)))</formula>
    </cfRule>
    <cfRule type="containsText" dxfId="9384" priority="859" operator="containsText" text="double">
      <formula>NOT(ISERROR(SEARCH("double",C33)))</formula>
    </cfRule>
    <cfRule type="containsText" dxfId="9383" priority="860" operator="containsText" text="max">
      <formula>NOT(ISERROR(SEARCH("max",C33)))</formula>
    </cfRule>
    <cfRule type="containsText" dxfId="9382" priority="861" operator="containsText" text="mjp">
      <formula>NOT(ISERROR(SEARCH("mjp",C33)))</formula>
    </cfRule>
    <cfRule type="containsText" dxfId="9381" priority="862" operator="containsText" text="midi">
      <formula>NOT(ISERROR(SEARCH("midi",C33)))</formula>
    </cfRule>
    <cfRule type="containsText" dxfId="9380" priority="863" operator="containsText" text="double">
      <formula>NOT(ISERROR(SEARCH("double",C33)))</formula>
    </cfRule>
    <cfRule type="containsText" dxfId="9379" priority="864" operator="containsText" text="max">
      <formula>NOT(ISERROR(SEARCH("max",C33)))</formula>
    </cfRule>
    <cfRule type="containsText" dxfId="9378" priority="865" operator="containsText" text="mjp">
      <formula>NOT(ISERROR(SEARCH("mjp",C33)))</formula>
    </cfRule>
    <cfRule type="containsText" dxfId="9377" priority="866" operator="containsText" text="midi">
      <formula>NOT(ISERROR(SEARCH("midi",C33)))</formula>
    </cfRule>
    <cfRule type="containsText" dxfId="9376" priority="867" operator="containsText" text="double">
      <formula>NOT(ISERROR(SEARCH("double",C33)))</formula>
    </cfRule>
    <cfRule type="containsText" dxfId="9375" priority="868" operator="containsText" text="max">
      <formula>NOT(ISERROR(SEARCH("max",C33)))</formula>
    </cfRule>
    <cfRule type="containsText" dxfId="9374" priority="869" operator="containsText" text="mjp">
      <formula>NOT(ISERROR(SEARCH("mjp",C33)))</formula>
    </cfRule>
    <cfRule type="containsText" dxfId="9373" priority="870" operator="containsText" text="midi">
      <formula>NOT(ISERROR(SEARCH("midi",C33)))</formula>
    </cfRule>
    <cfRule type="containsText" dxfId="9372" priority="871" operator="containsText" text="double">
      <formula>NOT(ISERROR(SEARCH("double",C33)))</formula>
    </cfRule>
    <cfRule type="containsText" dxfId="9371" priority="872" operator="containsText" text="max">
      <formula>NOT(ISERROR(SEARCH("max",C33)))</formula>
    </cfRule>
  </conditionalFormatting>
  <conditionalFormatting sqref="C13:D13 D43 D45 D47 D49:D50">
    <cfRule type="containsText" dxfId="9370" priority="2821" operator="containsText" text="midi">
      <formula>NOT(ISERROR(SEARCH("midi",C13)))</formula>
    </cfRule>
    <cfRule type="containsText" dxfId="9369" priority="2822" operator="containsText" text="double">
      <formula>NOT(ISERROR(SEARCH("double",C13)))</formula>
    </cfRule>
    <cfRule type="containsText" dxfId="9368" priority="2823" operator="containsText" text="max">
      <formula>NOT(ISERROR(SEARCH("max",C13)))</formula>
    </cfRule>
    <cfRule type="containsText" dxfId="9367" priority="2824" operator="containsText" text="mjp">
      <formula>NOT(ISERROR(SEARCH("mjp",C13)))</formula>
    </cfRule>
    <cfRule type="containsText" dxfId="9366" priority="2825" operator="containsText" text="midi">
      <formula>NOT(ISERROR(SEARCH("midi",C13)))</formula>
    </cfRule>
    <cfRule type="containsText" dxfId="9365" priority="2826" operator="containsText" text="double">
      <formula>NOT(ISERROR(SEARCH("double",C13)))</formula>
    </cfRule>
    <cfRule type="containsText" dxfId="9364" priority="2827" operator="containsText" text="max">
      <formula>NOT(ISERROR(SEARCH("max",C13)))</formula>
    </cfRule>
    <cfRule type="containsText" dxfId="9363" priority="2828" operator="containsText" text="mjp">
      <formula>NOT(ISERROR(SEARCH("mjp",C13)))</formula>
    </cfRule>
    <cfRule type="containsText" dxfId="9362" priority="2829" operator="containsText" text="midi">
      <formula>NOT(ISERROR(SEARCH("midi",C13)))</formula>
    </cfRule>
    <cfRule type="containsText" dxfId="9361" priority="2830" operator="containsText" text="double">
      <formula>NOT(ISERROR(SEARCH("double",C13)))</formula>
    </cfRule>
    <cfRule type="containsText" dxfId="9360" priority="2831" operator="containsText" text="max">
      <formula>NOT(ISERROR(SEARCH("max",C13)))</formula>
    </cfRule>
    <cfRule type="containsText" dxfId="9359" priority="2832" operator="containsText" text="mjp">
      <formula>NOT(ISERROR(SEARCH("mjp",C13)))</formula>
    </cfRule>
    <cfRule type="containsText" dxfId="9358" priority="2833" operator="containsText" text="midi">
      <formula>NOT(ISERROR(SEARCH("midi",C13)))</formula>
    </cfRule>
    <cfRule type="containsText" dxfId="9357" priority="2834" operator="containsText" text="double">
      <formula>NOT(ISERROR(SEARCH("double",C13)))</formula>
    </cfRule>
    <cfRule type="containsText" dxfId="9356" priority="2835" operator="containsText" text="max">
      <formula>NOT(ISERROR(SEARCH("max",C13)))</formula>
    </cfRule>
    <cfRule type="containsText" dxfId="9355" priority="2836" operator="containsText" text="mjp">
      <formula>NOT(ISERROR(SEARCH("mjp",C13)))</formula>
    </cfRule>
    <cfRule type="containsText" dxfId="9354" priority="2837" operator="containsText" text="midi">
      <formula>NOT(ISERROR(SEARCH("midi",C13)))</formula>
    </cfRule>
    <cfRule type="containsText" dxfId="9353" priority="2838" operator="containsText" text="double">
      <formula>NOT(ISERROR(SEARCH("double",C13)))</formula>
    </cfRule>
    <cfRule type="containsText" dxfId="9352" priority="2839" operator="containsText" text="max">
      <formula>NOT(ISERROR(SEARCH("max",C13)))</formula>
    </cfRule>
    <cfRule type="containsText" dxfId="9351" priority="2840" operator="containsText" text="mjp">
      <formula>NOT(ISERROR(SEARCH("mjp",C13)))</formula>
    </cfRule>
    <cfRule type="containsText" dxfId="9350" priority="2841" operator="containsText" text="midi">
      <formula>NOT(ISERROR(SEARCH("midi",C13)))</formula>
    </cfRule>
    <cfRule type="containsText" dxfId="9349" priority="2842" operator="containsText" text="double">
      <formula>NOT(ISERROR(SEARCH("double",C13)))</formula>
    </cfRule>
    <cfRule type="containsText" dxfId="9348" priority="2843" operator="containsText" text="max">
      <formula>NOT(ISERROR(SEARCH("max",C13)))</formula>
    </cfRule>
    <cfRule type="containsText" dxfId="9347" priority="2844" operator="containsText" text="mjp">
      <formula>NOT(ISERROR(SEARCH("mjp",C13)))</formula>
    </cfRule>
    <cfRule type="containsText" dxfId="9346" priority="2845" operator="containsText" text="midi">
      <formula>NOT(ISERROR(SEARCH("midi",C13)))</formula>
    </cfRule>
    <cfRule type="containsText" dxfId="9345" priority="2846" operator="containsText" text="double">
      <formula>NOT(ISERROR(SEARCH("double",C13)))</formula>
    </cfRule>
    <cfRule type="containsText" dxfId="9344" priority="2847" operator="containsText" text="max">
      <formula>NOT(ISERROR(SEARCH("max",C13)))</formula>
    </cfRule>
    <cfRule type="containsText" dxfId="9343" priority="2848" operator="containsText" text="mjp">
      <formula>NOT(ISERROR(SEARCH("mjp",C13)))</formula>
    </cfRule>
    <cfRule type="containsText" dxfId="9342" priority="2849" operator="containsText" text="midi">
      <formula>NOT(ISERROR(SEARCH("midi",C13)))</formula>
    </cfRule>
    <cfRule type="containsText" dxfId="9341" priority="2850" operator="containsText" text="double">
      <formula>NOT(ISERROR(SEARCH("double",C13)))</formula>
    </cfRule>
    <cfRule type="containsText" dxfId="9340" priority="2851" operator="containsText" text="max">
      <formula>NOT(ISERROR(SEARCH("max",C13)))</formula>
    </cfRule>
    <cfRule type="containsText" dxfId="9339" priority="2852" operator="containsText" text="mjp">
      <formula>NOT(ISERROR(SEARCH("mjp",C13)))</formula>
    </cfRule>
    <cfRule type="containsText" dxfId="9338" priority="2853" operator="containsText" text="midi">
      <formula>NOT(ISERROR(SEARCH("midi",C13)))</formula>
    </cfRule>
    <cfRule type="containsText" dxfId="9337" priority="2854" operator="containsText" text="double">
      <formula>NOT(ISERROR(SEARCH("double",C13)))</formula>
    </cfRule>
    <cfRule type="containsText" dxfId="9336" priority="2855" operator="containsText" text="max">
      <formula>NOT(ISERROR(SEARCH("max",C13)))</formula>
    </cfRule>
    <cfRule type="containsText" dxfId="9335" priority="2856" operator="containsText" text="mjp">
      <formula>NOT(ISERROR(SEARCH("mjp",C13)))</formula>
    </cfRule>
    <cfRule type="containsText" dxfId="9334" priority="2857" operator="containsText" text="midi">
      <formula>NOT(ISERROR(SEARCH("midi",C13)))</formula>
    </cfRule>
    <cfRule type="containsText" dxfId="9333" priority="2858" operator="containsText" text="double">
      <formula>NOT(ISERROR(SEARCH("double",C13)))</formula>
    </cfRule>
    <cfRule type="containsText" dxfId="9332" priority="2859" operator="containsText" text="max">
      <formula>NOT(ISERROR(SEARCH("max",C13)))</formula>
    </cfRule>
    <cfRule type="containsText" dxfId="9331" priority="2860" operator="containsText" text="mjp">
      <formula>NOT(ISERROR(SEARCH("mjp",C13)))</formula>
    </cfRule>
    <cfRule type="containsText" dxfId="9330" priority="2861" operator="containsText" text="midi">
      <formula>NOT(ISERROR(SEARCH("midi",C13)))</formula>
    </cfRule>
    <cfRule type="containsText" dxfId="9329" priority="2862" operator="containsText" text="double">
      <formula>NOT(ISERROR(SEARCH("double",C13)))</formula>
    </cfRule>
    <cfRule type="containsText" dxfId="9328" priority="2863" operator="containsText" text="max">
      <formula>NOT(ISERROR(SEARCH("max",C13)))</formula>
    </cfRule>
    <cfRule type="containsText" dxfId="9327" priority="2864" operator="containsText" text="mjp">
      <formula>NOT(ISERROR(SEARCH("mjp",C13)))</formula>
    </cfRule>
    <cfRule type="containsText" dxfId="9326" priority="2865" operator="containsText" text="midi">
      <formula>NOT(ISERROR(SEARCH("midi",C13)))</formula>
    </cfRule>
    <cfRule type="containsText" dxfId="9325" priority="2866" operator="containsText" text="double">
      <formula>NOT(ISERROR(SEARCH("double",C13)))</formula>
    </cfRule>
    <cfRule type="containsText" dxfId="9324" priority="2867" operator="containsText" text="max">
      <formula>NOT(ISERROR(SEARCH("max",C13)))</formula>
    </cfRule>
    <cfRule type="containsText" dxfId="9323" priority="2868" operator="containsText" text="mjp">
      <formula>NOT(ISERROR(SEARCH("mjp",C13)))</formula>
    </cfRule>
    <cfRule type="containsText" dxfId="9322" priority="2869" operator="containsText" text="midi">
      <formula>NOT(ISERROR(SEARCH("midi",C13)))</formula>
    </cfRule>
    <cfRule type="containsText" dxfId="9321" priority="2870" operator="containsText" text="double">
      <formula>NOT(ISERROR(SEARCH("double",C13)))</formula>
    </cfRule>
    <cfRule type="containsText" dxfId="9320" priority="2871" operator="containsText" text="max">
      <formula>NOT(ISERROR(SEARCH("max",C13)))</formula>
    </cfRule>
    <cfRule type="containsText" dxfId="9319" priority="2872" operator="containsText" text="mjp">
      <formula>NOT(ISERROR(SEARCH("mjp",C13)))</formula>
    </cfRule>
    <cfRule type="containsText" dxfId="9318" priority="2873" operator="containsText" text="midi">
      <formula>NOT(ISERROR(SEARCH("midi",C13)))</formula>
    </cfRule>
    <cfRule type="containsText" dxfId="9317" priority="2874" operator="containsText" text="double">
      <formula>NOT(ISERROR(SEARCH("double",C13)))</formula>
    </cfRule>
    <cfRule type="containsText" dxfId="9316" priority="2875" operator="containsText" text="max">
      <formula>NOT(ISERROR(SEARCH("max",C13)))</formula>
    </cfRule>
    <cfRule type="containsText" dxfId="9315" priority="2876" operator="containsText" text="mjp">
      <formula>NOT(ISERROR(SEARCH("mjp",C13)))</formula>
    </cfRule>
    <cfRule type="containsText" dxfId="9314" priority="2877" operator="containsText" text="midi">
      <formula>NOT(ISERROR(SEARCH("midi",C13)))</formula>
    </cfRule>
    <cfRule type="containsText" dxfId="9313" priority="2878" operator="containsText" text="double">
      <formula>NOT(ISERROR(SEARCH("double",C13)))</formula>
    </cfRule>
    <cfRule type="containsText" dxfId="9312" priority="2879" operator="containsText" text="max">
      <formula>NOT(ISERROR(SEARCH("max",C13)))</formula>
    </cfRule>
    <cfRule type="containsText" dxfId="9311" priority="2880" operator="containsText" text="mjp">
      <formula>NOT(ISERROR(SEARCH("mjp",C13)))</formula>
    </cfRule>
    <cfRule type="containsText" dxfId="9310" priority="2881" operator="containsText" text="midi">
      <formula>NOT(ISERROR(SEARCH("midi",C13)))</formula>
    </cfRule>
    <cfRule type="containsText" dxfId="9309" priority="2882" operator="containsText" text="double">
      <formula>NOT(ISERROR(SEARCH("double",C13)))</formula>
    </cfRule>
    <cfRule type="containsText" dxfId="9308" priority="2883" operator="containsText" text="max">
      <formula>NOT(ISERROR(SEARCH("max",C13)))</formula>
    </cfRule>
    <cfRule type="containsText" dxfId="9307" priority="2884" operator="containsText" text="mjp">
      <formula>NOT(ISERROR(SEARCH("mjp",C13)))</formula>
    </cfRule>
    <cfRule type="containsText" dxfId="9306" priority="2885" operator="containsText" text="midi">
      <formula>NOT(ISERROR(SEARCH("midi",C13)))</formula>
    </cfRule>
    <cfRule type="containsText" dxfId="9305" priority="2886" operator="containsText" text="double">
      <formula>NOT(ISERROR(SEARCH("double",C13)))</formula>
    </cfRule>
    <cfRule type="containsText" dxfId="9304" priority="2887" operator="containsText" text="max">
      <formula>NOT(ISERROR(SEARCH("max",C13)))</formula>
    </cfRule>
    <cfRule type="containsText" dxfId="9303" priority="2888" operator="containsText" text="mjp">
      <formula>NOT(ISERROR(SEARCH("mjp",C13)))</formula>
    </cfRule>
    <cfRule type="containsText" dxfId="9302" priority="2889" operator="containsText" text="midi">
      <formula>NOT(ISERROR(SEARCH("midi",C13)))</formula>
    </cfRule>
    <cfRule type="containsText" dxfId="9301" priority="2890" operator="containsText" text="double">
      <formula>NOT(ISERROR(SEARCH("double",C13)))</formula>
    </cfRule>
    <cfRule type="containsText" dxfId="9300" priority="2891" operator="containsText" text="max">
      <formula>NOT(ISERROR(SEARCH("max",C13)))</formula>
    </cfRule>
    <cfRule type="containsText" dxfId="9299" priority="2892" operator="containsText" text="mjp">
      <formula>NOT(ISERROR(SEARCH("mjp",C13)))</formula>
    </cfRule>
    <cfRule type="containsText" dxfId="9298" priority="2893" operator="containsText" text="midi">
      <formula>NOT(ISERROR(SEARCH("midi",C13)))</formula>
    </cfRule>
    <cfRule type="containsText" dxfId="9297" priority="2894" operator="containsText" text="double">
      <formula>NOT(ISERROR(SEARCH("double",C13)))</formula>
    </cfRule>
    <cfRule type="containsText" dxfId="9296" priority="2895" operator="containsText" text="max">
      <formula>NOT(ISERROR(SEARCH("max",C13)))</formula>
    </cfRule>
    <cfRule type="containsText" dxfId="9295" priority="2896" operator="containsText" text="mjp">
      <formula>NOT(ISERROR(SEARCH("mjp",C13)))</formula>
    </cfRule>
    <cfRule type="containsText" dxfId="9294" priority="2897" operator="containsText" text="midi">
      <formula>NOT(ISERROR(SEARCH("midi",C13)))</formula>
    </cfRule>
    <cfRule type="containsText" dxfId="9293" priority="2898" operator="containsText" text="double">
      <formula>NOT(ISERROR(SEARCH("double",C13)))</formula>
    </cfRule>
    <cfRule type="containsText" dxfId="9292" priority="2899" operator="containsText" text="max">
      <formula>NOT(ISERROR(SEARCH("max",C13)))</formula>
    </cfRule>
    <cfRule type="containsText" dxfId="9291" priority="2900" operator="containsText" text="mjp">
      <formula>NOT(ISERROR(SEARCH("mjp",C13)))</formula>
    </cfRule>
    <cfRule type="containsText" dxfId="9290" priority="2901" operator="containsText" text="midi">
      <formula>NOT(ISERROR(SEARCH("midi",C13)))</formula>
    </cfRule>
    <cfRule type="containsText" dxfId="9289" priority="2902" operator="containsText" text="double">
      <formula>NOT(ISERROR(SEARCH("double",C13)))</formula>
    </cfRule>
    <cfRule type="containsText" dxfId="9288" priority="2903" operator="containsText" text="max">
      <formula>NOT(ISERROR(SEARCH("max",C13)))</formula>
    </cfRule>
    <cfRule type="containsText" dxfId="9287" priority="2904" operator="containsText" text="mjp">
      <formula>NOT(ISERROR(SEARCH("mjp",C13)))</formula>
    </cfRule>
    <cfRule type="containsText" dxfId="9286" priority="2905" operator="containsText" text="midi">
      <formula>NOT(ISERROR(SEARCH("midi",C13)))</formula>
    </cfRule>
    <cfRule type="containsText" dxfId="9285" priority="2906" operator="containsText" text="double">
      <formula>NOT(ISERROR(SEARCH("double",C13)))</formula>
    </cfRule>
    <cfRule type="containsText" dxfId="9284" priority="2907" operator="containsText" text="max">
      <formula>NOT(ISERROR(SEARCH("max",C13)))</formula>
    </cfRule>
  </conditionalFormatting>
  <conditionalFormatting sqref="C13:D13 D49:D50 D43 D45 D47">
    <cfRule type="containsText" dxfId="9283" priority="2820" operator="containsText" text="mjp">
      <formula>NOT(ISERROR(SEARCH("mjp",C13)))</formula>
    </cfRule>
  </conditionalFormatting>
  <conditionalFormatting sqref="C13:D17 D43 D45 D47 D49:D50 D28 D26 D30 D63:D64 D66 D70">
    <cfRule type="containsText" dxfId="9282" priority="3088" operator="containsText" text="mjp">
      <formula>NOT(ISERROR(SEARCH("mjp",C13)))</formula>
    </cfRule>
  </conditionalFormatting>
  <conditionalFormatting sqref="C14:D14">
    <cfRule type="containsText" dxfId="9281" priority="3000" operator="containsText" text="mjp">
      <formula>NOT(ISERROR(SEARCH("mjp",C14)))</formula>
    </cfRule>
    <cfRule type="containsText" dxfId="9280" priority="3001" operator="containsText" text="midi">
      <formula>NOT(ISERROR(SEARCH("midi",C14)))</formula>
    </cfRule>
    <cfRule type="containsText" dxfId="9279" priority="3002" operator="containsText" text="double">
      <formula>NOT(ISERROR(SEARCH("double",C14)))</formula>
    </cfRule>
    <cfRule type="containsText" dxfId="9278" priority="3003" operator="containsText" text="max">
      <formula>NOT(ISERROR(SEARCH("max",C14)))</formula>
    </cfRule>
    <cfRule type="containsText" dxfId="9277" priority="3004" operator="containsText" text="mjp">
      <formula>NOT(ISERROR(SEARCH("mjp",C14)))</formula>
    </cfRule>
    <cfRule type="containsText" dxfId="9276" priority="3005" operator="containsText" text="midi">
      <formula>NOT(ISERROR(SEARCH("midi",C14)))</formula>
    </cfRule>
    <cfRule type="containsText" dxfId="9275" priority="3006" operator="containsText" text="double">
      <formula>NOT(ISERROR(SEARCH("double",C14)))</formula>
    </cfRule>
    <cfRule type="containsText" dxfId="9274" priority="3007" operator="containsText" text="max">
      <formula>NOT(ISERROR(SEARCH("max",C14)))</formula>
    </cfRule>
    <cfRule type="containsText" dxfId="9273" priority="3008" operator="containsText" text="mjp">
      <formula>NOT(ISERROR(SEARCH("mjp",C14)))</formula>
    </cfRule>
    <cfRule type="containsText" dxfId="9272" priority="3009" operator="containsText" text="midi">
      <formula>NOT(ISERROR(SEARCH("midi",C14)))</formula>
    </cfRule>
    <cfRule type="containsText" dxfId="9271" priority="3010" operator="containsText" text="double">
      <formula>NOT(ISERROR(SEARCH("double",C14)))</formula>
    </cfRule>
    <cfRule type="containsText" dxfId="9270" priority="3011" operator="containsText" text="max">
      <formula>NOT(ISERROR(SEARCH("max",C14)))</formula>
    </cfRule>
    <cfRule type="containsText" dxfId="9269" priority="3012" operator="containsText" text="mjp">
      <formula>NOT(ISERROR(SEARCH("mjp",C14)))</formula>
    </cfRule>
    <cfRule type="containsText" dxfId="9268" priority="3013" operator="containsText" text="midi">
      <formula>NOT(ISERROR(SEARCH("midi",C14)))</formula>
    </cfRule>
    <cfRule type="containsText" dxfId="9267" priority="3014" operator="containsText" text="double">
      <formula>NOT(ISERROR(SEARCH("double",C14)))</formula>
    </cfRule>
    <cfRule type="containsText" dxfId="9266" priority="3015" operator="containsText" text="max">
      <formula>NOT(ISERROR(SEARCH("max",C14)))</formula>
    </cfRule>
    <cfRule type="containsText" dxfId="9265" priority="3016" operator="containsText" text="mjp">
      <formula>NOT(ISERROR(SEARCH("mjp",C14)))</formula>
    </cfRule>
    <cfRule type="containsText" dxfId="9264" priority="3017" operator="containsText" text="midi">
      <formula>NOT(ISERROR(SEARCH("midi",C14)))</formula>
    </cfRule>
    <cfRule type="containsText" dxfId="9263" priority="3018" operator="containsText" text="double">
      <formula>NOT(ISERROR(SEARCH("double",C14)))</formula>
    </cfRule>
    <cfRule type="containsText" dxfId="9262" priority="3019" operator="containsText" text="max">
      <formula>NOT(ISERROR(SEARCH("max",C14)))</formula>
    </cfRule>
    <cfRule type="containsText" dxfId="9261" priority="3020" operator="containsText" text="mjp">
      <formula>NOT(ISERROR(SEARCH("mjp",C14)))</formula>
    </cfRule>
    <cfRule type="containsText" dxfId="9260" priority="3021" operator="containsText" text="midi">
      <formula>NOT(ISERROR(SEARCH("midi",C14)))</formula>
    </cfRule>
    <cfRule type="containsText" dxfId="9259" priority="3022" operator="containsText" text="double">
      <formula>NOT(ISERROR(SEARCH("double",C14)))</formula>
    </cfRule>
    <cfRule type="containsText" dxfId="9258" priority="3023" operator="containsText" text="max">
      <formula>NOT(ISERROR(SEARCH("max",C14)))</formula>
    </cfRule>
    <cfRule type="containsText" dxfId="9257" priority="3024" operator="containsText" text="mjp">
      <formula>NOT(ISERROR(SEARCH("mjp",C14)))</formula>
    </cfRule>
    <cfRule type="containsText" dxfId="9256" priority="3025" operator="containsText" text="midi">
      <formula>NOT(ISERROR(SEARCH("midi",C14)))</formula>
    </cfRule>
    <cfRule type="containsText" dxfId="9255" priority="3026" operator="containsText" text="double">
      <formula>NOT(ISERROR(SEARCH("double",C14)))</formula>
    </cfRule>
    <cfRule type="containsText" dxfId="9254" priority="3027" operator="containsText" text="max">
      <formula>NOT(ISERROR(SEARCH("max",C14)))</formula>
    </cfRule>
    <cfRule type="containsText" dxfId="9253" priority="3028" operator="containsText" text="mjp">
      <formula>NOT(ISERROR(SEARCH("mjp",C14)))</formula>
    </cfRule>
    <cfRule type="containsText" dxfId="9252" priority="3029" operator="containsText" text="midi">
      <formula>NOT(ISERROR(SEARCH("midi",C14)))</formula>
    </cfRule>
    <cfRule type="containsText" dxfId="9251" priority="3030" operator="containsText" text="double">
      <formula>NOT(ISERROR(SEARCH("double",C14)))</formula>
    </cfRule>
    <cfRule type="containsText" dxfId="9250" priority="3031" operator="containsText" text="max">
      <formula>NOT(ISERROR(SEARCH("max",C14)))</formula>
    </cfRule>
    <cfRule type="containsText" dxfId="9249" priority="3032" operator="containsText" text="mjp">
      <formula>NOT(ISERROR(SEARCH("mjp",C14)))</formula>
    </cfRule>
    <cfRule type="containsText" dxfId="9248" priority="3033" operator="containsText" text="midi">
      <formula>NOT(ISERROR(SEARCH("midi",C14)))</formula>
    </cfRule>
    <cfRule type="containsText" dxfId="9247" priority="3034" operator="containsText" text="double">
      <formula>NOT(ISERROR(SEARCH("double",C14)))</formula>
    </cfRule>
    <cfRule type="containsText" dxfId="9246" priority="3035" operator="containsText" text="max">
      <formula>NOT(ISERROR(SEARCH("max",C14)))</formula>
    </cfRule>
    <cfRule type="containsText" dxfId="9245" priority="3036" operator="containsText" text="mjp">
      <formula>NOT(ISERROR(SEARCH("mjp",C14)))</formula>
    </cfRule>
    <cfRule type="containsText" dxfId="9244" priority="3037" operator="containsText" text="midi">
      <formula>NOT(ISERROR(SEARCH("midi",C14)))</formula>
    </cfRule>
    <cfRule type="containsText" dxfId="9243" priority="3038" operator="containsText" text="double">
      <formula>NOT(ISERROR(SEARCH("double",C14)))</formula>
    </cfRule>
    <cfRule type="containsText" dxfId="9242" priority="3039" operator="containsText" text="max">
      <formula>NOT(ISERROR(SEARCH("max",C14)))</formula>
    </cfRule>
    <cfRule type="containsText" dxfId="9241" priority="3040" operator="containsText" text="mjp">
      <formula>NOT(ISERROR(SEARCH("mjp",C14)))</formula>
    </cfRule>
    <cfRule type="containsText" dxfId="9240" priority="3041" operator="containsText" text="midi">
      <formula>NOT(ISERROR(SEARCH("midi",C14)))</formula>
    </cfRule>
    <cfRule type="containsText" dxfId="9239" priority="3042" operator="containsText" text="double">
      <formula>NOT(ISERROR(SEARCH("double",C14)))</formula>
    </cfRule>
    <cfRule type="containsText" dxfId="9238" priority="3043" operator="containsText" text="max">
      <formula>NOT(ISERROR(SEARCH("max",C14)))</formula>
    </cfRule>
    <cfRule type="containsText" dxfId="9237" priority="3044" operator="containsText" text="mjp">
      <formula>NOT(ISERROR(SEARCH("mjp",C14)))</formula>
    </cfRule>
    <cfRule type="containsText" dxfId="9236" priority="3045" operator="containsText" text="midi">
      <formula>NOT(ISERROR(SEARCH("midi",C14)))</formula>
    </cfRule>
    <cfRule type="containsText" dxfId="9235" priority="3046" operator="containsText" text="double">
      <formula>NOT(ISERROR(SEARCH("double",C14)))</formula>
    </cfRule>
    <cfRule type="containsText" dxfId="9234" priority="3047" operator="containsText" text="max">
      <formula>NOT(ISERROR(SEARCH("max",C14)))</formula>
    </cfRule>
    <cfRule type="containsText" dxfId="9233" priority="3048" operator="containsText" text="mjp">
      <formula>NOT(ISERROR(SEARCH("mjp",C14)))</formula>
    </cfRule>
    <cfRule type="containsText" dxfId="9232" priority="3049" operator="containsText" text="midi">
      <formula>NOT(ISERROR(SEARCH("midi",C14)))</formula>
    </cfRule>
    <cfRule type="containsText" dxfId="9231" priority="3050" operator="containsText" text="double">
      <formula>NOT(ISERROR(SEARCH("double",C14)))</formula>
    </cfRule>
    <cfRule type="containsText" dxfId="9230" priority="3051" operator="containsText" text="max">
      <formula>NOT(ISERROR(SEARCH("max",C14)))</formula>
    </cfRule>
    <cfRule type="containsText" dxfId="9229" priority="3052" operator="containsText" text="mjp">
      <formula>NOT(ISERROR(SEARCH("mjp",C14)))</formula>
    </cfRule>
    <cfRule type="containsText" dxfId="9228" priority="3053" operator="containsText" text="midi">
      <formula>NOT(ISERROR(SEARCH("midi",C14)))</formula>
    </cfRule>
    <cfRule type="containsText" dxfId="9227" priority="3054" operator="containsText" text="double">
      <formula>NOT(ISERROR(SEARCH("double",C14)))</formula>
    </cfRule>
    <cfRule type="containsText" dxfId="9226" priority="3055" operator="containsText" text="max">
      <formula>NOT(ISERROR(SEARCH("max",C14)))</formula>
    </cfRule>
    <cfRule type="containsText" dxfId="9225" priority="3056" operator="containsText" text="mjp">
      <formula>NOT(ISERROR(SEARCH("mjp",C14)))</formula>
    </cfRule>
    <cfRule type="containsText" dxfId="9224" priority="3057" operator="containsText" text="midi">
      <formula>NOT(ISERROR(SEARCH("midi",C14)))</formula>
    </cfRule>
    <cfRule type="containsText" dxfId="9223" priority="3058" operator="containsText" text="double">
      <formula>NOT(ISERROR(SEARCH("double",C14)))</formula>
    </cfRule>
    <cfRule type="containsText" dxfId="9222" priority="3059" operator="containsText" text="max">
      <formula>NOT(ISERROR(SEARCH("max",C14)))</formula>
    </cfRule>
    <cfRule type="containsText" dxfId="9221" priority="3060" operator="containsText" text="mjp">
      <formula>NOT(ISERROR(SEARCH("mjp",C14)))</formula>
    </cfRule>
    <cfRule type="containsText" dxfId="9220" priority="3061" operator="containsText" text="midi">
      <formula>NOT(ISERROR(SEARCH("midi",C14)))</formula>
    </cfRule>
    <cfRule type="containsText" dxfId="9219" priority="3062" operator="containsText" text="double">
      <formula>NOT(ISERROR(SEARCH("double",C14)))</formula>
    </cfRule>
    <cfRule type="containsText" dxfId="9218" priority="3063" operator="containsText" text="max">
      <formula>NOT(ISERROR(SEARCH("max",C14)))</formula>
    </cfRule>
    <cfRule type="containsText" dxfId="9217" priority="3064" operator="containsText" text="mjp">
      <formula>NOT(ISERROR(SEARCH("mjp",C14)))</formula>
    </cfRule>
    <cfRule type="containsText" dxfId="9216" priority="3065" operator="containsText" text="midi">
      <formula>NOT(ISERROR(SEARCH("midi",C14)))</formula>
    </cfRule>
    <cfRule type="containsText" dxfId="9215" priority="3066" operator="containsText" text="double">
      <formula>NOT(ISERROR(SEARCH("double",C14)))</formula>
    </cfRule>
    <cfRule type="containsText" dxfId="9214" priority="3067" operator="containsText" text="max">
      <formula>NOT(ISERROR(SEARCH("max",C14)))</formula>
    </cfRule>
    <cfRule type="containsText" dxfId="9213" priority="3068" operator="containsText" text="mjp">
      <formula>NOT(ISERROR(SEARCH("mjp",C14)))</formula>
    </cfRule>
    <cfRule type="containsText" dxfId="9212" priority="3069" operator="containsText" text="midi">
      <formula>NOT(ISERROR(SEARCH("midi",C14)))</formula>
    </cfRule>
    <cfRule type="containsText" dxfId="9211" priority="3070" operator="containsText" text="double">
      <formula>NOT(ISERROR(SEARCH("double",C14)))</formula>
    </cfRule>
    <cfRule type="containsText" dxfId="9210" priority="3071" operator="containsText" text="max">
      <formula>NOT(ISERROR(SEARCH("max",C14)))</formula>
    </cfRule>
    <cfRule type="containsText" dxfId="9209" priority="3072" operator="containsText" text="mjp">
      <formula>NOT(ISERROR(SEARCH("mjp",C14)))</formula>
    </cfRule>
    <cfRule type="containsText" dxfId="9208" priority="3073" operator="containsText" text="midi">
      <formula>NOT(ISERROR(SEARCH("midi",C14)))</formula>
    </cfRule>
    <cfRule type="containsText" dxfId="9207" priority="3074" operator="containsText" text="double">
      <formula>NOT(ISERROR(SEARCH("double",C14)))</formula>
    </cfRule>
    <cfRule type="containsText" dxfId="9206" priority="3075" operator="containsText" text="max">
      <formula>NOT(ISERROR(SEARCH("max",C14)))</formula>
    </cfRule>
    <cfRule type="containsText" dxfId="9205" priority="3076" operator="containsText" text="mjp">
      <formula>NOT(ISERROR(SEARCH("mjp",C14)))</formula>
    </cfRule>
    <cfRule type="containsText" dxfId="9204" priority="3077" operator="containsText" text="midi">
      <formula>NOT(ISERROR(SEARCH("midi",C14)))</formula>
    </cfRule>
    <cfRule type="containsText" dxfId="9203" priority="3078" operator="containsText" text="double">
      <formula>NOT(ISERROR(SEARCH("double",C14)))</formula>
    </cfRule>
    <cfRule type="containsText" dxfId="9202" priority="3079" operator="containsText" text="max">
      <formula>NOT(ISERROR(SEARCH("max",C14)))</formula>
    </cfRule>
    <cfRule type="containsText" dxfId="9201" priority="3080" operator="containsText" text="mjp">
      <formula>NOT(ISERROR(SEARCH("mjp",C14)))</formula>
    </cfRule>
    <cfRule type="containsText" dxfId="9200" priority="3081" operator="containsText" text="midi">
      <formula>NOT(ISERROR(SEARCH("midi",C14)))</formula>
    </cfRule>
    <cfRule type="containsText" dxfId="9199" priority="3082" operator="containsText" text="double">
      <formula>NOT(ISERROR(SEARCH("double",C14)))</formula>
    </cfRule>
    <cfRule type="containsText" dxfId="9198" priority="3083" operator="containsText" text="max">
      <formula>NOT(ISERROR(SEARCH("max",C14)))</formula>
    </cfRule>
    <cfRule type="containsText" dxfId="9197" priority="3084" operator="containsText" text="mjp">
      <formula>NOT(ISERROR(SEARCH("mjp",C14)))</formula>
    </cfRule>
    <cfRule type="containsText" dxfId="9196" priority="3085" operator="containsText" text="midi">
      <formula>NOT(ISERROR(SEARCH("midi",C14)))</formula>
    </cfRule>
    <cfRule type="containsText" dxfId="9195" priority="3086" operator="containsText" text="double">
      <formula>NOT(ISERROR(SEARCH("double",C14)))</formula>
    </cfRule>
    <cfRule type="containsText" dxfId="9194" priority="3087" operator="containsText" text="max">
      <formula>NOT(ISERROR(SEARCH("max",C14)))</formula>
    </cfRule>
  </conditionalFormatting>
  <conditionalFormatting sqref="C14:D17">
    <cfRule type="containsText" dxfId="9193" priority="2996" operator="containsText" text="mjp">
      <formula>NOT(ISERROR(SEARCH("mjp",C14)))</formula>
    </cfRule>
    <cfRule type="containsText" dxfId="9192" priority="2997" operator="containsText" text="midi">
      <formula>NOT(ISERROR(SEARCH("midi",C14)))</formula>
    </cfRule>
    <cfRule type="containsText" dxfId="9191" priority="2998" operator="containsText" text="double">
      <formula>NOT(ISERROR(SEARCH("double",C14)))</formula>
    </cfRule>
    <cfRule type="containsText" dxfId="9190" priority="2999" operator="containsText" text="max">
      <formula>NOT(ISERROR(SEARCH("max",C14)))</formula>
    </cfRule>
  </conditionalFormatting>
  <conditionalFormatting sqref="C15:D17">
    <cfRule type="containsText" dxfId="9189" priority="2908" operator="containsText" text="mjp">
      <formula>NOT(ISERROR(SEARCH("mjp",C15)))</formula>
    </cfRule>
    <cfRule type="containsText" dxfId="9188" priority="2909" operator="containsText" text="midi">
      <formula>NOT(ISERROR(SEARCH("midi",C15)))</formula>
    </cfRule>
    <cfRule type="containsText" dxfId="9187" priority="2910" operator="containsText" text="double">
      <formula>NOT(ISERROR(SEARCH("double",C15)))</formula>
    </cfRule>
    <cfRule type="containsText" dxfId="9186" priority="2911" operator="containsText" text="max">
      <formula>NOT(ISERROR(SEARCH("max",C15)))</formula>
    </cfRule>
    <cfRule type="containsText" dxfId="9185" priority="2912" operator="containsText" text="mjp">
      <formula>NOT(ISERROR(SEARCH("mjp",C15)))</formula>
    </cfRule>
    <cfRule type="containsText" dxfId="9184" priority="2913" operator="containsText" text="midi">
      <formula>NOT(ISERROR(SEARCH("midi",C15)))</formula>
    </cfRule>
    <cfRule type="containsText" dxfId="9183" priority="2914" operator="containsText" text="double">
      <formula>NOT(ISERROR(SEARCH("double",C15)))</formula>
    </cfRule>
    <cfRule type="containsText" dxfId="9182" priority="2915" operator="containsText" text="max">
      <formula>NOT(ISERROR(SEARCH("max",C15)))</formula>
    </cfRule>
    <cfRule type="containsText" dxfId="9181" priority="2916" operator="containsText" text="mjp">
      <formula>NOT(ISERROR(SEARCH("mjp",C15)))</formula>
    </cfRule>
    <cfRule type="containsText" dxfId="9180" priority="2917" operator="containsText" text="midi">
      <formula>NOT(ISERROR(SEARCH("midi",C15)))</formula>
    </cfRule>
    <cfRule type="containsText" dxfId="9179" priority="2918" operator="containsText" text="double">
      <formula>NOT(ISERROR(SEARCH("double",C15)))</formula>
    </cfRule>
    <cfRule type="containsText" dxfId="9178" priority="2919" operator="containsText" text="max">
      <formula>NOT(ISERROR(SEARCH("max",C15)))</formula>
    </cfRule>
    <cfRule type="containsText" dxfId="9177" priority="2920" operator="containsText" text="mjp">
      <formula>NOT(ISERROR(SEARCH("mjp",C15)))</formula>
    </cfRule>
    <cfRule type="containsText" dxfId="9176" priority="2921" operator="containsText" text="midi">
      <formula>NOT(ISERROR(SEARCH("midi",C15)))</formula>
    </cfRule>
    <cfRule type="containsText" dxfId="9175" priority="2922" operator="containsText" text="double">
      <formula>NOT(ISERROR(SEARCH("double",C15)))</formula>
    </cfRule>
    <cfRule type="containsText" dxfId="9174" priority="2923" operator="containsText" text="max">
      <formula>NOT(ISERROR(SEARCH("max",C15)))</formula>
    </cfRule>
    <cfRule type="containsText" dxfId="9173" priority="2924" operator="containsText" text="mjp">
      <formula>NOT(ISERROR(SEARCH("mjp",C15)))</formula>
    </cfRule>
    <cfRule type="containsText" dxfId="9172" priority="2925" operator="containsText" text="midi">
      <formula>NOT(ISERROR(SEARCH("midi",C15)))</formula>
    </cfRule>
    <cfRule type="containsText" dxfId="9171" priority="2926" operator="containsText" text="double">
      <formula>NOT(ISERROR(SEARCH("double",C15)))</formula>
    </cfRule>
    <cfRule type="containsText" dxfId="9170" priority="2927" operator="containsText" text="max">
      <formula>NOT(ISERROR(SEARCH("max",C15)))</formula>
    </cfRule>
    <cfRule type="containsText" dxfId="9169" priority="2928" operator="containsText" text="mjp">
      <formula>NOT(ISERROR(SEARCH("mjp",C15)))</formula>
    </cfRule>
    <cfRule type="containsText" dxfId="9168" priority="2929" operator="containsText" text="midi">
      <formula>NOT(ISERROR(SEARCH("midi",C15)))</formula>
    </cfRule>
    <cfRule type="containsText" dxfId="9167" priority="2930" operator="containsText" text="double">
      <formula>NOT(ISERROR(SEARCH("double",C15)))</formula>
    </cfRule>
    <cfRule type="containsText" dxfId="9166" priority="2931" operator="containsText" text="max">
      <formula>NOT(ISERROR(SEARCH("max",C15)))</formula>
    </cfRule>
    <cfRule type="containsText" dxfId="9165" priority="2932" operator="containsText" text="mjp">
      <formula>NOT(ISERROR(SEARCH("mjp",C15)))</formula>
    </cfRule>
    <cfRule type="containsText" dxfId="9164" priority="2933" operator="containsText" text="midi">
      <formula>NOT(ISERROR(SEARCH("midi",C15)))</formula>
    </cfRule>
    <cfRule type="containsText" dxfId="9163" priority="2934" operator="containsText" text="double">
      <formula>NOT(ISERROR(SEARCH("double",C15)))</formula>
    </cfRule>
    <cfRule type="containsText" dxfId="9162" priority="2935" operator="containsText" text="max">
      <formula>NOT(ISERROR(SEARCH("max",C15)))</formula>
    </cfRule>
    <cfRule type="containsText" dxfId="9161" priority="2936" operator="containsText" text="mjp">
      <formula>NOT(ISERROR(SEARCH("mjp",C15)))</formula>
    </cfRule>
    <cfRule type="containsText" dxfId="9160" priority="2937" operator="containsText" text="midi">
      <formula>NOT(ISERROR(SEARCH("midi",C15)))</formula>
    </cfRule>
    <cfRule type="containsText" dxfId="9159" priority="2938" operator="containsText" text="double">
      <formula>NOT(ISERROR(SEARCH("double",C15)))</formula>
    </cfRule>
    <cfRule type="containsText" dxfId="9158" priority="2939" operator="containsText" text="max">
      <formula>NOT(ISERROR(SEARCH("max",C15)))</formula>
    </cfRule>
    <cfRule type="containsText" dxfId="9157" priority="2940" operator="containsText" text="mjp">
      <formula>NOT(ISERROR(SEARCH("mjp",C15)))</formula>
    </cfRule>
    <cfRule type="containsText" dxfId="9156" priority="2941" operator="containsText" text="midi">
      <formula>NOT(ISERROR(SEARCH("midi",C15)))</formula>
    </cfRule>
    <cfRule type="containsText" dxfId="9155" priority="2942" operator="containsText" text="double">
      <formula>NOT(ISERROR(SEARCH("double",C15)))</formula>
    </cfRule>
    <cfRule type="containsText" dxfId="9154" priority="2943" operator="containsText" text="max">
      <formula>NOT(ISERROR(SEARCH("max",C15)))</formula>
    </cfRule>
    <cfRule type="containsText" dxfId="9153" priority="2944" operator="containsText" text="mjp">
      <formula>NOT(ISERROR(SEARCH("mjp",C15)))</formula>
    </cfRule>
    <cfRule type="containsText" dxfId="9152" priority="2945" operator="containsText" text="midi">
      <formula>NOT(ISERROR(SEARCH("midi",C15)))</formula>
    </cfRule>
    <cfRule type="containsText" dxfId="9151" priority="2946" operator="containsText" text="double">
      <formula>NOT(ISERROR(SEARCH("double",C15)))</formula>
    </cfRule>
    <cfRule type="containsText" dxfId="9150" priority="2947" operator="containsText" text="max">
      <formula>NOT(ISERROR(SEARCH("max",C15)))</formula>
    </cfRule>
    <cfRule type="containsText" dxfId="9149" priority="2948" operator="containsText" text="mjp">
      <formula>NOT(ISERROR(SEARCH("mjp",C15)))</formula>
    </cfRule>
    <cfRule type="containsText" dxfId="9148" priority="2949" operator="containsText" text="midi">
      <formula>NOT(ISERROR(SEARCH("midi",C15)))</formula>
    </cfRule>
    <cfRule type="containsText" dxfId="9147" priority="2950" operator="containsText" text="double">
      <formula>NOT(ISERROR(SEARCH("double",C15)))</formula>
    </cfRule>
    <cfRule type="containsText" dxfId="9146" priority="2951" operator="containsText" text="max">
      <formula>NOT(ISERROR(SEARCH("max",C15)))</formula>
    </cfRule>
    <cfRule type="containsText" dxfId="9145" priority="2952" operator="containsText" text="mjp">
      <formula>NOT(ISERROR(SEARCH("mjp",C15)))</formula>
    </cfRule>
    <cfRule type="containsText" dxfId="9144" priority="2953" operator="containsText" text="midi">
      <formula>NOT(ISERROR(SEARCH("midi",C15)))</formula>
    </cfRule>
    <cfRule type="containsText" dxfId="9143" priority="2954" operator="containsText" text="double">
      <formula>NOT(ISERROR(SEARCH("double",C15)))</formula>
    </cfRule>
    <cfRule type="containsText" dxfId="9142" priority="2955" operator="containsText" text="max">
      <formula>NOT(ISERROR(SEARCH("max",C15)))</formula>
    </cfRule>
    <cfRule type="containsText" dxfId="9141" priority="2956" operator="containsText" text="mjp">
      <formula>NOT(ISERROR(SEARCH("mjp",C15)))</formula>
    </cfRule>
    <cfRule type="containsText" dxfId="9140" priority="2957" operator="containsText" text="midi">
      <formula>NOT(ISERROR(SEARCH("midi",C15)))</formula>
    </cfRule>
    <cfRule type="containsText" dxfId="9139" priority="2958" operator="containsText" text="double">
      <formula>NOT(ISERROR(SEARCH("double",C15)))</formula>
    </cfRule>
    <cfRule type="containsText" dxfId="9138" priority="2959" operator="containsText" text="max">
      <formula>NOT(ISERROR(SEARCH("max",C15)))</formula>
    </cfRule>
    <cfRule type="containsText" dxfId="9137" priority="2960" operator="containsText" text="mjp">
      <formula>NOT(ISERROR(SEARCH("mjp",C15)))</formula>
    </cfRule>
    <cfRule type="containsText" dxfId="9136" priority="2961" operator="containsText" text="midi">
      <formula>NOT(ISERROR(SEARCH("midi",C15)))</formula>
    </cfRule>
    <cfRule type="containsText" dxfId="9135" priority="2962" operator="containsText" text="double">
      <formula>NOT(ISERROR(SEARCH("double",C15)))</formula>
    </cfRule>
    <cfRule type="containsText" dxfId="9134" priority="2963" operator="containsText" text="max">
      <formula>NOT(ISERROR(SEARCH("max",C15)))</formula>
    </cfRule>
    <cfRule type="containsText" dxfId="9133" priority="2964" operator="containsText" text="mjp">
      <formula>NOT(ISERROR(SEARCH("mjp",C15)))</formula>
    </cfRule>
    <cfRule type="containsText" dxfId="9132" priority="2965" operator="containsText" text="midi">
      <formula>NOT(ISERROR(SEARCH("midi",C15)))</formula>
    </cfRule>
    <cfRule type="containsText" dxfId="9131" priority="2966" operator="containsText" text="double">
      <formula>NOT(ISERROR(SEARCH("double",C15)))</formula>
    </cfRule>
    <cfRule type="containsText" dxfId="9130" priority="2967" operator="containsText" text="max">
      <formula>NOT(ISERROR(SEARCH("max",C15)))</formula>
    </cfRule>
    <cfRule type="containsText" dxfId="9129" priority="2968" operator="containsText" text="mjp">
      <formula>NOT(ISERROR(SEARCH("mjp",C15)))</formula>
    </cfRule>
    <cfRule type="containsText" dxfId="9128" priority="2969" operator="containsText" text="midi">
      <formula>NOT(ISERROR(SEARCH("midi",C15)))</formula>
    </cfRule>
    <cfRule type="containsText" dxfId="9127" priority="2970" operator="containsText" text="double">
      <formula>NOT(ISERROR(SEARCH("double",C15)))</formula>
    </cfRule>
    <cfRule type="containsText" dxfId="9126" priority="2971" operator="containsText" text="max">
      <formula>NOT(ISERROR(SEARCH("max",C15)))</formula>
    </cfRule>
    <cfRule type="containsText" dxfId="9125" priority="2972" operator="containsText" text="mjp">
      <formula>NOT(ISERROR(SEARCH("mjp",C15)))</formula>
    </cfRule>
    <cfRule type="containsText" dxfId="9124" priority="2973" operator="containsText" text="midi">
      <formula>NOT(ISERROR(SEARCH("midi",C15)))</formula>
    </cfRule>
    <cfRule type="containsText" dxfId="9123" priority="2974" operator="containsText" text="double">
      <formula>NOT(ISERROR(SEARCH("double",C15)))</formula>
    </cfRule>
    <cfRule type="containsText" dxfId="9122" priority="2975" operator="containsText" text="max">
      <formula>NOT(ISERROR(SEARCH("max",C15)))</formula>
    </cfRule>
    <cfRule type="containsText" dxfId="9121" priority="2976" operator="containsText" text="mjp">
      <formula>NOT(ISERROR(SEARCH("mjp",C15)))</formula>
    </cfRule>
    <cfRule type="containsText" dxfId="9120" priority="2977" operator="containsText" text="midi">
      <formula>NOT(ISERROR(SEARCH("midi",C15)))</formula>
    </cfRule>
    <cfRule type="containsText" dxfId="9119" priority="2978" operator="containsText" text="double">
      <formula>NOT(ISERROR(SEARCH("double",C15)))</formula>
    </cfRule>
    <cfRule type="containsText" dxfId="9118" priority="2979" operator="containsText" text="max">
      <formula>NOT(ISERROR(SEARCH("max",C15)))</formula>
    </cfRule>
    <cfRule type="containsText" dxfId="9117" priority="2980" operator="containsText" text="mjp">
      <formula>NOT(ISERROR(SEARCH("mjp",C15)))</formula>
    </cfRule>
    <cfRule type="containsText" dxfId="9116" priority="2981" operator="containsText" text="midi">
      <formula>NOT(ISERROR(SEARCH("midi",C15)))</formula>
    </cfRule>
    <cfRule type="containsText" dxfId="9115" priority="2982" operator="containsText" text="double">
      <formula>NOT(ISERROR(SEARCH("double",C15)))</formula>
    </cfRule>
    <cfRule type="containsText" dxfId="9114" priority="2983" operator="containsText" text="max">
      <formula>NOT(ISERROR(SEARCH("max",C15)))</formula>
    </cfRule>
    <cfRule type="containsText" dxfId="9113" priority="2984" operator="containsText" text="mjp">
      <formula>NOT(ISERROR(SEARCH("mjp",C15)))</formula>
    </cfRule>
    <cfRule type="containsText" dxfId="9112" priority="2985" operator="containsText" text="midi">
      <formula>NOT(ISERROR(SEARCH("midi",C15)))</formula>
    </cfRule>
    <cfRule type="containsText" dxfId="9111" priority="2986" operator="containsText" text="double">
      <formula>NOT(ISERROR(SEARCH("double",C15)))</formula>
    </cfRule>
    <cfRule type="containsText" dxfId="9110" priority="2987" operator="containsText" text="max">
      <formula>NOT(ISERROR(SEARCH("max",C15)))</formula>
    </cfRule>
    <cfRule type="containsText" dxfId="9109" priority="2988" operator="containsText" text="mjp">
      <formula>NOT(ISERROR(SEARCH("mjp",C15)))</formula>
    </cfRule>
    <cfRule type="containsText" dxfId="9108" priority="2989" operator="containsText" text="midi">
      <formula>NOT(ISERROR(SEARCH("midi",C15)))</formula>
    </cfRule>
    <cfRule type="containsText" dxfId="9107" priority="2990" operator="containsText" text="double">
      <formula>NOT(ISERROR(SEARCH("double",C15)))</formula>
    </cfRule>
    <cfRule type="containsText" dxfId="9106" priority="2991" operator="containsText" text="max">
      <formula>NOT(ISERROR(SEARCH("max",C15)))</formula>
    </cfRule>
    <cfRule type="containsText" dxfId="9105" priority="2992" operator="containsText" text="mjp">
      <formula>NOT(ISERROR(SEARCH("mjp",C15)))</formula>
    </cfRule>
    <cfRule type="containsText" dxfId="9104" priority="2993" operator="containsText" text="midi">
      <formula>NOT(ISERROR(SEARCH("midi",C15)))</formula>
    </cfRule>
    <cfRule type="containsText" dxfId="9103" priority="2994" operator="containsText" text="double">
      <formula>NOT(ISERROR(SEARCH("double",C15)))</formula>
    </cfRule>
    <cfRule type="containsText" dxfId="9102" priority="2995" operator="containsText" text="max">
      <formula>NOT(ISERROR(SEARCH("max",C15)))</formula>
    </cfRule>
  </conditionalFormatting>
  <conditionalFormatting sqref="C19:D19">
    <cfRule type="containsText" dxfId="9101" priority="2644" operator="containsText" text="mjp">
      <formula>NOT(ISERROR(SEARCH("mjp",C19)))</formula>
    </cfRule>
    <cfRule type="containsText" dxfId="9100" priority="2645" operator="containsText" text="midi">
      <formula>NOT(ISERROR(SEARCH("midi",C19)))</formula>
    </cfRule>
    <cfRule type="containsText" dxfId="9099" priority="2646" operator="containsText" text="double">
      <formula>NOT(ISERROR(SEARCH("double",C19)))</formula>
    </cfRule>
    <cfRule type="containsText" dxfId="9098" priority="2647" operator="containsText" text="max">
      <formula>NOT(ISERROR(SEARCH("max",C19)))</formula>
    </cfRule>
    <cfRule type="containsText" dxfId="9097" priority="2648" operator="containsText" text="mjp">
      <formula>NOT(ISERROR(SEARCH("mjp",C19)))</formula>
    </cfRule>
    <cfRule type="containsText" dxfId="9096" priority="2649" operator="containsText" text="midi">
      <formula>NOT(ISERROR(SEARCH("midi",C19)))</formula>
    </cfRule>
    <cfRule type="containsText" dxfId="9095" priority="2650" operator="containsText" text="double">
      <formula>NOT(ISERROR(SEARCH("double",C19)))</formula>
    </cfRule>
    <cfRule type="containsText" dxfId="9094" priority="2651" operator="containsText" text="max">
      <formula>NOT(ISERROR(SEARCH("max",C19)))</formula>
    </cfRule>
    <cfRule type="containsText" dxfId="9093" priority="2652" operator="containsText" text="mjp">
      <formula>NOT(ISERROR(SEARCH("mjp",C19)))</formula>
    </cfRule>
    <cfRule type="containsText" dxfId="9092" priority="2653" operator="containsText" text="midi">
      <formula>NOT(ISERROR(SEARCH("midi",C19)))</formula>
    </cfRule>
    <cfRule type="containsText" dxfId="9091" priority="2654" operator="containsText" text="double">
      <formula>NOT(ISERROR(SEARCH("double",C19)))</formula>
    </cfRule>
    <cfRule type="containsText" dxfId="9090" priority="2655" operator="containsText" text="max">
      <formula>NOT(ISERROR(SEARCH("max",C19)))</formula>
    </cfRule>
    <cfRule type="containsText" dxfId="9089" priority="2656" operator="containsText" text="mjp">
      <formula>NOT(ISERROR(SEARCH("mjp",C19)))</formula>
    </cfRule>
    <cfRule type="containsText" dxfId="9088" priority="2657" operator="containsText" text="midi">
      <formula>NOT(ISERROR(SEARCH("midi",C19)))</formula>
    </cfRule>
    <cfRule type="containsText" dxfId="9087" priority="2658" operator="containsText" text="double">
      <formula>NOT(ISERROR(SEARCH("double",C19)))</formula>
    </cfRule>
    <cfRule type="containsText" dxfId="9086" priority="2659" operator="containsText" text="max">
      <formula>NOT(ISERROR(SEARCH("max",C19)))</formula>
    </cfRule>
    <cfRule type="containsText" dxfId="9085" priority="2660" operator="containsText" text="mjp">
      <formula>NOT(ISERROR(SEARCH("mjp",C19)))</formula>
    </cfRule>
    <cfRule type="containsText" dxfId="9084" priority="2661" operator="containsText" text="midi">
      <formula>NOT(ISERROR(SEARCH("midi",C19)))</formula>
    </cfRule>
    <cfRule type="containsText" dxfId="9083" priority="2662" operator="containsText" text="double">
      <formula>NOT(ISERROR(SEARCH("double",C19)))</formula>
    </cfRule>
    <cfRule type="containsText" dxfId="9082" priority="2663" operator="containsText" text="max">
      <formula>NOT(ISERROR(SEARCH("max",C19)))</formula>
    </cfRule>
    <cfRule type="containsText" dxfId="9081" priority="2664" operator="containsText" text="mjp">
      <formula>NOT(ISERROR(SEARCH("mjp",C19)))</formula>
    </cfRule>
    <cfRule type="containsText" dxfId="9080" priority="2665" operator="containsText" text="midi">
      <formula>NOT(ISERROR(SEARCH("midi",C19)))</formula>
    </cfRule>
    <cfRule type="containsText" dxfId="9079" priority="2666" operator="containsText" text="double">
      <formula>NOT(ISERROR(SEARCH("double",C19)))</formula>
    </cfRule>
    <cfRule type="containsText" dxfId="9078" priority="2667" operator="containsText" text="max">
      <formula>NOT(ISERROR(SEARCH("max",C19)))</formula>
    </cfRule>
    <cfRule type="containsText" dxfId="9077" priority="2668" operator="containsText" text="mjp">
      <formula>NOT(ISERROR(SEARCH("mjp",C19)))</formula>
    </cfRule>
    <cfRule type="containsText" dxfId="9076" priority="2669" operator="containsText" text="midi">
      <formula>NOT(ISERROR(SEARCH("midi",C19)))</formula>
    </cfRule>
    <cfRule type="containsText" dxfId="9075" priority="2670" operator="containsText" text="double">
      <formula>NOT(ISERROR(SEARCH("double",C19)))</formula>
    </cfRule>
    <cfRule type="containsText" dxfId="9074" priority="2671" operator="containsText" text="max">
      <formula>NOT(ISERROR(SEARCH("max",C19)))</formula>
    </cfRule>
    <cfRule type="containsText" dxfId="9073" priority="2672" operator="containsText" text="mjp">
      <formula>NOT(ISERROR(SEARCH("mjp",C19)))</formula>
    </cfRule>
    <cfRule type="containsText" dxfId="9072" priority="2673" operator="containsText" text="midi">
      <formula>NOT(ISERROR(SEARCH("midi",C19)))</formula>
    </cfRule>
    <cfRule type="containsText" dxfId="9071" priority="2674" operator="containsText" text="double">
      <formula>NOT(ISERROR(SEARCH("double",C19)))</formula>
    </cfRule>
    <cfRule type="containsText" dxfId="9070" priority="2675" operator="containsText" text="max">
      <formula>NOT(ISERROR(SEARCH("max",C19)))</formula>
    </cfRule>
    <cfRule type="containsText" dxfId="9069" priority="2676" operator="containsText" text="mjp">
      <formula>NOT(ISERROR(SEARCH("mjp",C19)))</formula>
    </cfRule>
    <cfRule type="containsText" dxfId="9068" priority="2677" operator="containsText" text="midi">
      <formula>NOT(ISERROR(SEARCH("midi",C19)))</formula>
    </cfRule>
    <cfRule type="containsText" dxfId="9067" priority="2678" operator="containsText" text="double">
      <formula>NOT(ISERROR(SEARCH("double",C19)))</formula>
    </cfRule>
    <cfRule type="containsText" dxfId="9066" priority="2679" operator="containsText" text="max">
      <formula>NOT(ISERROR(SEARCH("max",C19)))</formula>
    </cfRule>
    <cfRule type="containsText" dxfId="9065" priority="2680" operator="containsText" text="mjp">
      <formula>NOT(ISERROR(SEARCH("mjp",C19)))</formula>
    </cfRule>
    <cfRule type="containsText" dxfId="9064" priority="2681" operator="containsText" text="midi">
      <formula>NOT(ISERROR(SEARCH("midi",C19)))</formula>
    </cfRule>
    <cfRule type="containsText" dxfId="9063" priority="2682" operator="containsText" text="double">
      <formula>NOT(ISERROR(SEARCH("double",C19)))</formula>
    </cfRule>
    <cfRule type="containsText" dxfId="9062" priority="2683" operator="containsText" text="max">
      <formula>NOT(ISERROR(SEARCH("max",C19)))</formula>
    </cfRule>
    <cfRule type="containsText" dxfId="9061" priority="2684" operator="containsText" text="mjp">
      <formula>NOT(ISERROR(SEARCH("mjp",C19)))</formula>
    </cfRule>
    <cfRule type="containsText" dxfId="9060" priority="2685" operator="containsText" text="midi">
      <formula>NOT(ISERROR(SEARCH("midi",C19)))</formula>
    </cfRule>
    <cfRule type="containsText" dxfId="9059" priority="2686" operator="containsText" text="double">
      <formula>NOT(ISERROR(SEARCH("double",C19)))</formula>
    </cfRule>
    <cfRule type="containsText" dxfId="9058" priority="2687" operator="containsText" text="max">
      <formula>NOT(ISERROR(SEARCH("max",C19)))</formula>
    </cfRule>
    <cfRule type="containsText" dxfId="9057" priority="2688" operator="containsText" text="mjp">
      <formula>NOT(ISERROR(SEARCH("mjp",C19)))</formula>
    </cfRule>
    <cfRule type="containsText" dxfId="9056" priority="2689" operator="containsText" text="midi">
      <formula>NOT(ISERROR(SEARCH("midi",C19)))</formula>
    </cfRule>
    <cfRule type="containsText" dxfId="9055" priority="2690" operator="containsText" text="double">
      <formula>NOT(ISERROR(SEARCH("double",C19)))</formula>
    </cfRule>
    <cfRule type="containsText" dxfId="9054" priority="2691" operator="containsText" text="max">
      <formula>NOT(ISERROR(SEARCH("max",C19)))</formula>
    </cfRule>
    <cfRule type="containsText" dxfId="9053" priority="2692" operator="containsText" text="mjp">
      <formula>NOT(ISERROR(SEARCH("mjp",C19)))</formula>
    </cfRule>
    <cfRule type="containsText" dxfId="9052" priority="2693" operator="containsText" text="midi">
      <formula>NOT(ISERROR(SEARCH("midi",C19)))</formula>
    </cfRule>
    <cfRule type="containsText" dxfId="9051" priority="2694" operator="containsText" text="double">
      <formula>NOT(ISERROR(SEARCH("double",C19)))</formula>
    </cfRule>
    <cfRule type="containsText" dxfId="9050" priority="2695" operator="containsText" text="max">
      <formula>NOT(ISERROR(SEARCH("max",C19)))</formula>
    </cfRule>
    <cfRule type="containsText" dxfId="9049" priority="2696" operator="containsText" text="mjp">
      <formula>NOT(ISERROR(SEARCH("mjp",C19)))</formula>
    </cfRule>
    <cfRule type="containsText" dxfId="9048" priority="2697" operator="containsText" text="midi">
      <formula>NOT(ISERROR(SEARCH("midi",C19)))</formula>
    </cfRule>
    <cfRule type="containsText" dxfId="9047" priority="2698" operator="containsText" text="double">
      <formula>NOT(ISERROR(SEARCH("double",C19)))</formula>
    </cfRule>
    <cfRule type="containsText" dxfId="9046" priority="2699" operator="containsText" text="max">
      <formula>NOT(ISERROR(SEARCH("max",C19)))</formula>
    </cfRule>
    <cfRule type="containsText" dxfId="9045" priority="2700" operator="containsText" text="mjp">
      <formula>NOT(ISERROR(SEARCH("mjp",C19)))</formula>
    </cfRule>
    <cfRule type="containsText" dxfId="9044" priority="2701" operator="containsText" text="midi">
      <formula>NOT(ISERROR(SEARCH("midi",C19)))</formula>
    </cfRule>
    <cfRule type="containsText" dxfId="9043" priority="2702" operator="containsText" text="double">
      <formula>NOT(ISERROR(SEARCH("double",C19)))</formula>
    </cfRule>
    <cfRule type="containsText" dxfId="9042" priority="2703" operator="containsText" text="max">
      <formula>NOT(ISERROR(SEARCH("max",C19)))</formula>
    </cfRule>
    <cfRule type="containsText" dxfId="9041" priority="2704" operator="containsText" text="mjp">
      <formula>NOT(ISERROR(SEARCH("mjp",C19)))</formula>
    </cfRule>
    <cfRule type="containsText" dxfId="9040" priority="2705" operator="containsText" text="midi">
      <formula>NOT(ISERROR(SEARCH("midi",C19)))</formula>
    </cfRule>
    <cfRule type="containsText" dxfId="9039" priority="2706" operator="containsText" text="double">
      <formula>NOT(ISERROR(SEARCH("double",C19)))</formula>
    </cfRule>
    <cfRule type="containsText" dxfId="9038" priority="2707" operator="containsText" text="max">
      <formula>NOT(ISERROR(SEARCH("max",C19)))</formula>
    </cfRule>
    <cfRule type="containsText" dxfId="9037" priority="2708" operator="containsText" text="mjp">
      <formula>NOT(ISERROR(SEARCH("mjp",C19)))</formula>
    </cfRule>
    <cfRule type="containsText" dxfId="9036" priority="2709" operator="containsText" text="midi">
      <formula>NOT(ISERROR(SEARCH("midi",C19)))</formula>
    </cfRule>
    <cfRule type="containsText" dxfId="9035" priority="2710" operator="containsText" text="double">
      <formula>NOT(ISERROR(SEARCH("double",C19)))</formula>
    </cfRule>
    <cfRule type="containsText" dxfId="9034" priority="2711" operator="containsText" text="max">
      <formula>NOT(ISERROR(SEARCH("max",C19)))</formula>
    </cfRule>
    <cfRule type="containsText" dxfId="9033" priority="2712" operator="containsText" text="mjp">
      <formula>NOT(ISERROR(SEARCH("mjp",C19)))</formula>
    </cfRule>
    <cfRule type="containsText" dxfId="9032" priority="2713" operator="containsText" text="midi">
      <formula>NOT(ISERROR(SEARCH("midi",C19)))</formula>
    </cfRule>
    <cfRule type="containsText" dxfId="9031" priority="2714" operator="containsText" text="double">
      <formula>NOT(ISERROR(SEARCH("double",C19)))</formula>
    </cfRule>
    <cfRule type="containsText" dxfId="9030" priority="2715" operator="containsText" text="max">
      <formula>NOT(ISERROR(SEARCH("max",C19)))</formula>
    </cfRule>
    <cfRule type="containsText" dxfId="9029" priority="2716" operator="containsText" text="mjp">
      <formula>NOT(ISERROR(SEARCH("mjp",C19)))</formula>
    </cfRule>
    <cfRule type="containsText" dxfId="9028" priority="2717" operator="containsText" text="midi">
      <formula>NOT(ISERROR(SEARCH("midi",C19)))</formula>
    </cfRule>
    <cfRule type="containsText" dxfId="9027" priority="2718" operator="containsText" text="double">
      <formula>NOT(ISERROR(SEARCH("double",C19)))</formula>
    </cfRule>
    <cfRule type="containsText" dxfId="9026" priority="2719" operator="containsText" text="max">
      <formula>NOT(ISERROR(SEARCH("max",C19)))</formula>
    </cfRule>
    <cfRule type="containsText" dxfId="9025" priority="2720" operator="containsText" text="mjp">
      <formula>NOT(ISERROR(SEARCH("mjp",C19)))</formula>
    </cfRule>
    <cfRule type="containsText" dxfId="9024" priority="2721" operator="containsText" text="midi">
      <formula>NOT(ISERROR(SEARCH("midi",C19)))</formula>
    </cfRule>
    <cfRule type="containsText" dxfId="9023" priority="2722" operator="containsText" text="double">
      <formula>NOT(ISERROR(SEARCH("double",C19)))</formula>
    </cfRule>
    <cfRule type="containsText" dxfId="9022" priority="2723" operator="containsText" text="max">
      <formula>NOT(ISERROR(SEARCH("max",C19)))</formula>
    </cfRule>
    <cfRule type="containsText" dxfId="9021" priority="2724" operator="containsText" text="mjp">
      <formula>NOT(ISERROR(SEARCH("mjp",C19)))</formula>
    </cfRule>
    <cfRule type="containsText" dxfId="9020" priority="2725" operator="containsText" text="midi">
      <formula>NOT(ISERROR(SEARCH("midi",C19)))</formula>
    </cfRule>
    <cfRule type="containsText" dxfId="9019" priority="2726" operator="containsText" text="double">
      <formula>NOT(ISERROR(SEARCH("double",C19)))</formula>
    </cfRule>
    <cfRule type="containsText" dxfId="9018" priority="2727" operator="containsText" text="max">
      <formula>NOT(ISERROR(SEARCH("max",C19)))</formula>
    </cfRule>
  </conditionalFormatting>
  <conditionalFormatting sqref="C19:D20 C22:D22 C25:D25 D26 C27:D27 D28 C29:D29">
    <cfRule type="containsText" dxfId="9017" priority="3093" operator="containsText" text="midi">
      <formula>NOT(ISERROR(SEARCH("midi",C19)))</formula>
    </cfRule>
    <cfRule type="containsText" dxfId="9016" priority="3094" operator="containsText" text="double">
      <formula>NOT(ISERROR(SEARCH("double",C19)))</formula>
    </cfRule>
    <cfRule type="containsText" dxfId="9015" priority="3095" operator="containsText" text="max">
      <formula>NOT(ISERROR(SEARCH("max",C19)))</formula>
    </cfRule>
  </conditionalFormatting>
  <conditionalFormatting sqref="C19:D20">
    <cfRule type="containsText" dxfId="9014" priority="2728" operator="containsText" text="mjp">
      <formula>NOT(ISERROR(SEARCH("mjp",C19)))</formula>
    </cfRule>
    <cfRule type="containsText" dxfId="9013" priority="2729" operator="containsText" text="midi">
      <formula>NOT(ISERROR(SEARCH("midi",C19)))</formula>
    </cfRule>
    <cfRule type="containsText" dxfId="9012" priority="2730" operator="containsText" text="double">
      <formula>NOT(ISERROR(SEARCH("double",C19)))</formula>
    </cfRule>
    <cfRule type="containsText" dxfId="9011" priority="2731" operator="containsText" text="max">
      <formula>NOT(ISERROR(SEARCH("max",C19)))</formula>
    </cfRule>
  </conditionalFormatting>
  <conditionalFormatting sqref="C20:D20">
    <cfRule type="containsText" dxfId="9010" priority="2736" operator="containsText" text="mjp">
      <formula>NOT(ISERROR(SEARCH("mjp",C20)))</formula>
    </cfRule>
    <cfRule type="containsText" dxfId="9009" priority="2737" operator="containsText" text="midi">
      <formula>NOT(ISERROR(SEARCH("midi",C20)))</formula>
    </cfRule>
    <cfRule type="containsText" dxfId="9008" priority="2738" operator="containsText" text="double">
      <formula>NOT(ISERROR(SEARCH("double",C20)))</formula>
    </cfRule>
    <cfRule type="containsText" dxfId="9007" priority="2739" operator="containsText" text="max">
      <formula>NOT(ISERROR(SEARCH("max",C20)))</formula>
    </cfRule>
    <cfRule type="containsText" dxfId="9006" priority="2740" operator="containsText" text="mjp">
      <formula>NOT(ISERROR(SEARCH("mjp",C20)))</formula>
    </cfRule>
    <cfRule type="containsText" dxfId="9005" priority="2741" operator="containsText" text="midi">
      <formula>NOT(ISERROR(SEARCH("midi",C20)))</formula>
    </cfRule>
    <cfRule type="containsText" dxfId="9004" priority="2742" operator="containsText" text="double">
      <formula>NOT(ISERROR(SEARCH("double",C20)))</formula>
    </cfRule>
    <cfRule type="containsText" dxfId="9003" priority="2743" operator="containsText" text="max">
      <formula>NOT(ISERROR(SEARCH("max",C20)))</formula>
    </cfRule>
    <cfRule type="containsText" dxfId="9002" priority="2744" operator="containsText" text="mjp">
      <formula>NOT(ISERROR(SEARCH("mjp",C20)))</formula>
    </cfRule>
    <cfRule type="containsText" dxfId="9001" priority="2745" operator="containsText" text="midi">
      <formula>NOT(ISERROR(SEARCH("midi",C20)))</formula>
    </cfRule>
    <cfRule type="containsText" dxfId="9000" priority="2746" operator="containsText" text="double">
      <formula>NOT(ISERROR(SEARCH("double",C20)))</formula>
    </cfRule>
    <cfRule type="containsText" dxfId="8999" priority="2747" operator="containsText" text="max">
      <formula>NOT(ISERROR(SEARCH("max",C20)))</formula>
    </cfRule>
    <cfRule type="containsText" dxfId="8998" priority="2748" operator="containsText" text="mjp">
      <formula>NOT(ISERROR(SEARCH("mjp",C20)))</formula>
    </cfRule>
    <cfRule type="containsText" dxfId="8997" priority="2749" operator="containsText" text="midi">
      <formula>NOT(ISERROR(SEARCH("midi",C20)))</formula>
    </cfRule>
    <cfRule type="containsText" dxfId="8996" priority="2750" operator="containsText" text="double">
      <formula>NOT(ISERROR(SEARCH("double",C20)))</formula>
    </cfRule>
    <cfRule type="containsText" dxfId="8995" priority="2751" operator="containsText" text="max">
      <formula>NOT(ISERROR(SEARCH("max",C20)))</formula>
    </cfRule>
    <cfRule type="containsText" dxfId="8994" priority="2752" operator="containsText" text="mjp">
      <formula>NOT(ISERROR(SEARCH("mjp",C20)))</formula>
    </cfRule>
    <cfRule type="containsText" dxfId="8993" priority="2753" operator="containsText" text="midi">
      <formula>NOT(ISERROR(SEARCH("midi",C20)))</formula>
    </cfRule>
    <cfRule type="containsText" dxfId="8992" priority="2754" operator="containsText" text="double">
      <formula>NOT(ISERROR(SEARCH("double",C20)))</formula>
    </cfRule>
    <cfRule type="containsText" dxfId="8991" priority="2755" operator="containsText" text="max">
      <formula>NOT(ISERROR(SEARCH("max",C20)))</formula>
    </cfRule>
    <cfRule type="containsText" dxfId="8990" priority="2756" operator="containsText" text="mjp">
      <formula>NOT(ISERROR(SEARCH("mjp",C20)))</formula>
    </cfRule>
    <cfRule type="containsText" dxfId="8989" priority="2757" operator="containsText" text="midi">
      <formula>NOT(ISERROR(SEARCH("midi",C20)))</formula>
    </cfRule>
    <cfRule type="containsText" dxfId="8988" priority="2758" operator="containsText" text="double">
      <formula>NOT(ISERROR(SEARCH("double",C20)))</formula>
    </cfRule>
    <cfRule type="containsText" dxfId="8987" priority="2759" operator="containsText" text="max">
      <formula>NOT(ISERROR(SEARCH("max",C20)))</formula>
    </cfRule>
    <cfRule type="containsText" dxfId="8986" priority="2760" operator="containsText" text="mjp">
      <formula>NOT(ISERROR(SEARCH("mjp",C20)))</formula>
    </cfRule>
    <cfRule type="containsText" dxfId="8985" priority="2761" operator="containsText" text="midi">
      <formula>NOT(ISERROR(SEARCH("midi",C20)))</formula>
    </cfRule>
    <cfRule type="containsText" dxfId="8984" priority="2762" operator="containsText" text="double">
      <formula>NOT(ISERROR(SEARCH("double",C20)))</formula>
    </cfRule>
    <cfRule type="containsText" dxfId="8983" priority="2763" operator="containsText" text="max">
      <formula>NOT(ISERROR(SEARCH("max",C20)))</formula>
    </cfRule>
    <cfRule type="containsText" dxfId="8982" priority="2764" operator="containsText" text="mjp">
      <formula>NOT(ISERROR(SEARCH("mjp",C20)))</formula>
    </cfRule>
    <cfRule type="containsText" dxfId="8981" priority="2765" operator="containsText" text="midi">
      <formula>NOT(ISERROR(SEARCH("midi",C20)))</formula>
    </cfRule>
    <cfRule type="containsText" dxfId="8980" priority="2766" operator="containsText" text="double">
      <formula>NOT(ISERROR(SEARCH("double",C20)))</formula>
    </cfRule>
    <cfRule type="containsText" dxfId="8979" priority="2767" operator="containsText" text="max">
      <formula>NOT(ISERROR(SEARCH("max",C20)))</formula>
    </cfRule>
    <cfRule type="containsText" dxfId="8978" priority="2768" operator="containsText" text="mjp">
      <formula>NOT(ISERROR(SEARCH("mjp",C20)))</formula>
    </cfRule>
    <cfRule type="containsText" dxfId="8977" priority="2769" operator="containsText" text="midi">
      <formula>NOT(ISERROR(SEARCH("midi",C20)))</formula>
    </cfRule>
    <cfRule type="containsText" dxfId="8976" priority="2770" operator="containsText" text="double">
      <formula>NOT(ISERROR(SEARCH("double",C20)))</formula>
    </cfRule>
    <cfRule type="containsText" dxfId="8975" priority="2771" operator="containsText" text="max">
      <formula>NOT(ISERROR(SEARCH("max",C20)))</formula>
    </cfRule>
    <cfRule type="containsText" dxfId="8974" priority="2772" operator="containsText" text="mjp">
      <formula>NOT(ISERROR(SEARCH("mjp",C20)))</formula>
    </cfRule>
    <cfRule type="containsText" dxfId="8973" priority="2773" operator="containsText" text="midi">
      <formula>NOT(ISERROR(SEARCH("midi",C20)))</formula>
    </cfRule>
    <cfRule type="containsText" dxfId="8972" priority="2774" operator="containsText" text="double">
      <formula>NOT(ISERROR(SEARCH("double",C20)))</formula>
    </cfRule>
    <cfRule type="containsText" dxfId="8971" priority="2775" operator="containsText" text="max">
      <formula>NOT(ISERROR(SEARCH("max",C20)))</formula>
    </cfRule>
    <cfRule type="containsText" dxfId="8970" priority="2776" operator="containsText" text="mjp">
      <formula>NOT(ISERROR(SEARCH("mjp",C20)))</formula>
    </cfRule>
    <cfRule type="containsText" dxfId="8969" priority="2777" operator="containsText" text="midi">
      <formula>NOT(ISERROR(SEARCH("midi",C20)))</formula>
    </cfRule>
    <cfRule type="containsText" dxfId="8968" priority="2778" operator="containsText" text="double">
      <formula>NOT(ISERROR(SEARCH("double",C20)))</formula>
    </cfRule>
    <cfRule type="containsText" dxfId="8967" priority="2779" operator="containsText" text="max">
      <formula>NOT(ISERROR(SEARCH("max",C20)))</formula>
    </cfRule>
    <cfRule type="containsText" dxfId="8966" priority="2780" operator="containsText" text="mjp">
      <formula>NOT(ISERROR(SEARCH("mjp",C20)))</formula>
    </cfRule>
    <cfRule type="containsText" dxfId="8965" priority="2781" operator="containsText" text="midi">
      <formula>NOT(ISERROR(SEARCH("midi",C20)))</formula>
    </cfRule>
    <cfRule type="containsText" dxfId="8964" priority="2782" operator="containsText" text="double">
      <formula>NOT(ISERROR(SEARCH("double",C20)))</formula>
    </cfRule>
    <cfRule type="containsText" dxfId="8963" priority="2783" operator="containsText" text="max">
      <formula>NOT(ISERROR(SEARCH("max",C20)))</formula>
    </cfRule>
    <cfRule type="containsText" dxfId="8962" priority="2784" operator="containsText" text="mjp">
      <formula>NOT(ISERROR(SEARCH("mjp",C20)))</formula>
    </cfRule>
    <cfRule type="containsText" dxfId="8961" priority="2785" operator="containsText" text="midi">
      <formula>NOT(ISERROR(SEARCH("midi",C20)))</formula>
    </cfRule>
    <cfRule type="containsText" dxfId="8960" priority="2786" operator="containsText" text="double">
      <formula>NOT(ISERROR(SEARCH("double",C20)))</formula>
    </cfRule>
    <cfRule type="containsText" dxfId="8959" priority="2787" operator="containsText" text="max">
      <formula>NOT(ISERROR(SEARCH("max",C20)))</formula>
    </cfRule>
    <cfRule type="containsText" dxfId="8958" priority="2788" operator="containsText" text="mjp">
      <formula>NOT(ISERROR(SEARCH("mjp",C20)))</formula>
    </cfRule>
    <cfRule type="containsText" dxfId="8957" priority="2789" operator="containsText" text="midi">
      <formula>NOT(ISERROR(SEARCH("midi",C20)))</formula>
    </cfRule>
    <cfRule type="containsText" dxfId="8956" priority="2790" operator="containsText" text="double">
      <formula>NOT(ISERROR(SEARCH("double",C20)))</formula>
    </cfRule>
    <cfRule type="containsText" dxfId="8955" priority="2791" operator="containsText" text="max">
      <formula>NOT(ISERROR(SEARCH("max",C20)))</formula>
    </cfRule>
    <cfRule type="containsText" dxfId="8954" priority="2792" operator="containsText" text="mjp">
      <formula>NOT(ISERROR(SEARCH("mjp",C20)))</formula>
    </cfRule>
    <cfRule type="containsText" dxfId="8953" priority="2793" operator="containsText" text="midi">
      <formula>NOT(ISERROR(SEARCH("midi",C20)))</formula>
    </cfRule>
    <cfRule type="containsText" dxfId="8952" priority="2794" operator="containsText" text="double">
      <formula>NOT(ISERROR(SEARCH("double",C20)))</formula>
    </cfRule>
    <cfRule type="containsText" dxfId="8951" priority="2795" operator="containsText" text="max">
      <formula>NOT(ISERROR(SEARCH("max",C20)))</formula>
    </cfRule>
    <cfRule type="containsText" dxfId="8950" priority="2796" operator="containsText" text="mjp">
      <formula>NOT(ISERROR(SEARCH("mjp",C20)))</formula>
    </cfRule>
    <cfRule type="containsText" dxfId="8949" priority="2797" operator="containsText" text="midi">
      <formula>NOT(ISERROR(SEARCH("midi",C20)))</formula>
    </cfRule>
    <cfRule type="containsText" dxfId="8948" priority="2798" operator="containsText" text="double">
      <formula>NOT(ISERROR(SEARCH("double",C20)))</formula>
    </cfRule>
    <cfRule type="containsText" dxfId="8947" priority="2799" operator="containsText" text="max">
      <formula>NOT(ISERROR(SEARCH("max",C20)))</formula>
    </cfRule>
    <cfRule type="containsText" dxfId="8946" priority="2800" operator="containsText" text="mjp">
      <formula>NOT(ISERROR(SEARCH("mjp",C20)))</formula>
    </cfRule>
    <cfRule type="containsText" dxfId="8945" priority="2801" operator="containsText" text="midi">
      <formula>NOT(ISERROR(SEARCH("midi",C20)))</formula>
    </cfRule>
    <cfRule type="containsText" dxfId="8944" priority="2802" operator="containsText" text="double">
      <formula>NOT(ISERROR(SEARCH("double",C20)))</formula>
    </cfRule>
    <cfRule type="containsText" dxfId="8943" priority="2803" operator="containsText" text="max">
      <formula>NOT(ISERROR(SEARCH("max",C20)))</formula>
    </cfRule>
    <cfRule type="containsText" dxfId="8942" priority="2804" operator="containsText" text="mjp">
      <formula>NOT(ISERROR(SEARCH("mjp",C20)))</formula>
    </cfRule>
    <cfRule type="containsText" dxfId="8941" priority="2805" operator="containsText" text="midi">
      <formula>NOT(ISERROR(SEARCH("midi",C20)))</formula>
    </cfRule>
    <cfRule type="containsText" dxfId="8940" priority="2806" operator="containsText" text="double">
      <formula>NOT(ISERROR(SEARCH("double",C20)))</formula>
    </cfRule>
    <cfRule type="containsText" dxfId="8939" priority="2807" operator="containsText" text="max">
      <formula>NOT(ISERROR(SEARCH("max",C20)))</formula>
    </cfRule>
    <cfRule type="containsText" dxfId="8938" priority="2808" operator="containsText" text="mjp">
      <formula>NOT(ISERROR(SEARCH("mjp",C20)))</formula>
    </cfRule>
    <cfRule type="containsText" dxfId="8937" priority="2809" operator="containsText" text="midi">
      <formula>NOT(ISERROR(SEARCH("midi",C20)))</formula>
    </cfRule>
    <cfRule type="containsText" dxfId="8936" priority="2810" operator="containsText" text="double">
      <formula>NOT(ISERROR(SEARCH("double",C20)))</formula>
    </cfRule>
    <cfRule type="containsText" dxfId="8935" priority="2811" operator="containsText" text="max">
      <formula>NOT(ISERROR(SEARCH("max",C20)))</formula>
    </cfRule>
    <cfRule type="containsText" dxfId="8934" priority="2812" operator="containsText" text="mjp">
      <formula>NOT(ISERROR(SEARCH("mjp",C20)))</formula>
    </cfRule>
    <cfRule type="containsText" dxfId="8933" priority="2813" operator="containsText" text="midi">
      <formula>NOT(ISERROR(SEARCH("midi",C20)))</formula>
    </cfRule>
    <cfRule type="containsText" dxfId="8932" priority="2814" operator="containsText" text="double">
      <formula>NOT(ISERROR(SEARCH("double",C20)))</formula>
    </cfRule>
    <cfRule type="containsText" dxfId="8931" priority="2815" operator="containsText" text="max">
      <formula>NOT(ISERROR(SEARCH("max",C20)))</formula>
    </cfRule>
    <cfRule type="containsText" dxfId="8930" priority="2816" operator="containsText" text="mjp">
      <formula>NOT(ISERROR(SEARCH("mjp",C20)))</formula>
    </cfRule>
    <cfRule type="containsText" dxfId="8929" priority="2817" operator="containsText" text="midi">
      <formula>NOT(ISERROR(SEARCH("midi",C20)))</formula>
    </cfRule>
    <cfRule type="containsText" dxfId="8928" priority="2818" operator="containsText" text="double">
      <formula>NOT(ISERROR(SEARCH("double",C20)))</formula>
    </cfRule>
    <cfRule type="containsText" dxfId="8927" priority="2819" operator="containsText" text="max">
      <formula>NOT(ISERROR(SEARCH("max",C20)))</formula>
    </cfRule>
  </conditionalFormatting>
  <conditionalFormatting sqref="C22:D22">
    <cfRule type="containsText" dxfId="8926" priority="2200" operator="containsText" text="mjp">
      <formula>NOT(ISERROR(SEARCH("mjp",C22)))</formula>
    </cfRule>
    <cfRule type="containsText" dxfId="8925" priority="2201" operator="containsText" text="midi">
      <formula>NOT(ISERROR(SEARCH("midi",C22)))</formula>
    </cfRule>
    <cfRule type="containsText" dxfId="8924" priority="2202" operator="containsText" text="double">
      <formula>NOT(ISERROR(SEARCH("double",C22)))</formula>
    </cfRule>
    <cfRule type="containsText" dxfId="8923" priority="2203" operator="containsText" text="max">
      <formula>NOT(ISERROR(SEARCH("max",C22)))</formula>
    </cfRule>
    <cfRule type="containsText" dxfId="8922" priority="2204" operator="containsText" text="mjp">
      <formula>NOT(ISERROR(SEARCH("mjp",C22)))</formula>
    </cfRule>
    <cfRule type="containsText" dxfId="8921" priority="2205" operator="containsText" text="midi">
      <formula>NOT(ISERROR(SEARCH("midi",C22)))</formula>
    </cfRule>
    <cfRule type="containsText" dxfId="8920" priority="2206" operator="containsText" text="double">
      <formula>NOT(ISERROR(SEARCH("double",C22)))</formula>
    </cfRule>
    <cfRule type="containsText" dxfId="8919" priority="2207" operator="containsText" text="max">
      <formula>NOT(ISERROR(SEARCH("max",C22)))</formula>
    </cfRule>
    <cfRule type="containsText" dxfId="8918" priority="2208" operator="containsText" text="mjp">
      <formula>NOT(ISERROR(SEARCH("mjp",C22)))</formula>
    </cfRule>
    <cfRule type="containsText" dxfId="8917" priority="2209" operator="containsText" text="midi">
      <formula>NOT(ISERROR(SEARCH("midi",C22)))</formula>
    </cfRule>
    <cfRule type="containsText" dxfId="8916" priority="2210" operator="containsText" text="double">
      <formula>NOT(ISERROR(SEARCH("double",C22)))</formula>
    </cfRule>
    <cfRule type="containsText" dxfId="8915" priority="2211" operator="containsText" text="max">
      <formula>NOT(ISERROR(SEARCH("max",C22)))</formula>
    </cfRule>
    <cfRule type="containsText" dxfId="8914" priority="2212" operator="containsText" text="mjp">
      <formula>NOT(ISERROR(SEARCH("mjp",C22)))</formula>
    </cfRule>
    <cfRule type="containsText" dxfId="8913" priority="2213" operator="containsText" text="midi">
      <formula>NOT(ISERROR(SEARCH("midi",C22)))</formula>
    </cfRule>
    <cfRule type="containsText" dxfId="8912" priority="2214" operator="containsText" text="double">
      <formula>NOT(ISERROR(SEARCH("double",C22)))</formula>
    </cfRule>
    <cfRule type="containsText" dxfId="8911" priority="2215" operator="containsText" text="max">
      <formula>NOT(ISERROR(SEARCH("max",C22)))</formula>
    </cfRule>
    <cfRule type="containsText" dxfId="8910" priority="2216" operator="containsText" text="mjp">
      <formula>NOT(ISERROR(SEARCH("mjp",C22)))</formula>
    </cfRule>
    <cfRule type="containsText" dxfId="8909" priority="2217" operator="containsText" text="midi">
      <formula>NOT(ISERROR(SEARCH("midi",C22)))</formula>
    </cfRule>
    <cfRule type="containsText" dxfId="8908" priority="2218" operator="containsText" text="double">
      <formula>NOT(ISERROR(SEARCH("double",C22)))</formula>
    </cfRule>
    <cfRule type="containsText" dxfId="8907" priority="2219" operator="containsText" text="max">
      <formula>NOT(ISERROR(SEARCH("max",C22)))</formula>
    </cfRule>
    <cfRule type="containsText" dxfId="8906" priority="2220" operator="containsText" text="mjp">
      <formula>NOT(ISERROR(SEARCH("mjp",C22)))</formula>
    </cfRule>
    <cfRule type="containsText" dxfId="8905" priority="2221" operator="containsText" text="midi">
      <formula>NOT(ISERROR(SEARCH("midi",C22)))</formula>
    </cfRule>
    <cfRule type="containsText" dxfId="8904" priority="2222" operator="containsText" text="double">
      <formula>NOT(ISERROR(SEARCH("double",C22)))</formula>
    </cfRule>
    <cfRule type="containsText" dxfId="8903" priority="2223" operator="containsText" text="max">
      <formula>NOT(ISERROR(SEARCH("max",C22)))</formula>
    </cfRule>
    <cfRule type="containsText" dxfId="8902" priority="2224" operator="containsText" text="mjp">
      <formula>NOT(ISERROR(SEARCH("mjp",C22)))</formula>
    </cfRule>
    <cfRule type="containsText" dxfId="8901" priority="2225" operator="containsText" text="midi">
      <formula>NOT(ISERROR(SEARCH("midi",C22)))</formula>
    </cfRule>
    <cfRule type="containsText" dxfId="8900" priority="2226" operator="containsText" text="double">
      <formula>NOT(ISERROR(SEARCH("double",C22)))</formula>
    </cfRule>
    <cfRule type="containsText" dxfId="8899" priority="2227" operator="containsText" text="max">
      <formula>NOT(ISERROR(SEARCH("max",C22)))</formula>
    </cfRule>
    <cfRule type="containsText" dxfId="8898" priority="2228" operator="containsText" text="mjp">
      <formula>NOT(ISERROR(SEARCH("mjp",C22)))</formula>
    </cfRule>
    <cfRule type="containsText" dxfId="8897" priority="2229" operator="containsText" text="midi">
      <formula>NOT(ISERROR(SEARCH("midi",C22)))</formula>
    </cfRule>
    <cfRule type="containsText" dxfId="8896" priority="2230" operator="containsText" text="double">
      <formula>NOT(ISERROR(SEARCH("double",C22)))</formula>
    </cfRule>
    <cfRule type="containsText" dxfId="8895" priority="2231" operator="containsText" text="max">
      <formula>NOT(ISERROR(SEARCH("max",C22)))</formula>
    </cfRule>
    <cfRule type="containsText" dxfId="8894" priority="2232" operator="containsText" text="mjp">
      <formula>NOT(ISERROR(SEARCH("mjp",C22)))</formula>
    </cfRule>
    <cfRule type="containsText" dxfId="8893" priority="2233" operator="containsText" text="midi">
      <formula>NOT(ISERROR(SEARCH("midi",C22)))</formula>
    </cfRule>
    <cfRule type="containsText" dxfId="8892" priority="2234" operator="containsText" text="double">
      <formula>NOT(ISERROR(SEARCH("double",C22)))</formula>
    </cfRule>
    <cfRule type="containsText" dxfId="8891" priority="2235" operator="containsText" text="max">
      <formula>NOT(ISERROR(SEARCH("max",C22)))</formula>
    </cfRule>
    <cfRule type="containsText" dxfId="8890" priority="2236" operator="containsText" text="mjp">
      <formula>NOT(ISERROR(SEARCH("mjp",C22)))</formula>
    </cfRule>
    <cfRule type="containsText" dxfId="8889" priority="2237" operator="containsText" text="midi">
      <formula>NOT(ISERROR(SEARCH("midi",C22)))</formula>
    </cfRule>
    <cfRule type="containsText" dxfId="8888" priority="2238" operator="containsText" text="double">
      <formula>NOT(ISERROR(SEARCH("double",C22)))</formula>
    </cfRule>
    <cfRule type="containsText" dxfId="8887" priority="2239" operator="containsText" text="max">
      <formula>NOT(ISERROR(SEARCH("max",C22)))</formula>
    </cfRule>
    <cfRule type="containsText" dxfId="8886" priority="2240" operator="containsText" text="mjp">
      <formula>NOT(ISERROR(SEARCH("mjp",C22)))</formula>
    </cfRule>
    <cfRule type="containsText" dxfId="8885" priority="2241" operator="containsText" text="midi">
      <formula>NOT(ISERROR(SEARCH("midi",C22)))</formula>
    </cfRule>
    <cfRule type="containsText" dxfId="8884" priority="2242" operator="containsText" text="double">
      <formula>NOT(ISERROR(SEARCH("double",C22)))</formula>
    </cfRule>
    <cfRule type="containsText" dxfId="8883" priority="2243" operator="containsText" text="max">
      <formula>NOT(ISERROR(SEARCH("max",C22)))</formula>
    </cfRule>
    <cfRule type="containsText" dxfId="8882" priority="2244" operator="containsText" text="mjp">
      <formula>NOT(ISERROR(SEARCH("mjp",C22)))</formula>
    </cfRule>
    <cfRule type="containsText" dxfId="8881" priority="2245" operator="containsText" text="midi">
      <formula>NOT(ISERROR(SEARCH("midi",C22)))</formula>
    </cfRule>
    <cfRule type="containsText" dxfId="8880" priority="2246" operator="containsText" text="double">
      <formula>NOT(ISERROR(SEARCH("double",C22)))</formula>
    </cfRule>
    <cfRule type="containsText" dxfId="8879" priority="2247" operator="containsText" text="max">
      <formula>NOT(ISERROR(SEARCH("max",C22)))</formula>
    </cfRule>
    <cfRule type="containsText" dxfId="8878" priority="2248" operator="containsText" text="mjp">
      <formula>NOT(ISERROR(SEARCH("mjp",C22)))</formula>
    </cfRule>
    <cfRule type="containsText" dxfId="8877" priority="2249" operator="containsText" text="midi">
      <formula>NOT(ISERROR(SEARCH("midi",C22)))</formula>
    </cfRule>
    <cfRule type="containsText" dxfId="8876" priority="2250" operator="containsText" text="double">
      <formula>NOT(ISERROR(SEARCH("double",C22)))</formula>
    </cfRule>
    <cfRule type="containsText" dxfId="8875" priority="2251" operator="containsText" text="max">
      <formula>NOT(ISERROR(SEARCH("max",C22)))</formula>
    </cfRule>
    <cfRule type="containsText" dxfId="8874" priority="2252" operator="containsText" text="mjp">
      <formula>NOT(ISERROR(SEARCH("mjp",C22)))</formula>
    </cfRule>
    <cfRule type="containsText" dxfId="8873" priority="2253" operator="containsText" text="midi">
      <formula>NOT(ISERROR(SEARCH("midi",C22)))</formula>
    </cfRule>
    <cfRule type="containsText" dxfId="8872" priority="2254" operator="containsText" text="double">
      <formula>NOT(ISERROR(SEARCH("double",C22)))</formula>
    </cfRule>
    <cfRule type="containsText" dxfId="8871" priority="2255" operator="containsText" text="max">
      <formula>NOT(ISERROR(SEARCH("max",C22)))</formula>
    </cfRule>
    <cfRule type="containsText" dxfId="8870" priority="2256" operator="containsText" text="mjp">
      <formula>NOT(ISERROR(SEARCH("mjp",C22)))</formula>
    </cfRule>
    <cfRule type="containsText" dxfId="8869" priority="2257" operator="containsText" text="midi">
      <formula>NOT(ISERROR(SEARCH("midi",C22)))</formula>
    </cfRule>
    <cfRule type="containsText" dxfId="8868" priority="2258" operator="containsText" text="double">
      <formula>NOT(ISERROR(SEARCH("double",C22)))</formula>
    </cfRule>
    <cfRule type="containsText" dxfId="8867" priority="2259" operator="containsText" text="max">
      <formula>NOT(ISERROR(SEARCH("max",C22)))</formula>
    </cfRule>
    <cfRule type="containsText" dxfId="8866" priority="2260" operator="containsText" text="mjp">
      <formula>NOT(ISERROR(SEARCH("mjp",C22)))</formula>
    </cfRule>
    <cfRule type="containsText" dxfId="8865" priority="2261" operator="containsText" text="midi">
      <formula>NOT(ISERROR(SEARCH("midi",C22)))</formula>
    </cfRule>
    <cfRule type="containsText" dxfId="8864" priority="2262" operator="containsText" text="double">
      <formula>NOT(ISERROR(SEARCH("double",C22)))</formula>
    </cfRule>
    <cfRule type="containsText" dxfId="8863" priority="2263" operator="containsText" text="max">
      <formula>NOT(ISERROR(SEARCH("max",C22)))</formula>
    </cfRule>
    <cfRule type="containsText" dxfId="8862" priority="2264" operator="containsText" text="mjp">
      <formula>NOT(ISERROR(SEARCH("mjp",C22)))</formula>
    </cfRule>
    <cfRule type="containsText" dxfId="8861" priority="2265" operator="containsText" text="midi">
      <formula>NOT(ISERROR(SEARCH("midi",C22)))</formula>
    </cfRule>
    <cfRule type="containsText" dxfId="8860" priority="2266" operator="containsText" text="double">
      <formula>NOT(ISERROR(SEARCH("double",C22)))</formula>
    </cfRule>
    <cfRule type="containsText" dxfId="8859" priority="2267" operator="containsText" text="max">
      <formula>NOT(ISERROR(SEARCH("max",C22)))</formula>
    </cfRule>
    <cfRule type="containsText" dxfId="8858" priority="2268" operator="containsText" text="mjp">
      <formula>NOT(ISERROR(SEARCH("mjp",C22)))</formula>
    </cfRule>
    <cfRule type="containsText" dxfId="8857" priority="2269" operator="containsText" text="midi">
      <formula>NOT(ISERROR(SEARCH("midi",C22)))</formula>
    </cfRule>
    <cfRule type="containsText" dxfId="8856" priority="2270" operator="containsText" text="double">
      <formula>NOT(ISERROR(SEARCH("double",C22)))</formula>
    </cfRule>
    <cfRule type="containsText" dxfId="8855" priority="2271" operator="containsText" text="max">
      <formula>NOT(ISERROR(SEARCH("max",C22)))</formula>
    </cfRule>
    <cfRule type="containsText" dxfId="8854" priority="2272" operator="containsText" text="mjp">
      <formula>NOT(ISERROR(SEARCH("mjp",C22)))</formula>
    </cfRule>
    <cfRule type="containsText" dxfId="8853" priority="2273" operator="containsText" text="midi">
      <formula>NOT(ISERROR(SEARCH("midi",C22)))</formula>
    </cfRule>
    <cfRule type="containsText" dxfId="8852" priority="2274" operator="containsText" text="double">
      <formula>NOT(ISERROR(SEARCH("double",C22)))</formula>
    </cfRule>
    <cfRule type="containsText" dxfId="8851" priority="2275" operator="containsText" text="max">
      <formula>NOT(ISERROR(SEARCH("max",C22)))</formula>
    </cfRule>
    <cfRule type="containsText" dxfId="8850" priority="2276" operator="containsText" text="mjp">
      <formula>NOT(ISERROR(SEARCH("mjp",C22)))</formula>
    </cfRule>
    <cfRule type="containsText" dxfId="8849" priority="2277" operator="containsText" text="midi">
      <formula>NOT(ISERROR(SEARCH("midi",C22)))</formula>
    </cfRule>
    <cfRule type="containsText" dxfId="8848" priority="2278" operator="containsText" text="double">
      <formula>NOT(ISERROR(SEARCH("double",C22)))</formula>
    </cfRule>
    <cfRule type="containsText" dxfId="8847" priority="2279" operator="containsText" text="max">
      <formula>NOT(ISERROR(SEARCH("max",C22)))</formula>
    </cfRule>
    <cfRule type="containsText" dxfId="8846" priority="2280" operator="containsText" text="mjp">
      <formula>NOT(ISERROR(SEARCH("mjp",C22)))</formula>
    </cfRule>
    <cfRule type="containsText" dxfId="8845" priority="2281" operator="containsText" text="midi">
      <formula>NOT(ISERROR(SEARCH("midi",C22)))</formula>
    </cfRule>
    <cfRule type="containsText" dxfId="8844" priority="2282" operator="containsText" text="double">
      <formula>NOT(ISERROR(SEARCH("double",C22)))</formula>
    </cfRule>
    <cfRule type="containsText" dxfId="8843" priority="2283" operator="containsText" text="max">
      <formula>NOT(ISERROR(SEARCH("max",C22)))</formula>
    </cfRule>
    <cfRule type="containsText" dxfId="8842" priority="2284" operator="containsText" text="mjp">
      <formula>NOT(ISERROR(SEARCH("mjp",C22)))</formula>
    </cfRule>
    <cfRule type="containsText" dxfId="8841" priority="2285" operator="containsText" text="midi">
      <formula>NOT(ISERROR(SEARCH("midi",C22)))</formula>
    </cfRule>
    <cfRule type="containsText" dxfId="8840" priority="2286" operator="containsText" text="double">
      <formula>NOT(ISERROR(SEARCH("double",C22)))</formula>
    </cfRule>
    <cfRule type="containsText" dxfId="8839" priority="2287" operator="containsText" text="max">
      <formula>NOT(ISERROR(SEARCH("max",C22)))</formula>
    </cfRule>
  </conditionalFormatting>
  <conditionalFormatting sqref="C25:D25 C27:D27 D26 D28">
    <cfRule type="containsText" dxfId="8838" priority="2553" operator="containsText" text="midi">
      <formula>NOT(ISERROR(SEARCH("midi",C25)))</formula>
    </cfRule>
    <cfRule type="containsText" dxfId="8837" priority="2554" operator="containsText" text="double">
      <formula>NOT(ISERROR(SEARCH("double",C25)))</formula>
    </cfRule>
    <cfRule type="containsText" dxfId="8836" priority="2555" operator="containsText" text="max">
      <formula>NOT(ISERROR(SEARCH("max",C25)))</formula>
    </cfRule>
  </conditionalFormatting>
  <conditionalFormatting sqref="C25:D25 D26 D28">
    <cfRule type="containsText" dxfId="8835" priority="2552" operator="containsText" text="mjp">
      <formula>NOT(ISERROR(SEARCH("mjp",C25)))</formula>
    </cfRule>
  </conditionalFormatting>
  <conditionalFormatting sqref="C25:D25 D26">
    <cfRule type="containsText" dxfId="8834" priority="2468" operator="containsText" text="mjp">
      <formula>NOT(ISERROR(SEARCH("mjp",C25)))</formula>
    </cfRule>
    <cfRule type="containsText" dxfId="8833" priority="2469" operator="containsText" text="midi">
      <formula>NOT(ISERROR(SEARCH("midi",C25)))</formula>
    </cfRule>
    <cfRule type="containsText" dxfId="8832" priority="2470" operator="containsText" text="double">
      <formula>NOT(ISERROR(SEARCH("double",C25)))</formula>
    </cfRule>
    <cfRule type="containsText" dxfId="8831" priority="2471" operator="containsText" text="max">
      <formula>NOT(ISERROR(SEARCH("max",C25)))</formula>
    </cfRule>
    <cfRule type="containsText" dxfId="8830" priority="2472" operator="containsText" text="mjp">
      <formula>NOT(ISERROR(SEARCH("mjp",C25)))</formula>
    </cfRule>
    <cfRule type="containsText" dxfId="8829" priority="2473" operator="containsText" text="midi">
      <formula>NOT(ISERROR(SEARCH("midi",C25)))</formula>
    </cfRule>
    <cfRule type="containsText" dxfId="8828" priority="2474" operator="containsText" text="double">
      <formula>NOT(ISERROR(SEARCH("double",C25)))</formula>
    </cfRule>
    <cfRule type="containsText" dxfId="8827" priority="2475" operator="containsText" text="max">
      <formula>NOT(ISERROR(SEARCH("max",C25)))</formula>
    </cfRule>
    <cfRule type="containsText" dxfId="8826" priority="2476" operator="containsText" text="mjp">
      <formula>NOT(ISERROR(SEARCH("mjp",C25)))</formula>
    </cfRule>
    <cfRule type="containsText" dxfId="8825" priority="2477" operator="containsText" text="midi">
      <formula>NOT(ISERROR(SEARCH("midi",C25)))</formula>
    </cfRule>
    <cfRule type="containsText" dxfId="8824" priority="2478" operator="containsText" text="double">
      <formula>NOT(ISERROR(SEARCH("double",C25)))</formula>
    </cfRule>
    <cfRule type="containsText" dxfId="8823" priority="2479" operator="containsText" text="max">
      <formula>NOT(ISERROR(SEARCH("max",C25)))</formula>
    </cfRule>
    <cfRule type="containsText" dxfId="8822" priority="2480" operator="containsText" text="mjp">
      <formula>NOT(ISERROR(SEARCH("mjp",C25)))</formula>
    </cfRule>
    <cfRule type="containsText" dxfId="8821" priority="2481" operator="containsText" text="midi">
      <formula>NOT(ISERROR(SEARCH("midi",C25)))</formula>
    </cfRule>
    <cfRule type="containsText" dxfId="8820" priority="2482" operator="containsText" text="double">
      <formula>NOT(ISERROR(SEARCH("double",C25)))</formula>
    </cfRule>
    <cfRule type="containsText" dxfId="8819" priority="2483" operator="containsText" text="max">
      <formula>NOT(ISERROR(SEARCH("max",C25)))</formula>
    </cfRule>
    <cfRule type="containsText" dxfId="8818" priority="2484" operator="containsText" text="mjp">
      <formula>NOT(ISERROR(SEARCH("mjp",C25)))</formula>
    </cfRule>
    <cfRule type="containsText" dxfId="8817" priority="2485" operator="containsText" text="midi">
      <formula>NOT(ISERROR(SEARCH("midi",C25)))</formula>
    </cfRule>
    <cfRule type="containsText" dxfId="8816" priority="2486" operator="containsText" text="double">
      <formula>NOT(ISERROR(SEARCH("double",C25)))</formula>
    </cfRule>
    <cfRule type="containsText" dxfId="8815" priority="2487" operator="containsText" text="max">
      <formula>NOT(ISERROR(SEARCH("max",C25)))</formula>
    </cfRule>
    <cfRule type="containsText" dxfId="8814" priority="2488" operator="containsText" text="mjp">
      <formula>NOT(ISERROR(SEARCH("mjp",C25)))</formula>
    </cfRule>
    <cfRule type="containsText" dxfId="8813" priority="2489" operator="containsText" text="midi">
      <formula>NOT(ISERROR(SEARCH("midi",C25)))</formula>
    </cfRule>
    <cfRule type="containsText" dxfId="8812" priority="2490" operator="containsText" text="double">
      <formula>NOT(ISERROR(SEARCH("double",C25)))</formula>
    </cfRule>
    <cfRule type="containsText" dxfId="8811" priority="2491" operator="containsText" text="max">
      <formula>NOT(ISERROR(SEARCH("max",C25)))</formula>
    </cfRule>
    <cfRule type="containsText" dxfId="8810" priority="2492" operator="containsText" text="mjp">
      <formula>NOT(ISERROR(SEARCH("mjp",C25)))</formula>
    </cfRule>
    <cfRule type="containsText" dxfId="8809" priority="2493" operator="containsText" text="midi">
      <formula>NOT(ISERROR(SEARCH("midi",C25)))</formula>
    </cfRule>
    <cfRule type="containsText" dxfId="8808" priority="2494" operator="containsText" text="double">
      <formula>NOT(ISERROR(SEARCH("double",C25)))</formula>
    </cfRule>
    <cfRule type="containsText" dxfId="8807" priority="2495" operator="containsText" text="max">
      <formula>NOT(ISERROR(SEARCH("max",C25)))</formula>
    </cfRule>
    <cfRule type="containsText" dxfId="8806" priority="2496" operator="containsText" text="mjp">
      <formula>NOT(ISERROR(SEARCH("mjp",C25)))</formula>
    </cfRule>
    <cfRule type="containsText" dxfId="8805" priority="2497" operator="containsText" text="midi">
      <formula>NOT(ISERROR(SEARCH("midi",C25)))</formula>
    </cfRule>
    <cfRule type="containsText" dxfId="8804" priority="2498" operator="containsText" text="double">
      <formula>NOT(ISERROR(SEARCH("double",C25)))</formula>
    </cfRule>
    <cfRule type="containsText" dxfId="8803" priority="2499" operator="containsText" text="max">
      <formula>NOT(ISERROR(SEARCH("max",C25)))</formula>
    </cfRule>
    <cfRule type="containsText" dxfId="8802" priority="2500" operator="containsText" text="mjp">
      <formula>NOT(ISERROR(SEARCH("mjp",C25)))</formula>
    </cfRule>
    <cfRule type="containsText" dxfId="8801" priority="2501" operator="containsText" text="midi">
      <formula>NOT(ISERROR(SEARCH("midi",C25)))</formula>
    </cfRule>
    <cfRule type="containsText" dxfId="8800" priority="2502" operator="containsText" text="double">
      <formula>NOT(ISERROR(SEARCH("double",C25)))</formula>
    </cfRule>
    <cfRule type="containsText" dxfId="8799" priority="2503" operator="containsText" text="max">
      <formula>NOT(ISERROR(SEARCH("max",C25)))</formula>
    </cfRule>
    <cfRule type="containsText" dxfId="8798" priority="2504" operator="containsText" text="mjp">
      <formula>NOT(ISERROR(SEARCH("mjp",C25)))</formula>
    </cfRule>
    <cfRule type="containsText" dxfId="8797" priority="2505" operator="containsText" text="midi">
      <formula>NOT(ISERROR(SEARCH("midi",C25)))</formula>
    </cfRule>
    <cfRule type="containsText" dxfId="8796" priority="2506" operator="containsText" text="double">
      <formula>NOT(ISERROR(SEARCH("double",C25)))</formula>
    </cfRule>
    <cfRule type="containsText" dxfId="8795" priority="2507" operator="containsText" text="max">
      <formula>NOT(ISERROR(SEARCH("max",C25)))</formula>
    </cfRule>
    <cfRule type="containsText" dxfId="8794" priority="2508" operator="containsText" text="mjp">
      <formula>NOT(ISERROR(SEARCH("mjp",C25)))</formula>
    </cfRule>
    <cfRule type="containsText" dxfId="8793" priority="2509" operator="containsText" text="midi">
      <formula>NOT(ISERROR(SEARCH("midi",C25)))</formula>
    </cfRule>
    <cfRule type="containsText" dxfId="8792" priority="2510" operator="containsText" text="double">
      <formula>NOT(ISERROR(SEARCH("double",C25)))</formula>
    </cfRule>
    <cfRule type="containsText" dxfId="8791" priority="2511" operator="containsText" text="max">
      <formula>NOT(ISERROR(SEARCH("max",C25)))</formula>
    </cfRule>
    <cfRule type="containsText" dxfId="8790" priority="2512" operator="containsText" text="mjp">
      <formula>NOT(ISERROR(SEARCH("mjp",C25)))</formula>
    </cfRule>
    <cfRule type="containsText" dxfId="8789" priority="2513" operator="containsText" text="midi">
      <formula>NOT(ISERROR(SEARCH("midi",C25)))</formula>
    </cfRule>
    <cfRule type="containsText" dxfId="8788" priority="2514" operator="containsText" text="double">
      <formula>NOT(ISERROR(SEARCH("double",C25)))</formula>
    </cfRule>
    <cfRule type="containsText" dxfId="8787" priority="2515" operator="containsText" text="max">
      <formula>NOT(ISERROR(SEARCH("max",C25)))</formula>
    </cfRule>
    <cfRule type="containsText" dxfId="8786" priority="2516" operator="containsText" text="mjp">
      <formula>NOT(ISERROR(SEARCH("mjp",C25)))</formula>
    </cfRule>
    <cfRule type="containsText" dxfId="8785" priority="2517" operator="containsText" text="midi">
      <formula>NOT(ISERROR(SEARCH("midi",C25)))</formula>
    </cfRule>
    <cfRule type="containsText" dxfId="8784" priority="2518" operator="containsText" text="double">
      <formula>NOT(ISERROR(SEARCH("double",C25)))</formula>
    </cfRule>
    <cfRule type="containsText" dxfId="8783" priority="2519" operator="containsText" text="max">
      <formula>NOT(ISERROR(SEARCH("max",C25)))</formula>
    </cfRule>
    <cfRule type="containsText" dxfId="8782" priority="2520" operator="containsText" text="mjp">
      <formula>NOT(ISERROR(SEARCH("mjp",C25)))</formula>
    </cfRule>
    <cfRule type="containsText" dxfId="8781" priority="2521" operator="containsText" text="midi">
      <formula>NOT(ISERROR(SEARCH("midi",C25)))</formula>
    </cfRule>
    <cfRule type="containsText" dxfId="8780" priority="2522" operator="containsText" text="double">
      <formula>NOT(ISERROR(SEARCH("double",C25)))</formula>
    </cfRule>
    <cfRule type="containsText" dxfId="8779" priority="2523" operator="containsText" text="max">
      <formula>NOT(ISERROR(SEARCH("max",C25)))</formula>
    </cfRule>
    <cfRule type="containsText" dxfId="8778" priority="2524" operator="containsText" text="mjp">
      <formula>NOT(ISERROR(SEARCH("mjp",C25)))</formula>
    </cfRule>
    <cfRule type="containsText" dxfId="8777" priority="2525" operator="containsText" text="midi">
      <formula>NOT(ISERROR(SEARCH("midi",C25)))</formula>
    </cfRule>
    <cfRule type="containsText" dxfId="8776" priority="2526" operator="containsText" text="double">
      <formula>NOT(ISERROR(SEARCH("double",C25)))</formula>
    </cfRule>
    <cfRule type="containsText" dxfId="8775" priority="2527" operator="containsText" text="max">
      <formula>NOT(ISERROR(SEARCH("max",C25)))</formula>
    </cfRule>
    <cfRule type="containsText" dxfId="8774" priority="2528" operator="containsText" text="mjp">
      <formula>NOT(ISERROR(SEARCH("mjp",C25)))</formula>
    </cfRule>
    <cfRule type="containsText" dxfId="8773" priority="2529" operator="containsText" text="midi">
      <formula>NOT(ISERROR(SEARCH("midi",C25)))</formula>
    </cfRule>
    <cfRule type="containsText" dxfId="8772" priority="2530" operator="containsText" text="double">
      <formula>NOT(ISERROR(SEARCH("double",C25)))</formula>
    </cfRule>
    <cfRule type="containsText" dxfId="8771" priority="2531" operator="containsText" text="max">
      <formula>NOT(ISERROR(SEARCH("max",C25)))</formula>
    </cfRule>
    <cfRule type="containsText" dxfId="8770" priority="2532" operator="containsText" text="mjp">
      <formula>NOT(ISERROR(SEARCH("mjp",C25)))</formula>
    </cfRule>
    <cfRule type="containsText" dxfId="8769" priority="2533" operator="containsText" text="midi">
      <formula>NOT(ISERROR(SEARCH("midi",C25)))</formula>
    </cfRule>
    <cfRule type="containsText" dxfId="8768" priority="2534" operator="containsText" text="double">
      <formula>NOT(ISERROR(SEARCH("double",C25)))</formula>
    </cfRule>
    <cfRule type="containsText" dxfId="8767" priority="2535" operator="containsText" text="max">
      <formula>NOT(ISERROR(SEARCH("max",C25)))</formula>
    </cfRule>
    <cfRule type="containsText" dxfId="8766" priority="2536" operator="containsText" text="mjp">
      <formula>NOT(ISERROR(SEARCH("mjp",C25)))</formula>
    </cfRule>
    <cfRule type="containsText" dxfId="8765" priority="2537" operator="containsText" text="midi">
      <formula>NOT(ISERROR(SEARCH("midi",C25)))</formula>
    </cfRule>
    <cfRule type="containsText" dxfId="8764" priority="2538" operator="containsText" text="double">
      <formula>NOT(ISERROR(SEARCH("double",C25)))</formula>
    </cfRule>
    <cfRule type="containsText" dxfId="8763" priority="2539" operator="containsText" text="max">
      <formula>NOT(ISERROR(SEARCH("max",C25)))</formula>
    </cfRule>
    <cfRule type="containsText" dxfId="8762" priority="2540" operator="containsText" text="mjp">
      <formula>NOT(ISERROR(SEARCH("mjp",C25)))</formula>
    </cfRule>
    <cfRule type="containsText" dxfId="8761" priority="2541" operator="containsText" text="midi">
      <formula>NOT(ISERROR(SEARCH("midi",C25)))</formula>
    </cfRule>
    <cfRule type="containsText" dxfId="8760" priority="2542" operator="containsText" text="double">
      <formula>NOT(ISERROR(SEARCH("double",C25)))</formula>
    </cfRule>
    <cfRule type="containsText" dxfId="8759" priority="2543" operator="containsText" text="max">
      <formula>NOT(ISERROR(SEARCH("max",C25)))</formula>
    </cfRule>
    <cfRule type="containsText" dxfId="8758" priority="2544" operator="containsText" text="mjp">
      <formula>NOT(ISERROR(SEARCH("mjp",C25)))</formula>
    </cfRule>
    <cfRule type="containsText" dxfId="8757" priority="2545" operator="containsText" text="midi">
      <formula>NOT(ISERROR(SEARCH("midi",C25)))</formula>
    </cfRule>
    <cfRule type="containsText" dxfId="8756" priority="2546" operator="containsText" text="double">
      <formula>NOT(ISERROR(SEARCH("double",C25)))</formula>
    </cfRule>
    <cfRule type="containsText" dxfId="8755" priority="2547" operator="containsText" text="max">
      <formula>NOT(ISERROR(SEARCH("max",C25)))</formula>
    </cfRule>
    <cfRule type="containsText" dxfId="8754" priority="2548" operator="containsText" text="mjp">
      <formula>NOT(ISERROR(SEARCH("mjp",C25)))</formula>
    </cfRule>
    <cfRule type="containsText" dxfId="8753" priority="2549" operator="containsText" text="midi">
      <formula>NOT(ISERROR(SEARCH("midi",C25)))</formula>
    </cfRule>
    <cfRule type="containsText" dxfId="8752" priority="2550" operator="containsText" text="double">
      <formula>NOT(ISERROR(SEARCH("double",C25)))</formula>
    </cfRule>
    <cfRule type="containsText" dxfId="8751" priority="2551" operator="containsText" text="max">
      <formula>NOT(ISERROR(SEARCH("max",C25)))</formula>
    </cfRule>
  </conditionalFormatting>
  <conditionalFormatting sqref="C26:D27">
    <cfRule type="containsText" dxfId="8750" priority="1819" operator="containsText" text="mjp">
      <formula>NOT(ISERROR(SEARCH("mjp",C26)))</formula>
    </cfRule>
  </conditionalFormatting>
  <conditionalFormatting sqref="C27:D27 D28">
    <cfRule type="containsText" dxfId="8749" priority="2560" operator="containsText" text="mjp">
      <formula>NOT(ISERROR(SEARCH("mjp",C27)))</formula>
    </cfRule>
    <cfRule type="containsText" dxfId="8748" priority="2561" operator="containsText" text="midi">
      <formula>NOT(ISERROR(SEARCH("midi",C27)))</formula>
    </cfRule>
    <cfRule type="containsText" dxfId="8747" priority="2562" operator="containsText" text="double">
      <formula>NOT(ISERROR(SEARCH("double",C27)))</formula>
    </cfRule>
    <cfRule type="containsText" dxfId="8746" priority="2563" operator="containsText" text="max">
      <formula>NOT(ISERROR(SEARCH("max",C27)))</formula>
    </cfRule>
    <cfRule type="containsText" dxfId="8745" priority="2564" operator="containsText" text="mjp">
      <formula>NOT(ISERROR(SEARCH("mjp",C27)))</formula>
    </cfRule>
    <cfRule type="containsText" dxfId="8744" priority="2565" operator="containsText" text="midi">
      <formula>NOT(ISERROR(SEARCH("midi",C27)))</formula>
    </cfRule>
    <cfRule type="containsText" dxfId="8743" priority="2566" operator="containsText" text="double">
      <formula>NOT(ISERROR(SEARCH("double",C27)))</formula>
    </cfRule>
    <cfRule type="containsText" dxfId="8742" priority="2567" operator="containsText" text="max">
      <formula>NOT(ISERROR(SEARCH("max",C27)))</formula>
    </cfRule>
    <cfRule type="containsText" dxfId="8741" priority="2568" operator="containsText" text="mjp">
      <formula>NOT(ISERROR(SEARCH("mjp",C27)))</formula>
    </cfRule>
    <cfRule type="containsText" dxfId="8740" priority="2569" operator="containsText" text="midi">
      <formula>NOT(ISERROR(SEARCH("midi",C27)))</formula>
    </cfRule>
    <cfRule type="containsText" dxfId="8739" priority="2570" operator="containsText" text="double">
      <formula>NOT(ISERROR(SEARCH("double",C27)))</formula>
    </cfRule>
    <cfRule type="containsText" dxfId="8738" priority="2571" operator="containsText" text="max">
      <formula>NOT(ISERROR(SEARCH("max",C27)))</formula>
    </cfRule>
    <cfRule type="containsText" dxfId="8737" priority="2572" operator="containsText" text="mjp">
      <formula>NOT(ISERROR(SEARCH("mjp",C27)))</formula>
    </cfRule>
    <cfRule type="containsText" dxfId="8736" priority="2573" operator="containsText" text="midi">
      <formula>NOT(ISERROR(SEARCH("midi",C27)))</formula>
    </cfRule>
    <cfRule type="containsText" dxfId="8735" priority="2574" operator="containsText" text="double">
      <formula>NOT(ISERROR(SEARCH("double",C27)))</formula>
    </cfRule>
    <cfRule type="containsText" dxfId="8734" priority="2575" operator="containsText" text="max">
      <formula>NOT(ISERROR(SEARCH("max",C27)))</formula>
    </cfRule>
    <cfRule type="containsText" dxfId="8733" priority="2576" operator="containsText" text="mjp">
      <formula>NOT(ISERROR(SEARCH("mjp",C27)))</formula>
    </cfRule>
    <cfRule type="containsText" dxfId="8732" priority="2577" operator="containsText" text="midi">
      <formula>NOT(ISERROR(SEARCH("midi",C27)))</formula>
    </cfRule>
    <cfRule type="containsText" dxfId="8731" priority="2578" operator="containsText" text="double">
      <formula>NOT(ISERROR(SEARCH("double",C27)))</formula>
    </cfRule>
    <cfRule type="containsText" dxfId="8730" priority="2579" operator="containsText" text="max">
      <formula>NOT(ISERROR(SEARCH("max",C27)))</formula>
    </cfRule>
    <cfRule type="containsText" dxfId="8729" priority="2580" operator="containsText" text="mjp">
      <formula>NOT(ISERROR(SEARCH("mjp",C27)))</formula>
    </cfRule>
    <cfRule type="containsText" dxfId="8728" priority="2581" operator="containsText" text="midi">
      <formula>NOT(ISERROR(SEARCH("midi",C27)))</formula>
    </cfRule>
    <cfRule type="containsText" dxfId="8727" priority="2582" operator="containsText" text="double">
      <formula>NOT(ISERROR(SEARCH("double",C27)))</formula>
    </cfRule>
    <cfRule type="containsText" dxfId="8726" priority="2583" operator="containsText" text="max">
      <formula>NOT(ISERROR(SEARCH("max",C27)))</formula>
    </cfRule>
    <cfRule type="containsText" dxfId="8725" priority="2584" operator="containsText" text="mjp">
      <formula>NOT(ISERROR(SEARCH("mjp",C27)))</formula>
    </cfRule>
    <cfRule type="containsText" dxfId="8724" priority="2585" operator="containsText" text="midi">
      <formula>NOT(ISERROR(SEARCH("midi",C27)))</formula>
    </cfRule>
    <cfRule type="containsText" dxfId="8723" priority="2586" operator="containsText" text="double">
      <formula>NOT(ISERROR(SEARCH("double",C27)))</formula>
    </cfRule>
    <cfRule type="containsText" dxfId="8722" priority="2587" operator="containsText" text="max">
      <formula>NOT(ISERROR(SEARCH("max",C27)))</formula>
    </cfRule>
    <cfRule type="containsText" dxfId="8721" priority="2588" operator="containsText" text="mjp">
      <formula>NOT(ISERROR(SEARCH("mjp",C27)))</formula>
    </cfRule>
    <cfRule type="containsText" dxfId="8720" priority="2589" operator="containsText" text="midi">
      <formula>NOT(ISERROR(SEARCH("midi",C27)))</formula>
    </cfRule>
    <cfRule type="containsText" dxfId="8719" priority="2590" operator="containsText" text="double">
      <formula>NOT(ISERROR(SEARCH("double",C27)))</formula>
    </cfRule>
    <cfRule type="containsText" dxfId="8718" priority="2591" operator="containsText" text="max">
      <formula>NOT(ISERROR(SEARCH("max",C27)))</formula>
    </cfRule>
    <cfRule type="containsText" dxfId="8717" priority="2592" operator="containsText" text="mjp">
      <formula>NOT(ISERROR(SEARCH("mjp",C27)))</formula>
    </cfRule>
    <cfRule type="containsText" dxfId="8716" priority="2593" operator="containsText" text="midi">
      <formula>NOT(ISERROR(SEARCH("midi",C27)))</formula>
    </cfRule>
    <cfRule type="containsText" dxfId="8715" priority="2594" operator="containsText" text="double">
      <formula>NOT(ISERROR(SEARCH("double",C27)))</formula>
    </cfRule>
    <cfRule type="containsText" dxfId="8714" priority="2595" operator="containsText" text="max">
      <formula>NOT(ISERROR(SEARCH("max",C27)))</formula>
    </cfRule>
    <cfRule type="containsText" dxfId="8713" priority="2596" operator="containsText" text="mjp">
      <formula>NOT(ISERROR(SEARCH("mjp",C27)))</formula>
    </cfRule>
    <cfRule type="containsText" dxfId="8712" priority="2597" operator="containsText" text="midi">
      <formula>NOT(ISERROR(SEARCH("midi",C27)))</formula>
    </cfRule>
    <cfRule type="containsText" dxfId="8711" priority="2598" operator="containsText" text="double">
      <formula>NOT(ISERROR(SEARCH("double",C27)))</formula>
    </cfRule>
    <cfRule type="containsText" dxfId="8710" priority="2599" operator="containsText" text="max">
      <formula>NOT(ISERROR(SEARCH("max",C27)))</formula>
    </cfRule>
    <cfRule type="containsText" dxfId="8709" priority="2600" operator="containsText" text="mjp">
      <formula>NOT(ISERROR(SEARCH("mjp",C27)))</formula>
    </cfRule>
    <cfRule type="containsText" dxfId="8708" priority="2601" operator="containsText" text="midi">
      <formula>NOT(ISERROR(SEARCH("midi",C27)))</formula>
    </cfRule>
    <cfRule type="containsText" dxfId="8707" priority="2602" operator="containsText" text="double">
      <formula>NOT(ISERROR(SEARCH("double",C27)))</formula>
    </cfRule>
    <cfRule type="containsText" dxfId="8706" priority="2603" operator="containsText" text="max">
      <formula>NOT(ISERROR(SEARCH("max",C27)))</formula>
    </cfRule>
    <cfRule type="containsText" dxfId="8705" priority="2604" operator="containsText" text="mjp">
      <formula>NOT(ISERROR(SEARCH("mjp",C27)))</formula>
    </cfRule>
    <cfRule type="containsText" dxfId="8704" priority="2605" operator="containsText" text="midi">
      <formula>NOT(ISERROR(SEARCH("midi",C27)))</formula>
    </cfRule>
    <cfRule type="containsText" dxfId="8703" priority="2606" operator="containsText" text="double">
      <formula>NOT(ISERROR(SEARCH("double",C27)))</formula>
    </cfRule>
    <cfRule type="containsText" dxfId="8702" priority="2607" operator="containsText" text="max">
      <formula>NOT(ISERROR(SEARCH("max",C27)))</formula>
    </cfRule>
    <cfRule type="containsText" dxfId="8701" priority="2608" operator="containsText" text="mjp">
      <formula>NOT(ISERROR(SEARCH("mjp",C27)))</formula>
    </cfRule>
    <cfRule type="containsText" dxfId="8700" priority="2609" operator="containsText" text="midi">
      <formula>NOT(ISERROR(SEARCH("midi",C27)))</formula>
    </cfRule>
    <cfRule type="containsText" dxfId="8699" priority="2610" operator="containsText" text="double">
      <formula>NOT(ISERROR(SEARCH("double",C27)))</formula>
    </cfRule>
    <cfRule type="containsText" dxfId="8698" priority="2611" operator="containsText" text="max">
      <formula>NOT(ISERROR(SEARCH("max",C27)))</formula>
    </cfRule>
    <cfRule type="containsText" dxfId="8697" priority="2612" operator="containsText" text="mjp">
      <formula>NOT(ISERROR(SEARCH("mjp",C27)))</formula>
    </cfRule>
    <cfRule type="containsText" dxfId="8696" priority="2613" operator="containsText" text="midi">
      <formula>NOT(ISERROR(SEARCH("midi",C27)))</formula>
    </cfRule>
    <cfRule type="containsText" dxfId="8695" priority="2614" operator="containsText" text="double">
      <formula>NOT(ISERROR(SEARCH("double",C27)))</formula>
    </cfRule>
    <cfRule type="containsText" dxfId="8694" priority="2615" operator="containsText" text="max">
      <formula>NOT(ISERROR(SEARCH("max",C27)))</formula>
    </cfRule>
    <cfRule type="containsText" dxfId="8693" priority="2616" operator="containsText" text="mjp">
      <formula>NOT(ISERROR(SEARCH("mjp",C27)))</formula>
    </cfRule>
    <cfRule type="containsText" dxfId="8692" priority="2617" operator="containsText" text="midi">
      <formula>NOT(ISERROR(SEARCH("midi",C27)))</formula>
    </cfRule>
    <cfRule type="containsText" dxfId="8691" priority="2618" operator="containsText" text="double">
      <formula>NOT(ISERROR(SEARCH("double",C27)))</formula>
    </cfRule>
    <cfRule type="containsText" dxfId="8690" priority="2619" operator="containsText" text="max">
      <formula>NOT(ISERROR(SEARCH("max",C27)))</formula>
    </cfRule>
    <cfRule type="containsText" dxfId="8689" priority="2620" operator="containsText" text="mjp">
      <formula>NOT(ISERROR(SEARCH("mjp",C27)))</formula>
    </cfRule>
    <cfRule type="containsText" dxfId="8688" priority="2621" operator="containsText" text="midi">
      <formula>NOT(ISERROR(SEARCH("midi",C27)))</formula>
    </cfRule>
    <cfRule type="containsText" dxfId="8687" priority="2622" operator="containsText" text="double">
      <formula>NOT(ISERROR(SEARCH("double",C27)))</formula>
    </cfRule>
    <cfRule type="containsText" dxfId="8686" priority="2623" operator="containsText" text="max">
      <formula>NOT(ISERROR(SEARCH("max",C27)))</formula>
    </cfRule>
    <cfRule type="containsText" dxfId="8685" priority="2624" operator="containsText" text="mjp">
      <formula>NOT(ISERROR(SEARCH("mjp",C27)))</formula>
    </cfRule>
    <cfRule type="containsText" dxfId="8684" priority="2625" operator="containsText" text="midi">
      <formula>NOT(ISERROR(SEARCH("midi",C27)))</formula>
    </cfRule>
    <cfRule type="containsText" dxfId="8683" priority="2626" operator="containsText" text="double">
      <formula>NOT(ISERROR(SEARCH("double",C27)))</formula>
    </cfRule>
    <cfRule type="containsText" dxfId="8682" priority="2627" operator="containsText" text="max">
      <formula>NOT(ISERROR(SEARCH("max",C27)))</formula>
    </cfRule>
    <cfRule type="containsText" dxfId="8681" priority="2628" operator="containsText" text="mjp">
      <formula>NOT(ISERROR(SEARCH("mjp",C27)))</formula>
    </cfRule>
    <cfRule type="containsText" dxfId="8680" priority="2629" operator="containsText" text="midi">
      <formula>NOT(ISERROR(SEARCH("midi",C27)))</formula>
    </cfRule>
    <cfRule type="containsText" dxfId="8679" priority="2630" operator="containsText" text="double">
      <formula>NOT(ISERROR(SEARCH("double",C27)))</formula>
    </cfRule>
    <cfRule type="containsText" dxfId="8678" priority="2631" operator="containsText" text="max">
      <formula>NOT(ISERROR(SEARCH("max",C27)))</formula>
    </cfRule>
    <cfRule type="containsText" dxfId="8677" priority="2632" operator="containsText" text="mjp">
      <formula>NOT(ISERROR(SEARCH("mjp",C27)))</formula>
    </cfRule>
    <cfRule type="containsText" dxfId="8676" priority="2633" operator="containsText" text="midi">
      <formula>NOT(ISERROR(SEARCH("midi",C27)))</formula>
    </cfRule>
    <cfRule type="containsText" dxfId="8675" priority="2634" operator="containsText" text="double">
      <formula>NOT(ISERROR(SEARCH("double",C27)))</formula>
    </cfRule>
    <cfRule type="containsText" dxfId="8674" priority="2635" operator="containsText" text="max">
      <formula>NOT(ISERROR(SEARCH("max",C27)))</formula>
    </cfRule>
    <cfRule type="containsText" dxfId="8673" priority="2636" operator="containsText" text="mjp">
      <formula>NOT(ISERROR(SEARCH("mjp",C27)))</formula>
    </cfRule>
    <cfRule type="containsText" dxfId="8672" priority="2637" operator="containsText" text="midi">
      <formula>NOT(ISERROR(SEARCH("midi",C27)))</formula>
    </cfRule>
    <cfRule type="containsText" dxfId="8671" priority="2638" operator="containsText" text="double">
      <formula>NOT(ISERROR(SEARCH("double",C27)))</formula>
    </cfRule>
    <cfRule type="containsText" dxfId="8670" priority="2639" operator="containsText" text="max">
      <formula>NOT(ISERROR(SEARCH("max",C27)))</formula>
    </cfRule>
    <cfRule type="containsText" dxfId="8669" priority="2640" operator="containsText" text="mjp">
      <formula>NOT(ISERROR(SEARCH("mjp",C27)))</formula>
    </cfRule>
    <cfRule type="containsText" dxfId="8668" priority="2641" operator="containsText" text="midi">
      <formula>NOT(ISERROR(SEARCH("midi",C27)))</formula>
    </cfRule>
    <cfRule type="containsText" dxfId="8667" priority="2642" operator="containsText" text="double">
      <formula>NOT(ISERROR(SEARCH("double",C27)))</formula>
    </cfRule>
    <cfRule type="containsText" dxfId="8666" priority="2643" operator="containsText" text="max">
      <formula>NOT(ISERROR(SEARCH("max",C27)))</formula>
    </cfRule>
  </conditionalFormatting>
  <conditionalFormatting sqref="C28:D29">
    <cfRule type="containsText" dxfId="8665" priority="1636" operator="containsText" text="mjp">
      <formula>NOT(ISERROR(SEARCH("mjp",C28)))</formula>
    </cfRule>
  </conditionalFormatting>
  <conditionalFormatting sqref="C29:D29">
    <cfRule type="containsText" dxfId="8664" priority="2377" operator="containsText" text="midi">
      <formula>NOT(ISERROR(SEARCH("midi",C29)))</formula>
    </cfRule>
    <cfRule type="containsText" dxfId="8663" priority="2378" operator="containsText" text="double">
      <formula>NOT(ISERROR(SEARCH("double",C29)))</formula>
    </cfRule>
    <cfRule type="containsText" dxfId="8662" priority="2379" operator="containsText" text="max">
      <formula>NOT(ISERROR(SEARCH("max",C29)))</formula>
    </cfRule>
    <cfRule type="containsText" dxfId="8661" priority="2380" operator="containsText" text="mjp">
      <formula>NOT(ISERROR(SEARCH("mjp",C29)))</formula>
    </cfRule>
    <cfRule type="containsText" dxfId="8660" priority="2381" operator="containsText" text="midi">
      <formula>NOT(ISERROR(SEARCH("midi",C29)))</formula>
    </cfRule>
    <cfRule type="containsText" dxfId="8659" priority="2382" operator="containsText" text="double">
      <formula>NOT(ISERROR(SEARCH("double",C29)))</formula>
    </cfRule>
    <cfRule type="containsText" dxfId="8658" priority="2383" operator="containsText" text="max">
      <formula>NOT(ISERROR(SEARCH("max",C29)))</formula>
    </cfRule>
    <cfRule type="containsText" dxfId="8657" priority="2384" operator="containsText" text="mjp">
      <formula>NOT(ISERROR(SEARCH("mjp",C29)))</formula>
    </cfRule>
    <cfRule type="containsText" dxfId="8656" priority="2385" operator="containsText" text="midi">
      <formula>NOT(ISERROR(SEARCH("midi",C29)))</formula>
    </cfRule>
    <cfRule type="containsText" dxfId="8655" priority="2386" operator="containsText" text="double">
      <formula>NOT(ISERROR(SEARCH("double",C29)))</formula>
    </cfRule>
    <cfRule type="containsText" dxfId="8654" priority="2387" operator="containsText" text="max">
      <formula>NOT(ISERROR(SEARCH("max",C29)))</formula>
    </cfRule>
    <cfRule type="containsText" dxfId="8653" priority="2388" operator="containsText" text="mjp">
      <formula>NOT(ISERROR(SEARCH("mjp",C29)))</formula>
    </cfRule>
    <cfRule type="containsText" dxfId="8652" priority="2389" operator="containsText" text="midi">
      <formula>NOT(ISERROR(SEARCH("midi",C29)))</formula>
    </cfRule>
    <cfRule type="containsText" dxfId="8651" priority="2390" operator="containsText" text="double">
      <formula>NOT(ISERROR(SEARCH("double",C29)))</formula>
    </cfRule>
    <cfRule type="containsText" dxfId="8650" priority="2391" operator="containsText" text="max">
      <formula>NOT(ISERROR(SEARCH("max",C29)))</formula>
    </cfRule>
    <cfRule type="containsText" dxfId="8649" priority="2392" operator="containsText" text="mjp">
      <formula>NOT(ISERROR(SEARCH("mjp",C29)))</formula>
    </cfRule>
    <cfRule type="containsText" dxfId="8648" priority="2393" operator="containsText" text="midi">
      <formula>NOT(ISERROR(SEARCH("midi",C29)))</formula>
    </cfRule>
    <cfRule type="containsText" dxfId="8647" priority="2394" operator="containsText" text="double">
      <formula>NOT(ISERROR(SEARCH("double",C29)))</formula>
    </cfRule>
    <cfRule type="containsText" dxfId="8646" priority="2395" operator="containsText" text="max">
      <formula>NOT(ISERROR(SEARCH("max",C29)))</formula>
    </cfRule>
    <cfRule type="containsText" dxfId="8645" priority="2396" operator="containsText" text="mjp">
      <formula>NOT(ISERROR(SEARCH("mjp",C29)))</formula>
    </cfRule>
    <cfRule type="containsText" dxfId="8644" priority="2397" operator="containsText" text="midi">
      <formula>NOT(ISERROR(SEARCH("midi",C29)))</formula>
    </cfRule>
    <cfRule type="containsText" dxfId="8643" priority="2398" operator="containsText" text="double">
      <formula>NOT(ISERROR(SEARCH("double",C29)))</formula>
    </cfRule>
    <cfRule type="containsText" dxfId="8642" priority="2399" operator="containsText" text="max">
      <formula>NOT(ISERROR(SEARCH("max",C29)))</formula>
    </cfRule>
    <cfRule type="containsText" dxfId="8641" priority="2400" operator="containsText" text="mjp">
      <formula>NOT(ISERROR(SEARCH("mjp",C29)))</formula>
    </cfRule>
    <cfRule type="containsText" dxfId="8640" priority="2401" operator="containsText" text="midi">
      <formula>NOT(ISERROR(SEARCH("midi",C29)))</formula>
    </cfRule>
    <cfRule type="containsText" dxfId="8639" priority="2402" operator="containsText" text="double">
      <formula>NOT(ISERROR(SEARCH("double",C29)))</formula>
    </cfRule>
    <cfRule type="containsText" dxfId="8638" priority="2403" operator="containsText" text="max">
      <formula>NOT(ISERROR(SEARCH("max",C29)))</formula>
    </cfRule>
    <cfRule type="containsText" dxfId="8637" priority="2404" operator="containsText" text="mjp">
      <formula>NOT(ISERROR(SEARCH("mjp",C29)))</formula>
    </cfRule>
    <cfRule type="containsText" dxfId="8636" priority="2405" operator="containsText" text="midi">
      <formula>NOT(ISERROR(SEARCH("midi",C29)))</formula>
    </cfRule>
    <cfRule type="containsText" dxfId="8635" priority="2406" operator="containsText" text="double">
      <formula>NOT(ISERROR(SEARCH("double",C29)))</formula>
    </cfRule>
    <cfRule type="containsText" dxfId="8634" priority="2407" operator="containsText" text="max">
      <formula>NOT(ISERROR(SEARCH("max",C29)))</formula>
    </cfRule>
    <cfRule type="containsText" dxfId="8633" priority="2408" operator="containsText" text="mjp">
      <formula>NOT(ISERROR(SEARCH("mjp",C29)))</formula>
    </cfRule>
    <cfRule type="containsText" dxfId="8632" priority="2409" operator="containsText" text="midi">
      <formula>NOT(ISERROR(SEARCH("midi",C29)))</formula>
    </cfRule>
    <cfRule type="containsText" dxfId="8631" priority="2410" operator="containsText" text="double">
      <formula>NOT(ISERROR(SEARCH("double",C29)))</formula>
    </cfRule>
    <cfRule type="containsText" dxfId="8630" priority="2411" operator="containsText" text="max">
      <formula>NOT(ISERROR(SEARCH("max",C29)))</formula>
    </cfRule>
    <cfRule type="containsText" dxfId="8629" priority="2412" operator="containsText" text="mjp">
      <formula>NOT(ISERROR(SEARCH("mjp",C29)))</formula>
    </cfRule>
    <cfRule type="containsText" dxfId="8628" priority="2413" operator="containsText" text="midi">
      <formula>NOT(ISERROR(SEARCH("midi",C29)))</formula>
    </cfRule>
    <cfRule type="containsText" dxfId="8627" priority="2414" operator="containsText" text="double">
      <formula>NOT(ISERROR(SEARCH("double",C29)))</formula>
    </cfRule>
    <cfRule type="containsText" dxfId="8626" priority="2415" operator="containsText" text="max">
      <formula>NOT(ISERROR(SEARCH("max",C29)))</formula>
    </cfRule>
    <cfRule type="containsText" dxfId="8625" priority="2416" operator="containsText" text="mjp">
      <formula>NOT(ISERROR(SEARCH("mjp",C29)))</formula>
    </cfRule>
    <cfRule type="containsText" dxfId="8624" priority="2417" operator="containsText" text="midi">
      <formula>NOT(ISERROR(SEARCH("midi",C29)))</formula>
    </cfRule>
    <cfRule type="containsText" dxfId="8623" priority="2418" operator="containsText" text="double">
      <formula>NOT(ISERROR(SEARCH("double",C29)))</formula>
    </cfRule>
    <cfRule type="containsText" dxfId="8622" priority="2419" operator="containsText" text="max">
      <formula>NOT(ISERROR(SEARCH("max",C29)))</formula>
    </cfRule>
    <cfRule type="containsText" dxfId="8621" priority="2420" operator="containsText" text="mjp">
      <formula>NOT(ISERROR(SEARCH("mjp",C29)))</formula>
    </cfRule>
    <cfRule type="containsText" dxfId="8620" priority="2421" operator="containsText" text="midi">
      <formula>NOT(ISERROR(SEARCH("midi",C29)))</formula>
    </cfRule>
    <cfRule type="containsText" dxfId="8619" priority="2422" operator="containsText" text="double">
      <formula>NOT(ISERROR(SEARCH("double",C29)))</formula>
    </cfRule>
    <cfRule type="containsText" dxfId="8618" priority="2423" operator="containsText" text="max">
      <formula>NOT(ISERROR(SEARCH("max",C29)))</formula>
    </cfRule>
    <cfRule type="containsText" dxfId="8617" priority="2424" operator="containsText" text="mjp">
      <formula>NOT(ISERROR(SEARCH("mjp",C29)))</formula>
    </cfRule>
    <cfRule type="containsText" dxfId="8616" priority="2425" operator="containsText" text="midi">
      <formula>NOT(ISERROR(SEARCH("midi",C29)))</formula>
    </cfRule>
    <cfRule type="containsText" dxfId="8615" priority="2426" operator="containsText" text="double">
      <formula>NOT(ISERROR(SEARCH("double",C29)))</formula>
    </cfRule>
    <cfRule type="containsText" dxfId="8614" priority="2427" operator="containsText" text="max">
      <formula>NOT(ISERROR(SEARCH("max",C29)))</formula>
    </cfRule>
    <cfRule type="containsText" dxfId="8613" priority="2428" operator="containsText" text="mjp">
      <formula>NOT(ISERROR(SEARCH("mjp",C29)))</formula>
    </cfRule>
    <cfRule type="containsText" dxfId="8612" priority="2429" operator="containsText" text="midi">
      <formula>NOT(ISERROR(SEARCH("midi",C29)))</formula>
    </cfRule>
    <cfRule type="containsText" dxfId="8611" priority="2430" operator="containsText" text="double">
      <formula>NOT(ISERROR(SEARCH("double",C29)))</formula>
    </cfRule>
    <cfRule type="containsText" dxfId="8610" priority="2431" operator="containsText" text="max">
      <formula>NOT(ISERROR(SEARCH("max",C29)))</formula>
    </cfRule>
    <cfRule type="containsText" dxfId="8609" priority="2432" operator="containsText" text="mjp">
      <formula>NOT(ISERROR(SEARCH("mjp",C29)))</formula>
    </cfRule>
    <cfRule type="containsText" dxfId="8608" priority="2433" operator="containsText" text="midi">
      <formula>NOT(ISERROR(SEARCH("midi",C29)))</formula>
    </cfRule>
    <cfRule type="containsText" dxfId="8607" priority="2434" operator="containsText" text="double">
      <formula>NOT(ISERROR(SEARCH("double",C29)))</formula>
    </cfRule>
    <cfRule type="containsText" dxfId="8606" priority="2435" operator="containsText" text="max">
      <formula>NOT(ISERROR(SEARCH("max",C29)))</formula>
    </cfRule>
    <cfRule type="containsText" dxfId="8605" priority="2436" operator="containsText" text="mjp">
      <formula>NOT(ISERROR(SEARCH("mjp",C29)))</formula>
    </cfRule>
    <cfRule type="containsText" dxfId="8604" priority="2437" operator="containsText" text="midi">
      <formula>NOT(ISERROR(SEARCH("midi",C29)))</formula>
    </cfRule>
    <cfRule type="containsText" dxfId="8603" priority="2438" operator="containsText" text="double">
      <formula>NOT(ISERROR(SEARCH("double",C29)))</formula>
    </cfRule>
    <cfRule type="containsText" dxfId="8602" priority="2439" operator="containsText" text="max">
      <formula>NOT(ISERROR(SEARCH("max",C29)))</formula>
    </cfRule>
    <cfRule type="containsText" dxfId="8601" priority="2440" operator="containsText" text="mjp">
      <formula>NOT(ISERROR(SEARCH("mjp",C29)))</formula>
    </cfRule>
    <cfRule type="containsText" dxfId="8600" priority="2441" operator="containsText" text="midi">
      <formula>NOT(ISERROR(SEARCH("midi",C29)))</formula>
    </cfRule>
    <cfRule type="containsText" dxfId="8599" priority="2442" operator="containsText" text="double">
      <formula>NOT(ISERROR(SEARCH("double",C29)))</formula>
    </cfRule>
    <cfRule type="containsText" dxfId="8598" priority="2443" operator="containsText" text="max">
      <formula>NOT(ISERROR(SEARCH("max",C29)))</formula>
    </cfRule>
    <cfRule type="containsText" dxfId="8597" priority="2444" operator="containsText" text="mjp">
      <formula>NOT(ISERROR(SEARCH("mjp",C29)))</formula>
    </cfRule>
    <cfRule type="containsText" dxfId="8596" priority="2445" operator="containsText" text="midi">
      <formula>NOT(ISERROR(SEARCH("midi",C29)))</formula>
    </cfRule>
    <cfRule type="containsText" dxfId="8595" priority="2446" operator="containsText" text="double">
      <formula>NOT(ISERROR(SEARCH("double",C29)))</formula>
    </cfRule>
    <cfRule type="containsText" dxfId="8594" priority="2447" operator="containsText" text="max">
      <formula>NOT(ISERROR(SEARCH("max",C29)))</formula>
    </cfRule>
    <cfRule type="containsText" dxfId="8593" priority="2448" operator="containsText" text="mjp">
      <formula>NOT(ISERROR(SEARCH("mjp",C29)))</formula>
    </cfRule>
    <cfRule type="containsText" dxfId="8592" priority="2449" operator="containsText" text="midi">
      <formula>NOT(ISERROR(SEARCH("midi",C29)))</formula>
    </cfRule>
    <cfRule type="containsText" dxfId="8591" priority="2450" operator="containsText" text="double">
      <formula>NOT(ISERROR(SEARCH("double",C29)))</formula>
    </cfRule>
    <cfRule type="containsText" dxfId="8590" priority="2451" operator="containsText" text="max">
      <formula>NOT(ISERROR(SEARCH("max",C29)))</formula>
    </cfRule>
    <cfRule type="containsText" dxfId="8589" priority="2452" operator="containsText" text="mjp">
      <formula>NOT(ISERROR(SEARCH("mjp",C29)))</formula>
    </cfRule>
    <cfRule type="containsText" dxfId="8588" priority="2453" operator="containsText" text="midi">
      <formula>NOT(ISERROR(SEARCH("midi",C29)))</formula>
    </cfRule>
    <cfRule type="containsText" dxfId="8587" priority="2454" operator="containsText" text="double">
      <formula>NOT(ISERROR(SEARCH("double",C29)))</formula>
    </cfRule>
    <cfRule type="containsText" dxfId="8586" priority="2455" operator="containsText" text="max">
      <formula>NOT(ISERROR(SEARCH("max",C29)))</formula>
    </cfRule>
    <cfRule type="containsText" dxfId="8585" priority="2456" operator="containsText" text="mjp">
      <formula>NOT(ISERROR(SEARCH("mjp",C29)))</formula>
    </cfRule>
    <cfRule type="containsText" dxfId="8584" priority="2457" operator="containsText" text="midi">
      <formula>NOT(ISERROR(SEARCH("midi",C29)))</formula>
    </cfRule>
    <cfRule type="containsText" dxfId="8583" priority="2458" operator="containsText" text="double">
      <formula>NOT(ISERROR(SEARCH("double",C29)))</formula>
    </cfRule>
    <cfRule type="containsText" dxfId="8582" priority="2459" operator="containsText" text="max">
      <formula>NOT(ISERROR(SEARCH("max",C29)))</formula>
    </cfRule>
    <cfRule type="containsText" dxfId="8581" priority="2460" operator="containsText" text="mjp">
      <formula>NOT(ISERROR(SEARCH("mjp",C29)))</formula>
    </cfRule>
    <cfRule type="containsText" dxfId="8580" priority="2461" operator="containsText" text="midi">
      <formula>NOT(ISERROR(SEARCH("midi",C29)))</formula>
    </cfRule>
    <cfRule type="containsText" dxfId="8579" priority="2462" operator="containsText" text="double">
      <formula>NOT(ISERROR(SEARCH("double",C29)))</formula>
    </cfRule>
    <cfRule type="containsText" dxfId="8578" priority="2463" operator="containsText" text="max">
      <formula>NOT(ISERROR(SEARCH("max",C29)))</formula>
    </cfRule>
    <cfRule type="containsText" dxfId="8577" priority="2464" operator="containsText" text="mjp">
      <formula>NOT(ISERROR(SEARCH("mjp",C29)))</formula>
    </cfRule>
    <cfRule type="containsText" dxfId="8576" priority="2465" operator="containsText" text="midi">
      <formula>NOT(ISERROR(SEARCH("midi",C29)))</formula>
    </cfRule>
    <cfRule type="containsText" dxfId="8575" priority="2466" operator="containsText" text="double">
      <formula>NOT(ISERROR(SEARCH("double",C29)))</formula>
    </cfRule>
    <cfRule type="containsText" dxfId="8574" priority="2467" operator="containsText" text="max">
      <formula>NOT(ISERROR(SEARCH("max",C29)))</formula>
    </cfRule>
  </conditionalFormatting>
  <conditionalFormatting sqref="C30:D30">
    <cfRule type="containsText" dxfId="8573" priority="1161" operator="containsText" text="mjp">
      <formula>NOT(ISERROR(SEARCH("mjp",C30)))</formula>
    </cfRule>
  </conditionalFormatting>
  <conditionalFormatting sqref="D13">
    <cfRule type="containsText" dxfId="8572" priority="2195" operator="containsText" text="mjp">
      <formula>NOT(ISERROR(SEARCH("mjp",D13)))</formula>
    </cfRule>
    <cfRule type="containsText" dxfId="8571" priority="2196" operator="containsText" text="midi">
      <formula>NOT(ISERROR(SEARCH("midi",D13)))</formula>
    </cfRule>
    <cfRule type="containsText" dxfId="8570" priority="2197" operator="containsText" text="double">
      <formula>NOT(ISERROR(SEARCH("double",D13)))</formula>
    </cfRule>
    <cfRule type="containsText" dxfId="8569" priority="2198" operator="containsText" text="max">
      <formula>NOT(ISERROR(SEARCH("max",D13)))</formula>
    </cfRule>
  </conditionalFormatting>
  <conditionalFormatting sqref="D18:D19">
    <cfRule type="containsText" dxfId="8568" priority="2191" operator="containsText" text="mjp">
      <formula>NOT(ISERROR(SEARCH("mjp",D18)))</formula>
    </cfRule>
    <cfRule type="containsText" dxfId="8567" priority="2192" operator="containsText" text="midi">
      <formula>NOT(ISERROR(SEARCH("midi",D18)))</formula>
    </cfRule>
    <cfRule type="containsText" dxfId="8566" priority="2193" operator="containsText" text="double">
      <formula>NOT(ISERROR(SEARCH("double",D18)))</formula>
    </cfRule>
    <cfRule type="containsText" dxfId="8565" priority="2194" operator="containsText" text="max">
      <formula>NOT(ISERROR(SEARCH("max",D18)))</formula>
    </cfRule>
  </conditionalFormatting>
  <conditionalFormatting sqref="D21:D23 D25:D26">
    <cfRule type="containsText" dxfId="8564" priority="2187" operator="containsText" text="mjp">
      <formula>NOT(ISERROR(SEARCH("mjp",D21)))</formula>
    </cfRule>
    <cfRule type="containsText" dxfId="8563" priority="2188" operator="containsText" text="midi">
      <formula>NOT(ISERROR(SEARCH("midi",D21)))</formula>
    </cfRule>
    <cfRule type="containsText" dxfId="8562" priority="2189" operator="containsText" text="double">
      <formula>NOT(ISERROR(SEARCH("double",D21)))</formula>
    </cfRule>
    <cfRule type="containsText" dxfId="8561" priority="2190" operator="containsText" text="max">
      <formula>NOT(ISERROR(SEARCH("max",D21)))</formula>
    </cfRule>
  </conditionalFormatting>
  <conditionalFormatting sqref="D26 D28 C19:D20 C27:D27 C25:D25 C29:D29 C22:D22">
    <cfRule type="containsText" dxfId="8560" priority="3092" operator="containsText" text="mjp">
      <formula>NOT(ISERROR(SEARCH("mjp",C19)))</formula>
    </cfRule>
  </conditionalFormatting>
  <conditionalFormatting sqref="D26 D28">
    <cfRule type="containsText" dxfId="8559" priority="1827" operator="containsText" text="mjp">
      <formula>NOT(ISERROR(SEARCH("mjp",D26)))</formula>
    </cfRule>
    <cfRule type="containsText" dxfId="8558" priority="1831" operator="containsText" text="mjp">
      <formula>NOT(ISERROR(SEARCH("mjp",D26)))</formula>
    </cfRule>
    <cfRule type="containsText" dxfId="8557" priority="1835" operator="containsText" text="mjp">
      <formula>NOT(ISERROR(SEARCH("mjp",D26)))</formula>
    </cfRule>
    <cfRule type="containsText" dxfId="8556" priority="1839" operator="containsText" text="mjp">
      <formula>NOT(ISERROR(SEARCH("mjp",D26)))</formula>
    </cfRule>
    <cfRule type="containsText" dxfId="8555" priority="1843" operator="containsText" text="mjp">
      <formula>NOT(ISERROR(SEARCH("mjp",D26)))</formula>
    </cfRule>
    <cfRule type="containsText" dxfId="8554" priority="1847" operator="containsText" text="mjp">
      <formula>NOT(ISERROR(SEARCH("mjp",D26)))</formula>
    </cfRule>
    <cfRule type="containsText" dxfId="8553" priority="1851" operator="containsText" text="mjp">
      <formula>NOT(ISERROR(SEARCH("mjp",D26)))</formula>
    </cfRule>
    <cfRule type="containsText" dxfId="8552" priority="1855" operator="containsText" text="mjp">
      <formula>NOT(ISERROR(SEARCH("mjp",D26)))</formula>
    </cfRule>
    <cfRule type="containsText" dxfId="8551" priority="1859" operator="containsText" text="mjp">
      <formula>NOT(ISERROR(SEARCH("mjp",D26)))</formula>
    </cfRule>
    <cfRule type="containsText" dxfId="8550" priority="1863" operator="containsText" text="mjp">
      <formula>NOT(ISERROR(SEARCH("mjp",D26)))</formula>
    </cfRule>
    <cfRule type="containsText" dxfId="8549" priority="1867" operator="containsText" text="mjp">
      <formula>NOT(ISERROR(SEARCH("mjp",D26)))</formula>
    </cfRule>
    <cfRule type="containsText" dxfId="8548" priority="1871" operator="containsText" text="mjp">
      <formula>NOT(ISERROR(SEARCH("mjp",D26)))</formula>
    </cfRule>
    <cfRule type="containsText" dxfId="8547" priority="1875" operator="containsText" text="mjp">
      <formula>NOT(ISERROR(SEARCH("mjp",D26)))</formula>
    </cfRule>
    <cfRule type="containsText" dxfId="8546" priority="1879" operator="containsText" text="mjp">
      <formula>NOT(ISERROR(SEARCH("mjp",D26)))</formula>
    </cfRule>
    <cfRule type="containsText" dxfId="8545" priority="1883" operator="containsText" text="mjp">
      <formula>NOT(ISERROR(SEARCH("mjp",D26)))</formula>
    </cfRule>
    <cfRule type="containsText" dxfId="8544" priority="1887" operator="containsText" text="mjp">
      <formula>NOT(ISERROR(SEARCH("mjp",D26)))</formula>
    </cfRule>
    <cfRule type="containsText" dxfId="8543" priority="1891" operator="containsText" text="mjp">
      <formula>NOT(ISERROR(SEARCH("mjp",D26)))</formula>
    </cfRule>
    <cfRule type="containsText" dxfId="8542" priority="1895" operator="containsText" text="mjp">
      <formula>NOT(ISERROR(SEARCH("mjp",D26)))</formula>
    </cfRule>
    <cfRule type="containsText" dxfId="8541" priority="1899" operator="containsText" text="mjp">
      <formula>NOT(ISERROR(SEARCH("mjp",D26)))</formula>
    </cfRule>
    <cfRule type="containsText" dxfId="8540" priority="1903" operator="containsText" text="mjp">
      <formula>NOT(ISERROR(SEARCH("mjp",D26)))</formula>
    </cfRule>
    <cfRule type="containsText" dxfId="8539" priority="1907" operator="containsText" text="mjp">
      <formula>NOT(ISERROR(SEARCH("mjp",D26)))</formula>
    </cfRule>
    <cfRule type="containsText" dxfId="8538" priority="1911" operator="containsText" text="mjp">
      <formula>NOT(ISERROR(SEARCH("mjp",D26)))</formula>
    </cfRule>
    <cfRule type="containsText" dxfId="8537" priority="1915" operator="containsText" text="mjp">
      <formula>NOT(ISERROR(SEARCH("mjp",D26)))</formula>
    </cfRule>
    <cfRule type="containsText" dxfId="8536" priority="1919" operator="containsText" text="mjp">
      <formula>NOT(ISERROR(SEARCH("mjp",D26)))</formula>
    </cfRule>
    <cfRule type="containsText" dxfId="8535" priority="1923" operator="containsText" text="mjp">
      <formula>NOT(ISERROR(SEARCH("mjp",D26)))</formula>
    </cfRule>
    <cfRule type="containsText" dxfId="8534" priority="1927" operator="containsText" text="mjp">
      <formula>NOT(ISERROR(SEARCH("mjp",D26)))</formula>
    </cfRule>
    <cfRule type="containsText" dxfId="8533" priority="1931" operator="containsText" text="mjp">
      <formula>NOT(ISERROR(SEARCH("mjp",D26)))</formula>
    </cfRule>
    <cfRule type="containsText" dxfId="8532" priority="1935" operator="containsText" text="mjp">
      <formula>NOT(ISERROR(SEARCH("mjp",D26)))</formula>
    </cfRule>
    <cfRule type="containsText" dxfId="8531" priority="1939" operator="containsText" text="mjp">
      <formula>NOT(ISERROR(SEARCH("mjp",D26)))</formula>
    </cfRule>
    <cfRule type="containsText" dxfId="8530" priority="1943" operator="containsText" text="mjp">
      <formula>NOT(ISERROR(SEARCH("mjp",D26)))</formula>
    </cfRule>
    <cfRule type="containsText" dxfId="8529" priority="1947" operator="containsText" text="mjp">
      <formula>NOT(ISERROR(SEARCH("mjp",D26)))</formula>
    </cfRule>
    <cfRule type="containsText" dxfId="8528" priority="1951" operator="containsText" text="mjp">
      <formula>NOT(ISERROR(SEARCH("mjp",D26)))</formula>
    </cfRule>
    <cfRule type="containsText" dxfId="8527" priority="1955" operator="containsText" text="mjp">
      <formula>NOT(ISERROR(SEARCH("mjp",D26)))</formula>
    </cfRule>
    <cfRule type="containsText" dxfId="8526" priority="1959" operator="containsText" text="mjp">
      <formula>NOT(ISERROR(SEARCH("mjp",D26)))</formula>
    </cfRule>
    <cfRule type="containsText" dxfId="8525" priority="1963" operator="containsText" text="mjp">
      <formula>NOT(ISERROR(SEARCH("mjp",D26)))</formula>
    </cfRule>
    <cfRule type="containsText" dxfId="8524" priority="1967" operator="containsText" text="mjp">
      <formula>NOT(ISERROR(SEARCH("mjp",D26)))</formula>
    </cfRule>
    <cfRule type="containsText" dxfId="8523" priority="1971" operator="containsText" text="mjp">
      <formula>NOT(ISERROR(SEARCH("mjp",D26)))</formula>
    </cfRule>
    <cfRule type="containsText" dxfId="8522" priority="1975" operator="containsText" text="mjp">
      <formula>NOT(ISERROR(SEARCH("mjp",D26)))</formula>
    </cfRule>
    <cfRule type="containsText" dxfId="8521" priority="1979" operator="containsText" text="mjp">
      <formula>NOT(ISERROR(SEARCH("mjp",D26)))</formula>
    </cfRule>
    <cfRule type="containsText" dxfId="8520" priority="1983" operator="containsText" text="mjp">
      <formula>NOT(ISERROR(SEARCH("mjp",D26)))</formula>
    </cfRule>
    <cfRule type="containsText" dxfId="8519" priority="1987" operator="containsText" text="mjp">
      <formula>NOT(ISERROR(SEARCH("mjp",D26)))</formula>
    </cfRule>
    <cfRule type="containsText" dxfId="8518" priority="1991" operator="containsText" text="mjp">
      <formula>NOT(ISERROR(SEARCH("mjp",D26)))</formula>
    </cfRule>
    <cfRule type="containsText" dxfId="8517" priority="1995" operator="containsText" text="mjp">
      <formula>NOT(ISERROR(SEARCH("mjp",D26)))</formula>
    </cfRule>
  </conditionalFormatting>
  <conditionalFormatting sqref="D26 D30 D28 D43 D45 D47 D49:D50 D63:D64 D70 D66 C13:D17">
    <cfRule type="containsText" dxfId="8516" priority="3089" operator="containsText" text="midi">
      <formula>NOT(ISERROR(SEARCH("midi",C13)))</formula>
    </cfRule>
    <cfRule type="containsText" dxfId="8515" priority="3090" operator="containsText" text="double">
      <formula>NOT(ISERROR(SEARCH("double",C13)))</formula>
    </cfRule>
    <cfRule type="containsText" dxfId="8514" priority="3091" operator="containsText" text="max">
      <formula>NOT(ISERROR(SEARCH("max",C13)))</formula>
    </cfRule>
  </conditionalFormatting>
  <conditionalFormatting sqref="D28 D26">
    <cfRule type="containsText" dxfId="8513" priority="1824" operator="containsText" text="midi">
      <formula>NOT(ISERROR(SEARCH("midi",D26)))</formula>
    </cfRule>
    <cfRule type="containsText" dxfId="8512" priority="1825" operator="containsText" text="double">
      <formula>NOT(ISERROR(SEARCH("double",D26)))</formula>
    </cfRule>
    <cfRule type="containsText" dxfId="8511" priority="1826" operator="containsText" text="max">
      <formula>NOT(ISERROR(SEARCH("max",D26)))</formula>
    </cfRule>
    <cfRule type="containsText" dxfId="8510" priority="1828" operator="containsText" text="midi">
      <formula>NOT(ISERROR(SEARCH("midi",D26)))</formula>
    </cfRule>
    <cfRule type="containsText" dxfId="8509" priority="1829" operator="containsText" text="double">
      <formula>NOT(ISERROR(SEARCH("double",D26)))</formula>
    </cfRule>
    <cfRule type="containsText" dxfId="8508" priority="1830" operator="containsText" text="max">
      <formula>NOT(ISERROR(SEARCH("max",D26)))</formula>
    </cfRule>
    <cfRule type="containsText" dxfId="8507" priority="1832" operator="containsText" text="midi">
      <formula>NOT(ISERROR(SEARCH("midi",D26)))</formula>
    </cfRule>
    <cfRule type="containsText" dxfId="8506" priority="1833" operator="containsText" text="double">
      <formula>NOT(ISERROR(SEARCH("double",D26)))</formula>
    </cfRule>
    <cfRule type="containsText" dxfId="8505" priority="1834" operator="containsText" text="max">
      <formula>NOT(ISERROR(SEARCH("max",D26)))</formula>
    </cfRule>
    <cfRule type="containsText" dxfId="8504" priority="1836" operator="containsText" text="midi">
      <formula>NOT(ISERROR(SEARCH("midi",D26)))</formula>
    </cfRule>
    <cfRule type="containsText" dxfId="8503" priority="1837" operator="containsText" text="double">
      <formula>NOT(ISERROR(SEARCH("double",D26)))</formula>
    </cfRule>
    <cfRule type="containsText" dxfId="8502" priority="1838" operator="containsText" text="max">
      <formula>NOT(ISERROR(SEARCH("max",D26)))</formula>
    </cfRule>
    <cfRule type="containsText" dxfId="8501" priority="1840" operator="containsText" text="midi">
      <formula>NOT(ISERROR(SEARCH("midi",D26)))</formula>
    </cfRule>
    <cfRule type="containsText" dxfId="8500" priority="1841" operator="containsText" text="double">
      <formula>NOT(ISERROR(SEARCH("double",D26)))</formula>
    </cfRule>
    <cfRule type="containsText" dxfId="8499" priority="1842" operator="containsText" text="max">
      <formula>NOT(ISERROR(SEARCH("max",D26)))</formula>
    </cfRule>
    <cfRule type="containsText" dxfId="8498" priority="1844" operator="containsText" text="midi">
      <formula>NOT(ISERROR(SEARCH("midi",D26)))</formula>
    </cfRule>
    <cfRule type="containsText" dxfId="8497" priority="1845" operator="containsText" text="double">
      <formula>NOT(ISERROR(SEARCH("double",D26)))</formula>
    </cfRule>
    <cfRule type="containsText" dxfId="8496" priority="1846" operator="containsText" text="max">
      <formula>NOT(ISERROR(SEARCH("max",D26)))</formula>
    </cfRule>
    <cfRule type="containsText" dxfId="8495" priority="1848" operator="containsText" text="midi">
      <formula>NOT(ISERROR(SEARCH("midi",D26)))</formula>
    </cfRule>
    <cfRule type="containsText" dxfId="8494" priority="1849" operator="containsText" text="double">
      <formula>NOT(ISERROR(SEARCH("double",D26)))</formula>
    </cfRule>
    <cfRule type="containsText" dxfId="8493" priority="1850" operator="containsText" text="max">
      <formula>NOT(ISERROR(SEARCH("max",D26)))</formula>
    </cfRule>
    <cfRule type="containsText" dxfId="8492" priority="1852" operator="containsText" text="midi">
      <formula>NOT(ISERROR(SEARCH("midi",D26)))</formula>
    </cfRule>
    <cfRule type="containsText" dxfId="8491" priority="1853" operator="containsText" text="double">
      <formula>NOT(ISERROR(SEARCH("double",D26)))</formula>
    </cfRule>
    <cfRule type="containsText" dxfId="8490" priority="1854" operator="containsText" text="max">
      <formula>NOT(ISERROR(SEARCH("max",D26)))</formula>
    </cfRule>
    <cfRule type="containsText" dxfId="8489" priority="1856" operator="containsText" text="midi">
      <formula>NOT(ISERROR(SEARCH("midi",D26)))</formula>
    </cfRule>
    <cfRule type="containsText" dxfId="8488" priority="1857" operator="containsText" text="double">
      <formula>NOT(ISERROR(SEARCH("double",D26)))</formula>
    </cfRule>
    <cfRule type="containsText" dxfId="8487" priority="1858" operator="containsText" text="max">
      <formula>NOT(ISERROR(SEARCH("max",D26)))</formula>
    </cfRule>
    <cfRule type="containsText" dxfId="8486" priority="1860" operator="containsText" text="midi">
      <formula>NOT(ISERROR(SEARCH("midi",D26)))</formula>
    </cfRule>
    <cfRule type="containsText" dxfId="8485" priority="1861" operator="containsText" text="double">
      <formula>NOT(ISERROR(SEARCH("double",D26)))</formula>
    </cfRule>
    <cfRule type="containsText" dxfId="8484" priority="1862" operator="containsText" text="max">
      <formula>NOT(ISERROR(SEARCH("max",D26)))</formula>
    </cfRule>
    <cfRule type="containsText" dxfId="8483" priority="1864" operator="containsText" text="midi">
      <formula>NOT(ISERROR(SEARCH("midi",D26)))</formula>
    </cfRule>
    <cfRule type="containsText" dxfId="8482" priority="1865" operator="containsText" text="double">
      <formula>NOT(ISERROR(SEARCH("double",D26)))</formula>
    </cfRule>
    <cfRule type="containsText" dxfId="8481" priority="1866" operator="containsText" text="max">
      <formula>NOT(ISERROR(SEARCH("max",D26)))</formula>
    </cfRule>
    <cfRule type="containsText" dxfId="8480" priority="1868" operator="containsText" text="midi">
      <formula>NOT(ISERROR(SEARCH("midi",D26)))</formula>
    </cfRule>
    <cfRule type="containsText" dxfId="8479" priority="1869" operator="containsText" text="double">
      <formula>NOT(ISERROR(SEARCH("double",D26)))</formula>
    </cfRule>
    <cfRule type="containsText" dxfId="8478" priority="1870" operator="containsText" text="max">
      <formula>NOT(ISERROR(SEARCH("max",D26)))</formula>
    </cfRule>
    <cfRule type="containsText" dxfId="8477" priority="1872" operator="containsText" text="midi">
      <formula>NOT(ISERROR(SEARCH("midi",D26)))</formula>
    </cfRule>
    <cfRule type="containsText" dxfId="8476" priority="1873" operator="containsText" text="double">
      <formula>NOT(ISERROR(SEARCH("double",D26)))</formula>
    </cfRule>
    <cfRule type="containsText" dxfId="8475" priority="1874" operator="containsText" text="max">
      <formula>NOT(ISERROR(SEARCH("max",D26)))</formula>
    </cfRule>
    <cfRule type="containsText" dxfId="8474" priority="1876" operator="containsText" text="midi">
      <formula>NOT(ISERROR(SEARCH("midi",D26)))</formula>
    </cfRule>
    <cfRule type="containsText" dxfId="8473" priority="1877" operator="containsText" text="double">
      <formula>NOT(ISERROR(SEARCH("double",D26)))</formula>
    </cfRule>
    <cfRule type="containsText" dxfId="8472" priority="1878" operator="containsText" text="max">
      <formula>NOT(ISERROR(SEARCH("max",D26)))</formula>
    </cfRule>
    <cfRule type="containsText" dxfId="8471" priority="1880" operator="containsText" text="midi">
      <formula>NOT(ISERROR(SEARCH("midi",D26)))</formula>
    </cfRule>
    <cfRule type="containsText" dxfId="8470" priority="1881" operator="containsText" text="double">
      <formula>NOT(ISERROR(SEARCH("double",D26)))</formula>
    </cfRule>
    <cfRule type="containsText" dxfId="8469" priority="1882" operator="containsText" text="max">
      <formula>NOT(ISERROR(SEARCH("max",D26)))</formula>
    </cfRule>
    <cfRule type="containsText" dxfId="8468" priority="1884" operator="containsText" text="midi">
      <formula>NOT(ISERROR(SEARCH("midi",D26)))</formula>
    </cfRule>
    <cfRule type="containsText" dxfId="8467" priority="1885" operator="containsText" text="double">
      <formula>NOT(ISERROR(SEARCH("double",D26)))</formula>
    </cfRule>
    <cfRule type="containsText" dxfId="8466" priority="1886" operator="containsText" text="max">
      <formula>NOT(ISERROR(SEARCH("max",D26)))</formula>
    </cfRule>
    <cfRule type="containsText" dxfId="8465" priority="1888" operator="containsText" text="midi">
      <formula>NOT(ISERROR(SEARCH("midi",D26)))</formula>
    </cfRule>
    <cfRule type="containsText" dxfId="8464" priority="1889" operator="containsText" text="double">
      <formula>NOT(ISERROR(SEARCH("double",D26)))</formula>
    </cfRule>
    <cfRule type="containsText" dxfId="8463" priority="1890" operator="containsText" text="max">
      <formula>NOT(ISERROR(SEARCH("max",D26)))</formula>
    </cfRule>
    <cfRule type="containsText" dxfId="8462" priority="1892" operator="containsText" text="midi">
      <formula>NOT(ISERROR(SEARCH("midi",D26)))</formula>
    </cfRule>
    <cfRule type="containsText" dxfId="8461" priority="1893" operator="containsText" text="double">
      <formula>NOT(ISERROR(SEARCH("double",D26)))</formula>
    </cfRule>
    <cfRule type="containsText" dxfId="8460" priority="1894" operator="containsText" text="max">
      <formula>NOT(ISERROR(SEARCH("max",D26)))</formula>
    </cfRule>
    <cfRule type="containsText" dxfId="8459" priority="1896" operator="containsText" text="midi">
      <formula>NOT(ISERROR(SEARCH("midi",D26)))</formula>
    </cfRule>
    <cfRule type="containsText" dxfId="8458" priority="1897" operator="containsText" text="double">
      <formula>NOT(ISERROR(SEARCH("double",D26)))</formula>
    </cfRule>
    <cfRule type="containsText" dxfId="8457" priority="1898" operator="containsText" text="max">
      <formula>NOT(ISERROR(SEARCH("max",D26)))</formula>
    </cfRule>
    <cfRule type="containsText" dxfId="8456" priority="1900" operator="containsText" text="midi">
      <formula>NOT(ISERROR(SEARCH("midi",D26)))</formula>
    </cfRule>
    <cfRule type="containsText" dxfId="8455" priority="1901" operator="containsText" text="double">
      <formula>NOT(ISERROR(SEARCH("double",D26)))</formula>
    </cfRule>
    <cfRule type="containsText" dxfId="8454" priority="1902" operator="containsText" text="max">
      <formula>NOT(ISERROR(SEARCH("max",D26)))</formula>
    </cfRule>
    <cfRule type="containsText" dxfId="8453" priority="1904" operator="containsText" text="midi">
      <formula>NOT(ISERROR(SEARCH("midi",D26)))</formula>
    </cfRule>
    <cfRule type="containsText" dxfId="8452" priority="1905" operator="containsText" text="double">
      <formula>NOT(ISERROR(SEARCH("double",D26)))</formula>
    </cfRule>
    <cfRule type="containsText" dxfId="8451" priority="1906" operator="containsText" text="max">
      <formula>NOT(ISERROR(SEARCH("max",D26)))</formula>
    </cfRule>
    <cfRule type="containsText" dxfId="8450" priority="1908" operator="containsText" text="midi">
      <formula>NOT(ISERROR(SEARCH("midi",D26)))</formula>
    </cfRule>
    <cfRule type="containsText" dxfId="8449" priority="1909" operator="containsText" text="double">
      <formula>NOT(ISERROR(SEARCH("double",D26)))</formula>
    </cfRule>
    <cfRule type="containsText" dxfId="8448" priority="1910" operator="containsText" text="max">
      <formula>NOT(ISERROR(SEARCH("max",D26)))</formula>
    </cfRule>
    <cfRule type="containsText" dxfId="8447" priority="1912" operator="containsText" text="midi">
      <formula>NOT(ISERROR(SEARCH("midi",D26)))</formula>
    </cfRule>
    <cfRule type="containsText" dxfId="8446" priority="1913" operator="containsText" text="double">
      <formula>NOT(ISERROR(SEARCH("double",D26)))</formula>
    </cfRule>
    <cfRule type="containsText" dxfId="8445" priority="1914" operator="containsText" text="max">
      <formula>NOT(ISERROR(SEARCH("max",D26)))</formula>
    </cfRule>
    <cfRule type="containsText" dxfId="8444" priority="1916" operator="containsText" text="midi">
      <formula>NOT(ISERROR(SEARCH("midi",D26)))</formula>
    </cfRule>
    <cfRule type="containsText" dxfId="8443" priority="1917" operator="containsText" text="double">
      <formula>NOT(ISERROR(SEARCH("double",D26)))</formula>
    </cfRule>
    <cfRule type="containsText" dxfId="8442" priority="1918" operator="containsText" text="max">
      <formula>NOT(ISERROR(SEARCH("max",D26)))</formula>
    </cfRule>
    <cfRule type="containsText" dxfId="8441" priority="1920" operator="containsText" text="midi">
      <formula>NOT(ISERROR(SEARCH("midi",D26)))</formula>
    </cfRule>
    <cfRule type="containsText" dxfId="8440" priority="1921" operator="containsText" text="double">
      <formula>NOT(ISERROR(SEARCH("double",D26)))</formula>
    </cfRule>
    <cfRule type="containsText" dxfId="8439" priority="1922" operator="containsText" text="max">
      <formula>NOT(ISERROR(SEARCH("max",D26)))</formula>
    </cfRule>
    <cfRule type="containsText" dxfId="8438" priority="1924" operator="containsText" text="midi">
      <formula>NOT(ISERROR(SEARCH("midi",D26)))</formula>
    </cfRule>
    <cfRule type="containsText" dxfId="8437" priority="1925" operator="containsText" text="double">
      <formula>NOT(ISERROR(SEARCH("double",D26)))</formula>
    </cfRule>
    <cfRule type="containsText" dxfId="8436" priority="1926" operator="containsText" text="max">
      <formula>NOT(ISERROR(SEARCH("max",D26)))</formula>
    </cfRule>
    <cfRule type="containsText" dxfId="8435" priority="1928" operator="containsText" text="midi">
      <formula>NOT(ISERROR(SEARCH("midi",D26)))</formula>
    </cfRule>
    <cfRule type="containsText" dxfId="8434" priority="1929" operator="containsText" text="double">
      <formula>NOT(ISERROR(SEARCH("double",D26)))</formula>
    </cfRule>
    <cfRule type="containsText" dxfId="8433" priority="1930" operator="containsText" text="max">
      <formula>NOT(ISERROR(SEARCH("max",D26)))</formula>
    </cfRule>
    <cfRule type="containsText" dxfId="8432" priority="1932" operator="containsText" text="midi">
      <formula>NOT(ISERROR(SEARCH("midi",D26)))</formula>
    </cfRule>
    <cfRule type="containsText" dxfId="8431" priority="1933" operator="containsText" text="double">
      <formula>NOT(ISERROR(SEARCH("double",D26)))</formula>
    </cfRule>
    <cfRule type="containsText" dxfId="8430" priority="1934" operator="containsText" text="max">
      <formula>NOT(ISERROR(SEARCH("max",D26)))</formula>
    </cfRule>
    <cfRule type="containsText" dxfId="8429" priority="1936" operator="containsText" text="midi">
      <formula>NOT(ISERROR(SEARCH("midi",D26)))</formula>
    </cfRule>
    <cfRule type="containsText" dxfId="8428" priority="1937" operator="containsText" text="double">
      <formula>NOT(ISERROR(SEARCH("double",D26)))</formula>
    </cfRule>
    <cfRule type="containsText" dxfId="8427" priority="1938" operator="containsText" text="max">
      <formula>NOT(ISERROR(SEARCH("max",D26)))</formula>
    </cfRule>
    <cfRule type="containsText" dxfId="8426" priority="1940" operator="containsText" text="midi">
      <formula>NOT(ISERROR(SEARCH("midi",D26)))</formula>
    </cfRule>
    <cfRule type="containsText" dxfId="8425" priority="1941" operator="containsText" text="double">
      <formula>NOT(ISERROR(SEARCH("double",D26)))</formula>
    </cfRule>
    <cfRule type="containsText" dxfId="8424" priority="1942" operator="containsText" text="max">
      <formula>NOT(ISERROR(SEARCH("max",D26)))</formula>
    </cfRule>
    <cfRule type="containsText" dxfId="8423" priority="1944" operator="containsText" text="midi">
      <formula>NOT(ISERROR(SEARCH("midi",D26)))</formula>
    </cfRule>
    <cfRule type="containsText" dxfId="8422" priority="1945" operator="containsText" text="double">
      <formula>NOT(ISERROR(SEARCH("double",D26)))</formula>
    </cfRule>
    <cfRule type="containsText" dxfId="8421" priority="1946" operator="containsText" text="max">
      <formula>NOT(ISERROR(SEARCH("max",D26)))</formula>
    </cfRule>
    <cfRule type="containsText" dxfId="8420" priority="1948" operator="containsText" text="midi">
      <formula>NOT(ISERROR(SEARCH("midi",D26)))</formula>
    </cfRule>
    <cfRule type="containsText" dxfId="8419" priority="1949" operator="containsText" text="double">
      <formula>NOT(ISERROR(SEARCH("double",D26)))</formula>
    </cfRule>
    <cfRule type="containsText" dxfId="8418" priority="1950" operator="containsText" text="max">
      <formula>NOT(ISERROR(SEARCH("max",D26)))</formula>
    </cfRule>
    <cfRule type="containsText" dxfId="8417" priority="1952" operator="containsText" text="midi">
      <formula>NOT(ISERROR(SEARCH("midi",D26)))</formula>
    </cfRule>
    <cfRule type="containsText" dxfId="8416" priority="1953" operator="containsText" text="double">
      <formula>NOT(ISERROR(SEARCH("double",D26)))</formula>
    </cfRule>
    <cfRule type="containsText" dxfId="8415" priority="1954" operator="containsText" text="max">
      <formula>NOT(ISERROR(SEARCH("max",D26)))</formula>
    </cfRule>
    <cfRule type="containsText" dxfId="8414" priority="1956" operator="containsText" text="midi">
      <formula>NOT(ISERROR(SEARCH("midi",D26)))</formula>
    </cfRule>
    <cfRule type="containsText" dxfId="8413" priority="1957" operator="containsText" text="double">
      <formula>NOT(ISERROR(SEARCH("double",D26)))</formula>
    </cfRule>
    <cfRule type="containsText" dxfId="8412" priority="1958" operator="containsText" text="max">
      <formula>NOT(ISERROR(SEARCH("max",D26)))</formula>
    </cfRule>
    <cfRule type="containsText" dxfId="8411" priority="1960" operator="containsText" text="midi">
      <formula>NOT(ISERROR(SEARCH("midi",D26)))</formula>
    </cfRule>
    <cfRule type="containsText" dxfId="8410" priority="1961" operator="containsText" text="double">
      <formula>NOT(ISERROR(SEARCH("double",D26)))</formula>
    </cfRule>
    <cfRule type="containsText" dxfId="8409" priority="1962" operator="containsText" text="max">
      <formula>NOT(ISERROR(SEARCH("max",D26)))</formula>
    </cfRule>
    <cfRule type="containsText" dxfId="8408" priority="1964" operator="containsText" text="midi">
      <formula>NOT(ISERROR(SEARCH("midi",D26)))</formula>
    </cfRule>
    <cfRule type="containsText" dxfId="8407" priority="1965" operator="containsText" text="double">
      <formula>NOT(ISERROR(SEARCH("double",D26)))</formula>
    </cfRule>
    <cfRule type="containsText" dxfId="8406" priority="1966" operator="containsText" text="max">
      <formula>NOT(ISERROR(SEARCH("max",D26)))</formula>
    </cfRule>
    <cfRule type="containsText" dxfId="8405" priority="1968" operator="containsText" text="midi">
      <formula>NOT(ISERROR(SEARCH("midi",D26)))</formula>
    </cfRule>
    <cfRule type="containsText" dxfId="8404" priority="1969" operator="containsText" text="double">
      <formula>NOT(ISERROR(SEARCH("double",D26)))</formula>
    </cfRule>
    <cfRule type="containsText" dxfId="8403" priority="1970" operator="containsText" text="max">
      <formula>NOT(ISERROR(SEARCH("max",D26)))</formula>
    </cfRule>
    <cfRule type="containsText" dxfId="8402" priority="1972" operator="containsText" text="midi">
      <formula>NOT(ISERROR(SEARCH("midi",D26)))</formula>
    </cfRule>
    <cfRule type="containsText" dxfId="8401" priority="1973" operator="containsText" text="double">
      <formula>NOT(ISERROR(SEARCH("double",D26)))</formula>
    </cfRule>
    <cfRule type="containsText" dxfId="8400" priority="1974" operator="containsText" text="max">
      <formula>NOT(ISERROR(SEARCH("max",D26)))</formula>
    </cfRule>
    <cfRule type="containsText" dxfId="8399" priority="1976" operator="containsText" text="midi">
      <formula>NOT(ISERROR(SEARCH("midi",D26)))</formula>
    </cfRule>
    <cfRule type="containsText" dxfId="8398" priority="1977" operator="containsText" text="double">
      <formula>NOT(ISERROR(SEARCH("double",D26)))</formula>
    </cfRule>
    <cfRule type="containsText" dxfId="8397" priority="1978" operator="containsText" text="max">
      <formula>NOT(ISERROR(SEARCH("max",D26)))</formula>
    </cfRule>
    <cfRule type="containsText" dxfId="8396" priority="1980" operator="containsText" text="midi">
      <formula>NOT(ISERROR(SEARCH("midi",D26)))</formula>
    </cfRule>
    <cfRule type="containsText" dxfId="8395" priority="1981" operator="containsText" text="double">
      <formula>NOT(ISERROR(SEARCH("double",D26)))</formula>
    </cfRule>
    <cfRule type="containsText" dxfId="8394" priority="1982" operator="containsText" text="max">
      <formula>NOT(ISERROR(SEARCH("max",D26)))</formula>
    </cfRule>
    <cfRule type="containsText" dxfId="8393" priority="1984" operator="containsText" text="midi">
      <formula>NOT(ISERROR(SEARCH("midi",D26)))</formula>
    </cfRule>
    <cfRule type="containsText" dxfId="8392" priority="1985" operator="containsText" text="double">
      <formula>NOT(ISERROR(SEARCH("double",D26)))</formula>
    </cfRule>
    <cfRule type="containsText" dxfId="8391" priority="1986" operator="containsText" text="max">
      <formula>NOT(ISERROR(SEARCH("max",D26)))</formula>
    </cfRule>
    <cfRule type="containsText" dxfId="8390" priority="1988" operator="containsText" text="midi">
      <formula>NOT(ISERROR(SEARCH("midi",D26)))</formula>
    </cfRule>
    <cfRule type="containsText" dxfId="8389" priority="1989" operator="containsText" text="double">
      <formula>NOT(ISERROR(SEARCH("double",D26)))</formula>
    </cfRule>
    <cfRule type="containsText" dxfId="8388" priority="1990" operator="containsText" text="max">
      <formula>NOT(ISERROR(SEARCH("max",D26)))</formula>
    </cfRule>
    <cfRule type="containsText" dxfId="8387" priority="1992" operator="containsText" text="midi">
      <formula>NOT(ISERROR(SEARCH("midi",D26)))</formula>
    </cfRule>
    <cfRule type="containsText" dxfId="8386" priority="1993" operator="containsText" text="double">
      <formula>NOT(ISERROR(SEARCH("double",D26)))</formula>
    </cfRule>
    <cfRule type="containsText" dxfId="8385" priority="1994" operator="containsText" text="max">
      <formula>NOT(ISERROR(SEARCH("max",D26)))</formula>
    </cfRule>
    <cfRule type="containsText" dxfId="8384" priority="1996" operator="containsText" text="midi">
      <formula>NOT(ISERROR(SEARCH("midi",D26)))</formula>
    </cfRule>
    <cfRule type="containsText" dxfId="8383" priority="1997" operator="containsText" text="double">
      <formula>NOT(ISERROR(SEARCH("double",D26)))</formula>
    </cfRule>
    <cfRule type="containsText" dxfId="8382" priority="1998" operator="containsText" text="max">
      <formula>NOT(ISERROR(SEARCH("max",D26)))</formula>
    </cfRule>
  </conditionalFormatting>
  <conditionalFormatting sqref="D30">
    <cfRule type="containsText" dxfId="8381" priority="2008" operator="containsText" text="midi">
      <formula>NOT(ISERROR(SEARCH("midi",D30)))</formula>
    </cfRule>
    <cfRule type="containsText" dxfId="8380" priority="2009" operator="containsText" text="double">
      <formula>NOT(ISERROR(SEARCH("double",D30)))</formula>
    </cfRule>
    <cfRule type="containsText" dxfId="8379" priority="2010" operator="containsText" text="max">
      <formula>NOT(ISERROR(SEARCH("max",D30)))</formula>
    </cfRule>
    <cfRule type="containsText" dxfId="8378" priority="2011" operator="containsText" text="mjp">
      <formula>NOT(ISERROR(SEARCH("mjp",D30)))</formula>
    </cfRule>
    <cfRule type="containsText" dxfId="8377" priority="2012" operator="containsText" text="midi">
      <formula>NOT(ISERROR(SEARCH("midi",D30)))</formula>
    </cfRule>
    <cfRule type="containsText" dxfId="8376" priority="2013" operator="containsText" text="double">
      <formula>NOT(ISERROR(SEARCH("double",D30)))</formula>
    </cfRule>
    <cfRule type="containsText" dxfId="8375" priority="2014" operator="containsText" text="max">
      <formula>NOT(ISERROR(SEARCH("max",D30)))</formula>
    </cfRule>
    <cfRule type="containsText" dxfId="8374" priority="2015" operator="containsText" text="mjp">
      <formula>NOT(ISERROR(SEARCH("mjp",D30)))</formula>
    </cfRule>
    <cfRule type="containsText" dxfId="8373" priority="2016" operator="containsText" text="midi">
      <formula>NOT(ISERROR(SEARCH("midi",D30)))</formula>
    </cfRule>
    <cfRule type="containsText" dxfId="8372" priority="2017" operator="containsText" text="double">
      <formula>NOT(ISERROR(SEARCH("double",D30)))</formula>
    </cfRule>
    <cfRule type="containsText" dxfId="8371" priority="2018" operator="containsText" text="max">
      <formula>NOT(ISERROR(SEARCH("max",D30)))</formula>
    </cfRule>
    <cfRule type="containsText" dxfId="8370" priority="2019" operator="containsText" text="mjp">
      <formula>NOT(ISERROR(SEARCH("mjp",D30)))</formula>
    </cfRule>
    <cfRule type="containsText" dxfId="8369" priority="2020" operator="containsText" text="midi">
      <formula>NOT(ISERROR(SEARCH("midi",D30)))</formula>
    </cfRule>
    <cfRule type="containsText" dxfId="8368" priority="2021" operator="containsText" text="double">
      <formula>NOT(ISERROR(SEARCH("double",D30)))</formula>
    </cfRule>
    <cfRule type="containsText" dxfId="8367" priority="2022" operator="containsText" text="max">
      <formula>NOT(ISERROR(SEARCH("max",D30)))</formula>
    </cfRule>
    <cfRule type="containsText" dxfId="8366" priority="2023" operator="containsText" text="mjp">
      <formula>NOT(ISERROR(SEARCH("mjp",D30)))</formula>
    </cfRule>
    <cfRule type="containsText" dxfId="8365" priority="2024" operator="containsText" text="midi">
      <formula>NOT(ISERROR(SEARCH("midi",D30)))</formula>
    </cfRule>
    <cfRule type="containsText" dxfId="8364" priority="2025" operator="containsText" text="double">
      <formula>NOT(ISERROR(SEARCH("double",D30)))</formula>
    </cfRule>
    <cfRule type="containsText" dxfId="8363" priority="2026" operator="containsText" text="max">
      <formula>NOT(ISERROR(SEARCH("max",D30)))</formula>
    </cfRule>
    <cfRule type="containsText" dxfId="8362" priority="2027" operator="containsText" text="mjp">
      <formula>NOT(ISERROR(SEARCH("mjp",D30)))</formula>
    </cfRule>
    <cfRule type="containsText" dxfId="8361" priority="2028" operator="containsText" text="midi">
      <formula>NOT(ISERROR(SEARCH("midi",D30)))</formula>
    </cfRule>
    <cfRule type="containsText" dxfId="8360" priority="2029" operator="containsText" text="double">
      <formula>NOT(ISERROR(SEARCH("double",D30)))</formula>
    </cfRule>
    <cfRule type="containsText" dxfId="8359" priority="2030" operator="containsText" text="max">
      <formula>NOT(ISERROR(SEARCH("max",D30)))</formula>
    </cfRule>
    <cfRule type="containsText" dxfId="8358" priority="2031" operator="containsText" text="mjp">
      <formula>NOT(ISERROR(SEARCH("mjp",D30)))</formula>
    </cfRule>
    <cfRule type="containsText" dxfId="8357" priority="2032" operator="containsText" text="midi">
      <formula>NOT(ISERROR(SEARCH("midi",D30)))</formula>
    </cfRule>
    <cfRule type="containsText" dxfId="8356" priority="2033" operator="containsText" text="double">
      <formula>NOT(ISERROR(SEARCH("double",D30)))</formula>
    </cfRule>
    <cfRule type="containsText" dxfId="8355" priority="2034" operator="containsText" text="max">
      <formula>NOT(ISERROR(SEARCH("max",D30)))</formula>
    </cfRule>
    <cfRule type="containsText" dxfId="8354" priority="2035" operator="containsText" text="mjp">
      <formula>NOT(ISERROR(SEARCH("mjp",D30)))</formula>
    </cfRule>
    <cfRule type="containsText" dxfId="8353" priority="2036" operator="containsText" text="midi">
      <formula>NOT(ISERROR(SEARCH("midi",D30)))</formula>
    </cfRule>
    <cfRule type="containsText" dxfId="8352" priority="2037" operator="containsText" text="double">
      <formula>NOT(ISERROR(SEARCH("double",D30)))</formula>
    </cfRule>
    <cfRule type="containsText" dxfId="8351" priority="2038" operator="containsText" text="max">
      <formula>NOT(ISERROR(SEARCH("max",D30)))</formula>
    </cfRule>
    <cfRule type="containsText" dxfId="8350" priority="2039" operator="containsText" text="mjp">
      <formula>NOT(ISERROR(SEARCH("mjp",D30)))</formula>
    </cfRule>
    <cfRule type="containsText" dxfId="8349" priority="2040" operator="containsText" text="midi">
      <formula>NOT(ISERROR(SEARCH("midi",D30)))</formula>
    </cfRule>
    <cfRule type="containsText" dxfId="8348" priority="2041" operator="containsText" text="double">
      <formula>NOT(ISERROR(SEARCH("double",D30)))</formula>
    </cfRule>
    <cfRule type="containsText" dxfId="8347" priority="2042" operator="containsText" text="max">
      <formula>NOT(ISERROR(SEARCH("max",D30)))</formula>
    </cfRule>
    <cfRule type="containsText" dxfId="8346" priority="2043" operator="containsText" text="mjp">
      <formula>NOT(ISERROR(SEARCH("mjp",D30)))</formula>
    </cfRule>
    <cfRule type="containsText" dxfId="8345" priority="2044" operator="containsText" text="midi">
      <formula>NOT(ISERROR(SEARCH("midi",D30)))</formula>
    </cfRule>
    <cfRule type="containsText" dxfId="8344" priority="2045" operator="containsText" text="double">
      <formula>NOT(ISERROR(SEARCH("double",D30)))</formula>
    </cfRule>
    <cfRule type="containsText" dxfId="8343" priority="2046" operator="containsText" text="max">
      <formula>NOT(ISERROR(SEARCH("max",D30)))</formula>
    </cfRule>
    <cfRule type="containsText" dxfId="8342" priority="2047" operator="containsText" text="mjp">
      <formula>NOT(ISERROR(SEARCH("mjp",D30)))</formula>
    </cfRule>
    <cfRule type="containsText" dxfId="8341" priority="2048" operator="containsText" text="midi">
      <formula>NOT(ISERROR(SEARCH("midi",D30)))</formula>
    </cfRule>
    <cfRule type="containsText" dxfId="8340" priority="2049" operator="containsText" text="double">
      <formula>NOT(ISERROR(SEARCH("double",D30)))</formula>
    </cfRule>
    <cfRule type="containsText" dxfId="8339" priority="2050" operator="containsText" text="max">
      <formula>NOT(ISERROR(SEARCH("max",D30)))</formula>
    </cfRule>
    <cfRule type="containsText" dxfId="8338" priority="2051" operator="containsText" text="mjp">
      <formula>NOT(ISERROR(SEARCH("mjp",D30)))</formula>
    </cfRule>
    <cfRule type="containsText" dxfId="8337" priority="2052" operator="containsText" text="midi">
      <formula>NOT(ISERROR(SEARCH("midi",D30)))</formula>
    </cfRule>
    <cfRule type="containsText" dxfId="8336" priority="2053" operator="containsText" text="double">
      <formula>NOT(ISERROR(SEARCH("double",D30)))</formula>
    </cfRule>
    <cfRule type="containsText" dxfId="8335" priority="2054" operator="containsText" text="max">
      <formula>NOT(ISERROR(SEARCH("max",D30)))</formula>
    </cfRule>
    <cfRule type="containsText" dxfId="8334" priority="2055" operator="containsText" text="mjp">
      <formula>NOT(ISERROR(SEARCH("mjp",D30)))</formula>
    </cfRule>
    <cfRule type="containsText" dxfId="8333" priority="2056" operator="containsText" text="midi">
      <formula>NOT(ISERROR(SEARCH("midi",D30)))</formula>
    </cfRule>
    <cfRule type="containsText" dxfId="8332" priority="2057" operator="containsText" text="double">
      <formula>NOT(ISERROR(SEARCH("double",D30)))</formula>
    </cfRule>
    <cfRule type="containsText" dxfId="8331" priority="2058" operator="containsText" text="max">
      <formula>NOT(ISERROR(SEARCH("max",D30)))</formula>
    </cfRule>
    <cfRule type="containsText" dxfId="8330" priority="2059" operator="containsText" text="mjp">
      <formula>NOT(ISERROR(SEARCH("mjp",D30)))</formula>
    </cfRule>
    <cfRule type="containsText" dxfId="8329" priority="2060" operator="containsText" text="midi">
      <formula>NOT(ISERROR(SEARCH("midi",D30)))</formula>
    </cfRule>
    <cfRule type="containsText" dxfId="8328" priority="2061" operator="containsText" text="double">
      <formula>NOT(ISERROR(SEARCH("double",D30)))</formula>
    </cfRule>
    <cfRule type="containsText" dxfId="8327" priority="2062" operator="containsText" text="max">
      <formula>NOT(ISERROR(SEARCH("max",D30)))</formula>
    </cfRule>
    <cfRule type="containsText" dxfId="8326" priority="2063" operator="containsText" text="mjp">
      <formula>NOT(ISERROR(SEARCH("mjp",D30)))</formula>
    </cfRule>
    <cfRule type="containsText" dxfId="8325" priority="2064" operator="containsText" text="midi">
      <formula>NOT(ISERROR(SEARCH("midi",D30)))</formula>
    </cfRule>
    <cfRule type="containsText" dxfId="8324" priority="2065" operator="containsText" text="double">
      <formula>NOT(ISERROR(SEARCH("double",D30)))</formula>
    </cfRule>
    <cfRule type="containsText" dxfId="8323" priority="2066" operator="containsText" text="max">
      <formula>NOT(ISERROR(SEARCH("max",D30)))</formula>
    </cfRule>
    <cfRule type="containsText" dxfId="8322" priority="2067" operator="containsText" text="mjp">
      <formula>NOT(ISERROR(SEARCH("mjp",D30)))</formula>
    </cfRule>
    <cfRule type="containsText" dxfId="8321" priority="2068" operator="containsText" text="midi">
      <formula>NOT(ISERROR(SEARCH("midi",D30)))</formula>
    </cfRule>
    <cfRule type="containsText" dxfId="8320" priority="2069" operator="containsText" text="double">
      <formula>NOT(ISERROR(SEARCH("double",D30)))</formula>
    </cfRule>
    <cfRule type="containsText" dxfId="8319" priority="2070" operator="containsText" text="max">
      <formula>NOT(ISERROR(SEARCH("max",D30)))</formula>
    </cfRule>
    <cfRule type="containsText" dxfId="8318" priority="2071" operator="containsText" text="mjp">
      <formula>NOT(ISERROR(SEARCH("mjp",D30)))</formula>
    </cfRule>
    <cfRule type="containsText" dxfId="8317" priority="2072" operator="containsText" text="midi">
      <formula>NOT(ISERROR(SEARCH("midi",D30)))</formula>
    </cfRule>
    <cfRule type="containsText" dxfId="8316" priority="2073" operator="containsText" text="double">
      <formula>NOT(ISERROR(SEARCH("double",D30)))</formula>
    </cfRule>
    <cfRule type="containsText" dxfId="8315" priority="2074" operator="containsText" text="max">
      <formula>NOT(ISERROR(SEARCH("max",D30)))</formula>
    </cfRule>
    <cfRule type="containsText" dxfId="8314" priority="2075" operator="containsText" text="mjp">
      <formula>NOT(ISERROR(SEARCH("mjp",D30)))</formula>
    </cfRule>
    <cfRule type="containsText" dxfId="8313" priority="2076" operator="containsText" text="midi">
      <formula>NOT(ISERROR(SEARCH("midi",D30)))</formula>
    </cfRule>
    <cfRule type="containsText" dxfId="8312" priority="2077" operator="containsText" text="double">
      <formula>NOT(ISERROR(SEARCH("double",D30)))</formula>
    </cfRule>
    <cfRule type="containsText" dxfId="8311" priority="2078" operator="containsText" text="max">
      <formula>NOT(ISERROR(SEARCH("max",D30)))</formula>
    </cfRule>
    <cfRule type="containsText" dxfId="8310" priority="2079" operator="containsText" text="mjp">
      <formula>NOT(ISERROR(SEARCH("mjp",D30)))</formula>
    </cfRule>
    <cfRule type="containsText" dxfId="8309" priority="2080" operator="containsText" text="midi">
      <formula>NOT(ISERROR(SEARCH("midi",D30)))</formula>
    </cfRule>
    <cfRule type="containsText" dxfId="8308" priority="2081" operator="containsText" text="double">
      <formula>NOT(ISERROR(SEARCH("double",D30)))</formula>
    </cfRule>
    <cfRule type="containsText" dxfId="8307" priority="2082" operator="containsText" text="max">
      <formula>NOT(ISERROR(SEARCH("max",D30)))</formula>
    </cfRule>
    <cfRule type="containsText" dxfId="8306" priority="2083" operator="containsText" text="mjp">
      <formula>NOT(ISERROR(SEARCH("mjp",D30)))</formula>
    </cfRule>
    <cfRule type="containsText" dxfId="8305" priority="2084" operator="containsText" text="midi">
      <formula>NOT(ISERROR(SEARCH("midi",D30)))</formula>
    </cfRule>
    <cfRule type="containsText" dxfId="8304" priority="2085" operator="containsText" text="double">
      <formula>NOT(ISERROR(SEARCH("double",D30)))</formula>
    </cfRule>
    <cfRule type="containsText" dxfId="8303" priority="2086" operator="containsText" text="max">
      <formula>NOT(ISERROR(SEARCH("max",D30)))</formula>
    </cfRule>
    <cfRule type="containsText" dxfId="8302" priority="2087" operator="containsText" text="mjp">
      <formula>NOT(ISERROR(SEARCH("mjp",D30)))</formula>
    </cfRule>
    <cfRule type="containsText" dxfId="8301" priority="2088" operator="containsText" text="midi">
      <formula>NOT(ISERROR(SEARCH("midi",D30)))</formula>
    </cfRule>
    <cfRule type="containsText" dxfId="8300" priority="2089" operator="containsText" text="double">
      <formula>NOT(ISERROR(SEARCH("double",D30)))</formula>
    </cfRule>
    <cfRule type="containsText" dxfId="8299" priority="2090" operator="containsText" text="max">
      <formula>NOT(ISERROR(SEARCH("max",D30)))</formula>
    </cfRule>
    <cfRule type="containsText" dxfId="8298" priority="2091" operator="containsText" text="mjp">
      <formula>NOT(ISERROR(SEARCH("mjp",D30)))</formula>
    </cfRule>
    <cfRule type="containsText" dxfId="8297" priority="2092" operator="containsText" text="midi">
      <formula>NOT(ISERROR(SEARCH("midi",D30)))</formula>
    </cfRule>
    <cfRule type="containsText" dxfId="8296" priority="2093" operator="containsText" text="double">
      <formula>NOT(ISERROR(SEARCH("double",D30)))</formula>
    </cfRule>
    <cfRule type="containsText" dxfId="8295" priority="2094" operator="containsText" text="max">
      <formula>NOT(ISERROR(SEARCH("max",D30)))</formula>
    </cfRule>
    <cfRule type="containsText" dxfId="8294" priority="2095" operator="containsText" text="mjp">
      <formula>NOT(ISERROR(SEARCH("mjp",D30)))</formula>
    </cfRule>
    <cfRule type="containsText" dxfId="8293" priority="2096" operator="containsText" text="midi">
      <formula>NOT(ISERROR(SEARCH("midi",D30)))</formula>
    </cfRule>
    <cfRule type="containsText" dxfId="8292" priority="2097" operator="containsText" text="double">
      <formula>NOT(ISERROR(SEARCH("double",D30)))</formula>
    </cfRule>
    <cfRule type="containsText" dxfId="8291" priority="2098" operator="containsText" text="max">
      <formula>NOT(ISERROR(SEARCH("max",D30)))</formula>
    </cfRule>
    <cfRule type="containsText" dxfId="8290" priority="2099" operator="containsText" text="mjp">
      <formula>NOT(ISERROR(SEARCH("mjp",D30)))</formula>
    </cfRule>
    <cfRule type="containsText" dxfId="8289" priority="2100" operator="containsText" text="midi">
      <formula>NOT(ISERROR(SEARCH("midi",D30)))</formula>
    </cfRule>
    <cfRule type="containsText" dxfId="8288" priority="2101" operator="containsText" text="double">
      <formula>NOT(ISERROR(SEARCH("double",D30)))</formula>
    </cfRule>
    <cfRule type="containsText" dxfId="8287" priority="2102" operator="containsText" text="max">
      <formula>NOT(ISERROR(SEARCH("max",D30)))</formula>
    </cfRule>
    <cfRule type="containsText" dxfId="8286" priority="2103" operator="containsText" text="mjp">
      <formula>NOT(ISERROR(SEARCH("mjp",D30)))</formula>
    </cfRule>
    <cfRule type="containsText" dxfId="8285" priority="2104" operator="containsText" text="midi">
      <formula>NOT(ISERROR(SEARCH("midi",D30)))</formula>
    </cfRule>
    <cfRule type="containsText" dxfId="8284" priority="2105" operator="containsText" text="double">
      <formula>NOT(ISERROR(SEARCH("double",D30)))</formula>
    </cfRule>
    <cfRule type="containsText" dxfId="8283" priority="2106" operator="containsText" text="max">
      <formula>NOT(ISERROR(SEARCH("max",D30)))</formula>
    </cfRule>
    <cfRule type="containsText" dxfId="8282" priority="2107" operator="containsText" text="mjp">
      <formula>NOT(ISERROR(SEARCH("mjp",D30)))</formula>
    </cfRule>
    <cfRule type="containsText" dxfId="8281" priority="2108" operator="containsText" text="midi">
      <formula>NOT(ISERROR(SEARCH("midi",D30)))</formula>
    </cfRule>
    <cfRule type="containsText" dxfId="8280" priority="2109" operator="containsText" text="double">
      <formula>NOT(ISERROR(SEARCH("double",D30)))</formula>
    </cfRule>
    <cfRule type="containsText" dxfId="8279" priority="2110" operator="containsText" text="max">
      <formula>NOT(ISERROR(SEARCH("max",D30)))</formula>
    </cfRule>
    <cfRule type="containsText" dxfId="8278" priority="2111" operator="containsText" text="mjp">
      <formula>NOT(ISERROR(SEARCH("mjp",D30)))</formula>
    </cfRule>
    <cfRule type="containsText" dxfId="8277" priority="2112" operator="containsText" text="midi">
      <formula>NOT(ISERROR(SEARCH("midi",D30)))</formula>
    </cfRule>
    <cfRule type="containsText" dxfId="8276" priority="2113" operator="containsText" text="double">
      <formula>NOT(ISERROR(SEARCH("double",D30)))</formula>
    </cfRule>
    <cfRule type="containsText" dxfId="8275" priority="2114" operator="containsText" text="max">
      <formula>NOT(ISERROR(SEARCH("max",D30)))</formula>
    </cfRule>
    <cfRule type="containsText" dxfId="8274" priority="2115" operator="containsText" text="mjp">
      <formula>NOT(ISERROR(SEARCH("mjp",D30)))</formula>
    </cfRule>
    <cfRule type="containsText" dxfId="8273" priority="2116" operator="containsText" text="midi">
      <formula>NOT(ISERROR(SEARCH("midi",D30)))</formula>
    </cfRule>
    <cfRule type="containsText" dxfId="8272" priority="2117" operator="containsText" text="double">
      <formula>NOT(ISERROR(SEARCH("double",D30)))</formula>
    </cfRule>
    <cfRule type="containsText" dxfId="8271" priority="2118" operator="containsText" text="max">
      <formula>NOT(ISERROR(SEARCH("max",D30)))</formula>
    </cfRule>
    <cfRule type="containsText" dxfId="8270" priority="2119" operator="containsText" text="mjp">
      <formula>NOT(ISERROR(SEARCH("mjp",D30)))</formula>
    </cfRule>
    <cfRule type="containsText" dxfId="8269" priority="2120" operator="containsText" text="midi">
      <formula>NOT(ISERROR(SEARCH("midi",D30)))</formula>
    </cfRule>
    <cfRule type="containsText" dxfId="8268" priority="2121" operator="containsText" text="double">
      <formula>NOT(ISERROR(SEARCH("double",D30)))</formula>
    </cfRule>
    <cfRule type="containsText" dxfId="8267" priority="2122" operator="containsText" text="max">
      <formula>NOT(ISERROR(SEARCH("max",D30)))</formula>
    </cfRule>
    <cfRule type="containsText" dxfId="8266" priority="2123" operator="containsText" text="mjp">
      <formula>NOT(ISERROR(SEARCH("mjp",D30)))</formula>
    </cfRule>
    <cfRule type="containsText" dxfId="8265" priority="2124" operator="containsText" text="midi">
      <formula>NOT(ISERROR(SEARCH("midi",D30)))</formula>
    </cfRule>
    <cfRule type="containsText" dxfId="8264" priority="2125" operator="containsText" text="double">
      <formula>NOT(ISERROR(SEARCH("double",D30)))</formula>
    </cfRule>
    <cfRule type="containsText" dxfId="8263" priority="2126" operator="containsText" text="max">
      <formula>NOT(ISERROR(SEARCH("max",D30)))</formula>
    </cfRule>
    <cfRule type="containsText" dxfId="8262" priority="2127" operator="containsText" text="mjp">
      <formula>NOT(ISERROR(SEARCH("mjp",D30)))</formula>
    </cfRule>
    <cfRule type="containsText" dxfId="8261" priority="2128" operator="containsText" text="midi">
      <formula>NOT(ISERROR(SEARCH("midi",D30)))</formula>
    </cfRule>
    <cfRule type="containsText" dxfId="8260" priority="2129" operator="containsText" text="double">
      <formula>NOT(ISERROR(SEARCH("double",D30)))</formula>
    </cfRule>
    <cfRule type="containsText" dxfId="8259" priority="2130" operator="containsText" text="max">
      <formula>NOT(ISERROR(SEARCH("max",D30)))</formula>
    </cfRule>
    <cfRule type="containsText" dxfId="8258" priority="2131" operator="containsText" text="mjp">
      <formula>NOT(ISERROR(SEARCH("mjp",D30)))</formula>
    </cfRule>
    <cfRule type="containsText" dxfId="8257" priority="2132" operator="containsText" text="midi">
      <formula>NOT(ISERROR(SEARCH("midi",D30)))</formula>
    </cfRule>
    <cfRule type="containsText" dxfId="8256" priority="2133" operator="containsText" text="double">
      <formula>NOT(ISERROR(SEARCH("double",D30)))</formula>
    </cfRule>
    <cfRule type="containsText" dxfId="8255" priority="2134" operator="containsText" text="max">
      <formula>NOT(ISERROR(SEARCH("max",D30)))</formula>
    </cfRule>
    <cfRule type="containsText" dxfId="8254" priority="2135" operator="containsText" text="mjp">
      <formula>NOT(ISERROR(SEARCH("mjp",D30)))</formula>
    </cfRule>
    <cfRule type="containsText" dxfId="8253" priority="2136" operator="containsText" text="midi">
      <formula>NOT(ISERROR(SEARCH("midi",D30)))</formula>
    </cfRule>
    <cfRule type="containsText" dxfId="8252" priority="2137" operator="containsText" text="double">
      <formula>NOT(ISERROR(SEARCH("double",D30)))</formula>
    </cfRule>
    <cfRule type="containsText" dxfId="8251" priority="2138" operator="containsText" text="max">
      <formula>NOT(ISERROR(SEARCH("max",D30)))</formula>
    </cfRule>
    <cfRule type="containsText" dxfId="8250" priority="2139" operator="containsText" text="mjp">
      <formula>NOT(ISERROR(SEARCH("mjp",D30)))</formula>
    </cfRule>
    <cfRule type="containsText" dxfId="8249" priority="2140" operator="containsText" text="midi">
      <formula>NOT(ISERROR(SEARCH("midi",D30)))</formula>
    </cfRule>
    <cfRule type="containsText" dxfId="8248" priority="2141" operator="containsText" text="double">
      <formula>NOT(ISERROR(SEARCH("double",D30)))</formula>
    </cfRule>
    <cfRule type="containsText" dxfId="8247" priority="2142" operator="containsText" text="max">
      <formula>NOT(ISERROR(SEARCH("max",D30)))</formula>
    </cfRule>
    <cfRule type="containsText" dxfId="8246" priority="2143" operator="containsText" text="mjp">
      <formula>NOT(ISERROR(SEARCH("mjp",D30)))</formula>
    </cfRule>
    <cfRule type="containsText" dxfId="8245" priority="2144" operator="containsText" text="midi">
      <formula>NOT(ISERROR(SEARCH("midi",D30)))</formula>
    </cfRule>
    <cfRule type="containsText" dxfId="8244" priority="2145" operator="containsText" text="double">
      <formula>NOT(ISERROR(SEARCH("double",D30)))</formula>
    </cfRule>
    <cfRule type="containsText" dxfId="8243" priority="2146" operator="containsText" text="max">
      <formula>NOT(ISERROR(SEARCH("max",D30)))</formula>
    </cfRule>
    <cfRule type="containsText" dxfId="8242" priority="2147" operator="containsText" text="mjp">
      <formula>NOT(ISERROR(SEARCH("mjp",D30)))</formula>
    </cfRule>
    <cfRule type="containsText" dxfId="8241" priority="2148" operator="containsText" text="midi">
      <formula>NOT(ISERROR(SEARCH("midi",D30)))</formula>
    </cfRule>
    <cfRule type="containsText" dxfId="8240" priority="2149" operator="containsText" text="double">
      <formula>NOT(ISERROR(SEARCH("double",D30)))</formula>
    </cfRule>
    <cfRule type="containsText" dxfId="8239" priority="2150" operator="containsText" text="max">
      <formula>NOT(ISERROR(SEARCH("max",D30)))</formula>
    </cfRule>
    <cfRule type="containsText" dxfId="8238" priority="2151" operator="containsText" text="mjp">
      <formula>NOT(ISERROR(SEARCH("mjp",D30)))</formula>
    </cfRule>
    <cfRule type="containsText" dxfId="8237" priority="2152" operator="containsText" text="midi">
      <formula>NOT(ISERROR(SEARCH("midi",D30)))</formula>
    </cfRule>
    <cfRule type="containsText" dxfId="8236" priority="2153" operator="containsText" text="double">
      <formula>NOT(ISERROR(SEARCH("double",D30)))</formula>
    </cfRule>
    <cfRule type="containsText" dxfId="8235" priority="2154" operator="containsText" text="max">
      <formula>NOT(ISERROR(SEARCH("max",D30)))</formula>
    </cfRule>
    <cfRule type="containsText" dxfId="8234" priority="2155" operator="containsText" text="mjp">
      <formula>NOT(ISERROR(SEARCH("mjp",D30)))</formula>
    </cfRule>
    <cfRule type="containsText" dxfId="8233" priority="2156" operator="containsText" text="midi">
      <formula>NOT(ISERROR(SEARCH("midi",D30)))</formula>
    </cfRule>
    <cfRule type="containsText" dxfId="8232" priority="2157" operator="containsText" text="double">
      <formula>NOT(ISERROR(SEARCH("double",D30)))</formula>
    </cfRule>
    <cfRule type="containsText" dxfId="8231" priority="2158" operator="containsText" text="max">
      <formula>NOT(ISERROR(SEARCH("max",D30)))</formula>
    </cfRule>
    <cfRule type="containsText" dxfId="8230" priority="2159" operator="containsText" text="mjp">
      <formula>NOT(ISERROR(SEARCH("mjp",D30)))</formula>
    </cfRule>
    <cfRule type="containsText" dxfId="8229" priority="2160" operator="containsText" text="midi">
      <formula>NOT(ISERROR(SEARCH("midi",D30)))</formula>
    </cfRule>
    <cfRule type="containsText" dxfId="8228" priority="2161" operator="containsText" text="double">
      <formula>NOT(ISERROR(SEARCH("double",D30)))</formula>
    </cfRule>
    <cfRule type="containsText" dxfId="8227" priority="2162" operator="containsText" text="max">
      <formula>NOT(ISERROR(SEARCH("max",D30)))</formula>
    </cfRule>
    <cfRule type="containsText" dxfId="8226" priority="2163" operator="containsText" text="mjp">
      <formula>NOT(ISERROR(SEARCH("mjp",D30)))</formula>
    </cfRule>
    <cfRule type="containsText" dxfId="8225" priority="2164" operator="containsText" text="midi">
      <formula>NOT(ISERROR(SEARCH("midi",D30)))</formula>
    </cfRule>
    <cfRule type="containsText" dxfId="8224" priority="2165" operator="containsText" text="double">
      <formula>NOT(ISERROR(SEARCH("double",D30)))</formula>
    </cfRule>
    <cfRule type="containsText" dxfId="8223" priority="2166" operator="containsText" text="max">
      <formula>NOT(ISERROR(SEARCH("max",D30)))</formula>
    </cfRule>
    <cfRule type="containsText" dxfId="8222" priority="2167" operator="containsText" text="mjp">
      <formula>NOT(ISERROR(SEARCH("mjp",D30)))</formula>
    </cfRule>
    <cfRule type="containsText" dxfId="8221" priority="2168" operator="containsText" text="midi">
      <formula>NOT(ISERROR(SEARCH("midi",D30)))</formula>
    </cfRule>
    <cfRule type="containsText" dxfId="8220" priority="2169" operator="containsText" text="double">
      <formula>NOT(ISERROR(SEARCH("double",D30)))</formula>
    </cfRule>
    <cfRule type="containsText" dxfId="8219" priority="2170" operator="containsText" text="max">
      <formula>NOT(ISERROR(SEARCH("max",D30)))</formula>
    </cfRule>
    <cfRule type="containsText" dxfId="8218" priority="2171" operator="containsText" text="mjp">
      <formula>NOT(ISERROR(SEARCH("mjp",D30)))</formula>
    </cfRule>
    <cfRule type="containsText" dxfId="8217" priority="2172" operator="containsText" text="midi">
      <formula>NOT(ISERROR(SEARCH("midi",D30)))</formula>
    </cfRule>
    <cfRule type="containsText" dxfId="8216" priority="2173" operator="containsText" text="double">
      <formula>NOT(ISERROR(SEARCH("double",D30)))</formula>
    </cfRule>
    <cfRule type="containsText" dxfId="8215" priority="2174" operator="containsText" text="max">
      <formula>NOT(ISERROR(SEARCH("max",D30)))</formula>
    </cfRule>
    <cfRule type="containsText" dxfId="8214" priority="2175" operator="containsText" text="mjp">
      <formula>NOT(ISERROR(SEARCH("mjp",D30)))</formula>
    </cfRule>
    <cfRule type="containsText" dxfId="8213" priority="2176" operator="containsText" text="midi">
      <formula>NOT(ISERROR(SEARCH("midi",D30)))</formula>
    </cfRule>
    <cfRule type="containsText" dxfId="8212" priority="2177" operator="containsText" text="double">
      <formula>NOT(ISERROR(SEARCH("double",D30)))</formula>
    </cfRule>
    <cfRule type="containsText" dxfId="8211" priority="2178" operator="containsText" text="max">
      <formula>NOT(ISERROR(SEARCH("max",D30)))</formula>
    </cfRule>
    <cfRule type="containsText" dxfId="8210" priority="2179" operator="containsText" text="mjp">
      <formula>NOT(ISERROR(SEARCH("mjp",D30)))</formula>
    </cfRule>
    <cfRule type="containsText" dxfId="8209" priority="2180" operator="containsText" text="midi">
      <formula>NOT(ISERROR(SEARCH("midi",D30)))</formula>
    </cfRule>
    <cfRule type="containsText" dxfId="8208" priority="2181" operator="containsText" text="double">
      <formula>NOT(ISERROR(SEARCH("double",D30)))</formula>
    </cfRule>
    <cfRule type="containsText" dxfId="8207" priority="2182" operator="containsText" text="max">
      <formula>NOT(ISERROR(SEARCH("max",D30)))</formula>
    </cfRule>
    <cfRule type="containsText" dxfId="8206" priority="2183" operator="containsText" text="mjp">
      <formula>NOT(ISERROR(SEARCH("mjp",D30)))</formula>
    </cfRule>
    <cfRule type="containsText" dxfId="8205" priority="2184" operator="containsText" text="midi">
      <formula>NOT(ISERROR(SEARCH("midi",D30)))</formula>
    </cfRule>
    <cfRule type="containsText" dxfId="8204" priority="2185" operator="containsText" text="double">
      <formula>NOT(ISERROR(SEARCH("double",D30)))</formula>
    </cfRule>
    <cfRule type="containsText" dxfId="8203" priority="2186" operator="containsText" text="max">
      <formula>NOT(ISERROR(SEARCH("max",D30)))</formula>
    </cfRule>
  </conditionalFormatting>
  <conditionalFormatting sqref="D32">
    <cfRule type="containsText" dxfId="8202" priority="1178" operator="containsText" text="midi">
      <formula>NOT(ISERROR(SEARCH("midi",D32)))</formula>
    </cfRule>
    <cfRule type="containsText" dxfId="8201" priority="1179" operator="containsText" text="double">
      <formula>NOT(ISERROR(SEARCH("double",D32)))</formula>
    </cfRule>
    <cfRule type="containsText" dxfId="8200" priority="1180" operator="containsText" text="max">
      <formula>NOT(ISERROR(SEARCH("max",D32)))</formula>
    </cfRule>
  </conditionalFormatting>
  <conditionalFormatting sqref="D32:D37">
    <cfRule type="containsText" dxfId="8199" priority="1053" operator="containsText" text="mjp">
      <formula>NOT(ISERROR(SEARCH("mjp",D32)))</formula>
    </cfRule>
  </conditionalFormatting>
  <conditionalFormatting sqref="D33">
    <cfRule type="containsText" dxfId="8198" priority="873" operator="containsText" text="mjp">
      <formula>NOT(ISERROR(SEARCH("mjp",D33)))</formula>
    </cfRule>
    <cfRule type="containsText" dxfId="8197" priority="874" operator="containsText" text="midi">
      <formula>NOT(ISERROR(SEARCH("midi",D33)))</formula>
    </cfRule>
    <cfRule type="containsText" dxfId="8196" priority="875" operator="containsText" text="double">
      <formula>NOT(ISERROR(SEARCH("double",D33)))</formula>
    </cfRule>
    <cfRule type="containsText" dxfId="8195" priority="876" operator="containsText" text="max">
      <formula>NOT(ISERROR(SEARCH("max",D33)))</formula>
    </cfRule>
    <cfRule type="containsText" dxfId="8194" priority="877" operator="containsText" text="mjp">
      <formula>NOT(ISERROR(SEARCH("mjp",D33)))</formula>
    </cfRule>
    <cfRule type="containsText" dxfId="8193" priority="878" operator="containsText" text="midi">
      <formula>NOT(ISERROR(SEARCH("midi",D33)))</formula>
    </cfRule>
    <cfRule type="containsText" dxfId="8192" priority="879" operator="containsText" text="double">
      <formula>NOT(ISERROR(SEARCH("double",D33)))</formula>
    </cfRule>
    <cfRule type="containsText" dxfId="8191" priority="880" operator="containsText" text="max">
      <formula>NOT(ISERROR(SEARCH("max",D33)))</formula>
    </cfRule>
    <cfRule type="containsText" dxfId="8190" priority="881" operator="containsText" text="mjp">
      <formula>NOT(ISERROR(SEARCH("mjp",D33)))</formula>
    </cfRule>
    <cfRule type="containsText" dxfId="8189" priority="882" operator="containsText" text="midi">
      <formula>NOT(ISERROR(SEARCH("midi",D33)))</formula>
    </cfRule>
    <cfRule type="containsText" dxfId="8188" priority="883" operator="containsText" text="double">
      <formula>NOT(ISERROR(SEARCH("double",D33)))</formula>
    </cfRule>
    <cfRule type="containsText" dxfId="8187" priority="884" operator="containsText" text="max">
      <formula>NOT(ISERROR(SEARCH("max",D33)))</formula>
    </cfRule>
    <cfRule type="containsText" dxfId="8186" priority="885" operator="containsText" text="mjp">
      <formula>NOT(ISERROR(SEARCH("mjp",D33)))</formula>
    </cfRule>
    <cfRule type="containsText" dxfId="8185" priority="886" operator="containsText" text="midi">
      <formula>NOT(ISERROR(SEARCH("midi",D33)))</formula>
    </cfRule>
    <cfRule type="containsText" dxfId="8184" priority="887" operator="containsText" text="double">
      <formula>NOT(ISERROR(SEARCH("double",D33)))</formula>
    </cfRule>
    <cfRule type="containsText" dxfId="8183" priority="888" operator="containsText" text="max">
      <formula>NOT(ISERROR(SEARCH("max",D33)))</formula>
    </cfRule>
    <cfRule type="containsText" dxfId="8182" priority="889" operator="containsText" text="mjp">
      <formula>NOT(ISERROR(SEARCH("mjp",D33)))</formula>
    </cfRule>
    <cfRule type="containsText" dxfId="8181" priority="890" operator="containsText" text="midi">
      <formula>NOT(ISERROR(SEARCH("midi",D33)))</formula>
    </cfRule>
    <cfRule type="containsText" dxfId="8180" priority="891" operator="containsText" text="double">
      <formula>NOT(ISERROR(SEARCH("double",D33)))</formula>
    </cfRule>
    <cfRule type="containsText" dxfId="8179" priority="892" operator="containsText" text="max">
      <formula>NOT(ISERROR(SEARCH("max",D33)))</formula>
    </cfRule>
    <cfRule type="containsText" dxfId="8178" priority="893" operator="containsText" text="mjp">
      <formula>NOT(ISERROR(SEARCH("mjp",D33)))</formula>
    </cfRule>
    <cfRule type="containsText" dxfId="8177" priority="894" operator="containsText" text="midi">
      <formula>NOT(ISERROR(SEARCH("midi",D33)))</formula>
    </cfRule>
    <cfRule type="containsText" dxfId="8176" priority="895" operator="containsText" text="double">
      <formula>NOT(ISERROR(SEARCH("double",D33)))</formula>
    </cfRule>
    <cfRule type="containsText" dxfId="8175" priority="896" operator="containsText" text="max">
      <formula>NOT(ISERROR(SEARCH("max",D33)))</formula>
    </cfRule>
    <cfRule type="containsText" dxfId="8174" priority="897" operator="containsText" text="mjp">
      <formula>NOT(ISERROR(SEARCH("mjp",D33)))</formula>
    </cfRule>
    <cfRule type="containsText" dxfId="8173" priority="898" operator="containsText" text="midi">
      <formula>NOT(ISERROR(SEARCH("midi",D33)))</formula>
    </cfRule>
    <cfRule type="containsText" dxfId="8172" priority="899" operator="containsText" text="double">
      <formula>NOT(ISERROR(SEARCH("double",D33)))</formula>
    </cfRule>
    <cfRule type="containsText" dxfId="8171" priority="900" operator="containsText" text="max">
      <formula>NOT(ISERROR(SEARCH("max",D33)))</formula>
    </cfRule>
    <cfRule type="containsText" dxfId="8170" priority="901" operator="containsText" text="mjp">
      <formula>NOT(ISERROR(SEARCH("mjp",D33)))</formula>
    </cfRule>
    <cfRule type="containsText" dxfId="8169" priority="902" operator="containsText" text="midi">
      <formula>NOT(ISERROR(SEARCH("midi",D33)))</formula>
    </cfRule>
    <cfRule type="containsText" dxfId="8168" priority="903" operator="containsText" text="double">
      <formula>NOT(ISERROR(SEARCH("double",D33)))</formula>
    </cfRule>
    <cfRule type="containsText" dxfId="8167" priority="904" operator="containsText" text="max">
      <formula>NOT(ISERROR(SEARCH("max",D33)))</formula>
    </cfRule>
    <cfRule type="containsText" dxfId="8166" priority="905" operator="containsText" text="mjp">
      <formula>NOT(ISERROR(SEARCH("mjp",D33)))</formula>
    </cfRule>
    <cfRule type="containsText" dxfId="8165" priority="906" operator="containsText" text="midi">
      <formula>NOT(ISERROR(SEARCH("midi",D33)))</formula>
    </cfRule>
    <cfRule type="containsText" dxfId="8164" priority="907" operator="containsText" text="double">
      <formula>NOT(ISERROR(SEARCH("double",D33)))</formula>
    </cfRule>
    <cfRule type="containsText" dxfId="8163" priority="908" operator="containsText" text="max">
      <formula>NOT(ISERROR(SEARCH("max",D33)))</formula>
    </cfRule>
    <cfRule type="containsText" dxfId="8162" priority="909" operator="containsText" text="mjp">
      <formula>NOT(ISERROR(SEARCH("mjp",D33)))</formula>
    </cfRule>
    <cfRule type="containsText" dxfId="8161" priority="910" operator="containsText" text="midi">
      <formula>NOT(ISERROR(SEARCH("midi",D33)))</formula>
    </cfRule>
    <cfRule type="containsText" dxfId="8160" priority="911" operator="containsText" text="double">
      <formula>NOT(ISERROR(SEARCH("double",D33)))</formula>
    </cfRule>
    <cfRule type="containsText" dxfId="8159" priority="912" operator="containsText" text="max">
      <formula>NOT(ISERROR(SEARCH("max",D33)))</formula>
    </cfRule>
    <cfRule type="containsText" dxfId="8158" priority="913" operator="containsText" text="mjp">
      <formula>NOT(ISERROR(SEARCH("mjp",D33)))</formula>
    </cfRule>
    <cfRule type="containsText" dxfId="8157" priority="914" operator="containsText" text="midi">
      <formula>NOT(ISERROR(SEARCH("midi",D33)))</formula>
    </cfRule>
    <cfRule type="containsText" dxfId="8156" priority="915" operator="containsText" text="double">
      <formula>NOT(ISERROR(SEARCH("double",D33)))</formula>
    </cfRule>
    <cfRule type="containsText" dxfId="8155" priority="916" operator="containsText" text="max">
      <formula>NOT(ISERROR(SEARCH("max",D33)))</formula>
    </cfRule>
    <cfRule type="containsText" dxfId="8154" priority="917" operator="containsText" text="mjp">
      <formula>NOT(ISERROR(SEARCH("mjp",D33)))</formula>
    </cfRule>
    <cfRule type="containsText" dxfId="8153" priority="918" operator="containsText" text="midi">
      <formula>NOT(ISERROR(SEARCH("midi",D33)))</formula>
    </cfRule>
    <cfRule type="containsText" dxfId="8152" priority="919" operator="containsText" text="double">
      <formula>NOT(ISERROR(SEARCH("double",D33)))</formula>
    </cfRule>
    <cfRule type="containsText" dxfId="8151" priority="920" operator="containsText" text="max">
      <formula>NOT(ISERROR(SEARCH("max",D33)))</formula>
    </cfRule>
    <cfRule type="containsText" dxfId="8150" priority="921" operator="containsText" text="mjp">
      <formula>NOT(ISERROR(SEARCH("mjp",D33)))</formula>
    </cfRule>
    <cfRule type="containsText" dxfId="8149" priority="922" operator="containsText" text="midi">
      <formula>NOT(ISERROR(SEARCH("midi",D33)))</formula>
    </cfRule>
    <cfRule type="containsText" dxfId="8148" priority="923" operator="containsText" text="double">
      <formula>NOT(ISERROR(SEARCH("double",D33)))</formula>
    </cfRule>
    <cfRule type="containsText" dxfId="8147" priority="924" operator="containsText" text="max">
      <formula>NOT(ISERROR(SEARCH("max",D33)))</formula>
    </cfRule>
    <cfRule type="containsText" dxfId="8146" priority="925" operator="containsText" text="mjp">
      <formula>NOT(ISERROR(SEARCH("mjp",D33)))</formula>
    </cfRule>
    <cfRule type="containsText" dxfId="8145" priority="926" operator="containsText" text="midi">
      <formula>NOT(ISERROR(SEARCH("midi",D33)))</formula>
    </cfRule>
    <cfRule type="containsText" dxfId="8144" priority="927" operator="containsText" text="double">
      <formula>NOT(ISERROR(SEARCH("double",D33)))</formula>
    </cfRule>
    <cfRule type="containsText" dxfId="8143" priority="928" operator="containsText" text="max">
      <formula>NOT(ISERROR(SEARCH("max",D33)))</formula>
    </cfRule>
    <cfRule type="containsText" dxfId="8142" priority="929" operator="containsText" text="mjp">
      <formula>NOT(ISERROR(SEARCH("mjp",D33)))</formula>
    </cfRule>
    <cfRule type="containsText" dxfId="8141" priority="930" operator="containsText" text="midi">
      <formula>NOT(ISERROR(SEARCH("midi",D33)))</formula>
    </cfRule>
    <cfRule type="containsText" dxfId="8140" priority="931" operator="containsText" text="double">
      <formula>NOT(ISERROR(SEARCH("double",D33)))</formula>
    </cfRule>
    <cfRule type="containsText" dxfId="8139" priority="932" operator="containsText" text="max">
      <formula>NOT(ISERROR(SEARCH("max",D33)))</formula>
    </cfRule>
    <cfRule type="containsText" dxfId="8138" priority="933" operator="containsText" text="mjp">
      <formula>NOT(ISERROR(SEARCH("mjp",D33)))</formula>
    </cfRule>
    <cfRule type="containsText" dxfId="8137" priority="934" operator="containsText" text="midi">
      <formula>NOT(ISERROR(SEARCH("midi",D33)))</formula>
    </cfRule>
    <cfRule type="containsText" dxfId="8136" priority="935" operator="containsText" text="double">
      <formula>NOT(ISERROR(SEARCH("double",D33)))</formula>
    </cfRule>
    <cfRule type="containsText" dxfId="8135" priority="936" operator="containsText" text="max">
      <formula>NOT(ISERROR(SEARCH("max",D33)))</formula>
    </cfRule>
    <cfRule type="containsText" dxfId="8134" priority="937" operator="containsText" text="mjp">
      <formula>NOT(ISERROR(SEARCH("mjp",D33)))</formula>
    </cfRule>
    <cfRule type="containsText" dxfId="8133" priority="938" operator="containsText" text="midi">
      <formula>NOT(ISERROR(SEARCH("midi",D33)))</formula>
    </cfRule>
    <cfRule type="containsText" dxfId="8132" priority="939" operator="containsText" text="double">
      <formula>NOT(ISERROR(SEARCH("double",D33)))</formula>
    </cfRule>
    <cfRule type="containsText" dxfId="8131" priority="940" operator="containsText" text="max">
      <formula>NOT(ISERROR(SEARCH("max",D33)))</formula>
    </cfRule>
    <cfRule type="containsText" dxfId="8130" priority="941" operator="containsText" text="mjp">
      <formula>NOT(ISERROR(SEARCH("mjp",D33)))</formula>
    </cfRule>
    <cfRule type="containsText" dxfId="8129" priority="942" operator="containsText" text="midi">
      <formula>NOT(ISERROR(SEARCH("midi",D33)))</formula>
    </cfRule>
    <cfRule type="containsText" dxfId="8128" priority="943" operator="containsText" text="double">
      <formula>NOT(ISERROR(SEARCH("double",D33)))</formula>
    </cfRule>
    <cfRule type="containsText" dxfId="8127" priority="944" operator="containsText" text="max">
      <formula>NOT(ISERROR(SEARCH("max",D33)))</formula>
    </cfRule>
    <cfRule type="containsText" dxfId="8126" priority="945" operator="containsText" text="mjp">
      <formula>NOT(ISERROR(SEARCH("mjp",D33)))</formula>
    </cfRule>
    <cfRule type="containsText" dxfId="8125" priority="946" operator="containsText" text="midi">
      <formula>NOT(ISERROR(SEARCH("midi",D33)))</formula>
    </cfRule>
    <cfRule type="containsText" dxfId="8124" priority="947" operator="containsText" text="double">
      <formula>NOT(ISERROR(SEARCH("double",D33)))</formula>
    </cfRule>
    <cfRule type="containsText" dxfId="8123" priority="948" operator="containsText" text="max">
      <formula>NOT(ISERROR(SEARCH("max",D33)))</formula>
    </cfRule>
    <cfRule type="containsText" dxfId="8122" priority="949" operator="containsText" text="mjp">
      <formula>NOT(ISERROR(SEARCH("mjp",D33)))</formula>
    </cfRule>
    <cfRule type="containsText" dxfId="8121" priority="950" operator="containsText" text="midi">
      <formula>NOT(ISERROR(SEARCH("midi",D33)))</formula>
    </cfRule>
    <cfRule type="containsText" dxfId="8120" priority="951" operator="containsText" text="double">
      <formula>NOT(ISERROR(SEARCH("double",D33)))</formula>
    </cfRule>
    <cfRule type="containsText" dxfId="8119" priority="952" operator="containsText" text="max">
      <formula>NOT(ISERROR(SEARCH("max",D33)))</formula>
    </cfRule>
    <cfRule type="containsText" dxfId="8118" priority="953" operator="containsText" text="mjp">
      <formula>NOT(ISERROR(SEARCH("mjp",D33)))</formula>
    </cfRule>
    <cfRule type="containsText" dxfId="8117" priority="954" operator="containsText" text="midi">
      <formula>NOT(ISERROR(SEARCH("midi",D33)))</formula>
    </cfRule>
    <cfRule type="containsText" dxfId="8116" priority="955" operator="containsText" text="double">
      <formula>NOT(ISERROR(SEARCH("double",D33)))</formula>
    </cfRule>
    <cfRule type="containsText" dxfId="8115" priority="956" operator="containsText" text="max">
      <formula>NOT(ISERROR(SEARCH("max",D33)))</formula>
    </cfRule>
    <cfRule type="containsText" dxfId="8114" priority="957" operator="containsText" text="mjp">
      <formula>NOT(ISERROR(SEARCH("mjp",D33)))</formula>
    </cfRule>
    <cfRule type="containsText" dxfId="8113" priority="958" operator="containsText" text="midi">
      <formula>NOT(ISERROR(SEARCH("midi",D33)))</formula>
    </cfRule>
    <cfRule type="containsText" dxfId="8112" priority="959" operator="containsText" text="double">
      <formula>NOT(ISERROR(SEARCH("double",D33)))</formula>
    </cfRule>
    <cfRule type="containsText" dxfId="8111" priority="960" operator="containsText" text="max">
      <formula>NOT(ISERROR(SEARCH("max",D33)))</formula>
    </cfRule>
    <cfRule type="containsText" dxfId="8110" priority="961" operator="containsText" text="mjp">
      <formula>NOT(ISERROR(SEARCH("mjp",D33)))</formula>
    </cfRule>
    <cfRule type="containsText" dxfId="8109" priority="962" operator="containsText" text="midi">
      <formula>NOT(ISERROR(SEARCH("midi",D33)))</formula>
    </cfRule>
    <cfRule type="containsText" dxfId="8108" priority="963" operator="containsText" text="double">
      <formula>NOT(ISERROR(SEARCH("double",D33)))</formula>
    </cfRule>
    <cfRule type="containsText" dxfId="8107" priority="964" operator="containsText" text="max">
      <formula>NOT(ISERROR(SEARCH("max",D33)))</formula>
    </cfRule>
    <cfRule type="containsText" dxfId="8106" priority="965" operator="containsText" text="mjp">
      <formula>NOT(ISERROR(SEARCH("mjp",D33)))</formula>
    </cfRule>
    <cfRule type="containsText" dxfId="8105" priority="966" operator="containsText" text="midi">
      <formula>NOT(ISERROR(SEARCH("midi",D33)))</formula>
    </cfRule>
    <cfRule type="containsText" dxfId="8104" priority="967" operator="containsText" text="double">
      <formula>NOT(ISERROR(SEARCH("double",D33)))</formula>
    </cfRule>
    <cfRule type="containsText" dxfId="8103" priority="968" operator="containsText" text="max">
      <formula>NOT(ISERROR(SEARCH("max",D33)))</formula>
    </cfRule>
    <cfRule type="containsText" dxfId="8102" priority="969" operator="containsText" text="mjp">
      <formula>NOT(ISERROR(SEARCH("mjp",D33)))</formula>
    </cfRule>
    <cfRule type="containsText" dxfId="8101" priority="970" operator="containsText" text="midi">
      <formula>NOT(ISERROR(SEARCH("midi",D33)))</formula>
    </cfRule>
    <cfRule type="containsText" dxfId="8100" priority="971" operator="containsText" text="double">
      <formula>NOT(ISERROR(SEARCH("double",D33)))</formula>
    </cfRule>
    <cfRule type="containsText" dxfId="8099" priority="972" operator="containsText" text="max">
      <formula>NOT(ISERROR(SEARCH("max",D33)))</formula>
    </cfRule>
    <cfRule type="containsText" dxfId="8098" priority="973" operator="containsText" text="mjp">
      <formula>NOT(ISERROR(SEARCH("mjp",D33)))</formula>
    </cfRule>
    <cfRule type="containsText" dxfId="8097" priority="974" operator="containsText" text="midi">
      <formula>NOT(ISERROR(SEARCH("midi",D33)))</formula>
    </cfRule>
    <cfRule type="containsText" dxfId="8096" priority="975" operator="containsText" text="double">
      <formula>NOT(ISERROR(SEARCH("double",D33)))</formula>
    </cfRule>
    <cfRule type="containsText" dxfId="8095" priority="976" operator="containsText" text="max">
      <formula>NOT(ISERROR(SEARCH("max",D33)))</formula>
    </cfRule>
    <cfRule type="containsText" dxfId="8094" priority="977" operator="containsText" text="mjp">
      <formula>NOT(ISERROR(SEARCH("mjp",D33)))</formula>
    </cfRule>
    <cfRule type="containsText" dxfId="8093" priority="978" operator="containsText" text="midi">
      <formula>NOT(ISERROR(SEARCH("midi",D33)))</formula>
    </cfRule>
    <cfRule type="containsText" dxfId="8092" priority="979" operator="containsText" text="double">
      <formula>NOT(ISERROR(SEARCH("double",D33)))</formula>
    </cfRule>
    <cfRule type="containsText" dxfId="8091" priority="980" operator="containsText" text="max">
      <formula>NOT(ISERROR(SEARCH("max",D33)))</formula>
    </cfRule>
    <cfRule type="containsText" dxfId="8090" priority="981" operator="containsText" text="mjp">
      <formula>NOT(ISERROR(SEARCH("mjp",D33)))</formula>
    </cfRule>
    <cfRule type="containsText" dxfId="8089" priority="982" operator="containsText" text="midi">
      <formula>NOT(ISERROR(SEARCH("midi",D33)))</formula>
    </cfRule>
    <cfRule type="containsText" dxfId="8088" priority="983" operator="containsText" text="double">
      <formula>NOT(ISERROR(SEARCH("double",D33)))</formula>
    </cfRule>
    <cfRule type="containsText" dxfId="8087" priority="984" operator="containsText" text="max">
      <formula>NOT(ISERROR(SEARCH("max",D33)))</formula>
    </cfRule>
    <cfRule type="containsText" dxfId="8086" priority="985" operator="containsText" text="mjp">
      <formula>NOT(ISERROR(SEARCH("mjp",D33)))</formula>
    </cfRule>
    <cfRule type="containsText" dxfId="8085" priority="986" operator="containsText" text="midi">
      <formula>NOT(ISERROR(SEARCH("midi",D33)))</formula>
    </cfRule>
    <cfRule type="containsText" dxfId="8084" priority="987" operator="containsText" text="double">
      <formula>NOT(ISERROR(SEARCH("double",D33)))</formula>
    </cfRule>
    <cfRule type="containsText" dxfId="8083" priority="988" operator="containsText" text="max">
      <formula>NOT(ISERROR(SEARCH("max",D33)))</formula>
    </cfRule>
    <cfRule type="containsText" dxfId="8082" priority="989" operator="containsText" text="mjp">
      <formula>NOT(ISERROR(SEARCH("mjp",D33)))</formula>
    </cfRule>
    <cfRule type="containsText" dxfId="8081" priority="990" operator="containsText" text="midi">
      <formula>NOT(ISERROR(SEARCH("midi",D33)))</formula>
    </cfRule>
    <cfRule type="containsText" dxfId="8080" priority="991" operator="containsText" text="double">
      <formula>NOT(ISERROR(SEARCH("double",D33)))</formula>
    </cfRule>
    <cfRule type="containsText" dxfId="8079" priority="992" operator="containsText" text="max">
      <formula>NOT(ISERROR(SEARCH("max",D33)))</formula>
    </cfRule>
    <cfRule type="containsText" dxfId="8078" priority="993" operator="containsText" text="mjp">
      <formula>NOT(ISERROR(SEARCH("mjp",D33)))</formula>
    </cfRule>
    <cfRule type="containsText" dxfId="8077" priority="994" operator="containsText" text="midi">
      <formula>NOT(ISERROR(SEARCH("midi",D33)))</formula>
    </cfRule>
    <cfRule type="containsText" dxfId="8076" priority="995" operator="containsText" text="double">
      <formula>NOT(ISERROR(SEARCH("double",D33)))</formula>
    </cfRule>
    <cfRule type="containsText" dxfId="8075" priority="996" operator="containsText" text="max">
      <formula>NOT(ISERROR(SEARCH("max",D33)))</formula>
    </cfRule>
    <cfRule type="containsText" dxfId="8074" priority="997" operator="containsText" text="mjp">
      <formula>NOT(ISERROR(SEARCH("mjp",D33)))</formula>
    </cfRule>
    <cfRule type="containsText" dxfId="8073" priority="998" operator="containsText" text="midi">
      <formula>NOT(ISERROR(SEARCH("midi",D33)))</formula>
    </cfRule>
    <cfRule type="containsText" dxfId="8072" priority="999" operator="containsText" text="double">
      <formula>NOT(ISERROR(SEARCH("double",D33)))</formula>
    </cfRule>
    <cfRule type="containsText" dxfId="8071" priority="1000" operator="containsText" text="max">
      <formula>NOT(ISERROR(SEARCH("max",D33)))</formula>
    </cfRule>
    <cfRule type="containsText" dxfId="8070" priority="1001" operator="containsText" text="mjp">
      <formula>NOT(ISERROR(SEARCH("mjp",D33)))</formula>
    </cfRule>
    <cfRule type="containsText" dxfId="8069" priority="1002" operator="containsText" text="midi">
      <formula>NOT(ISERROR(SEARCH("midi",D33)))</formula>
    </cfRule>
    <cfRule type="containsText" dxfId="8068" priority="1003" operator="containsText" text="double">
      <formula>NOT(ISERROR(SEARCH("double",D33)))</formula>
    </cfRule>
    <cfRule type="containsText" dxfId="8067" priority="1004" operator="containsText" text="max">
      <formula>NOT(ISERROR(SEARCH("max",D33)))</formula>
    </cfRule>
    <cfRule type="containsText" dxfId="8066" priority="1005" operator="containsText" text="mjp">
      <formula>NOT(ISERROR(SEARCH("mjp",D33)))</formula>
    </cfRule>
    <cfRule type="containsText" dxfId="8065" priority="1006" operator="containsText" text="midi">
      <formula>NOT(ISERROR(SEARCH("midi",D33)))</formula>
    </cfRule>
    <cfRule type="containsText" dxfId="8064" priority="1007" operator="containsText" text="double">
      <formula>NOT(ISERROR(SEARCH("double",D33)))</formula>
    </cfRule>
    <cfRule type="containsText" dxfId="8063" priority="1008" operator="containsText" text="max">
      <formula>NOT(ISERROR(SEARCH("max",D33)))</formula>
    </cfRule>
    <cfRule type="containsText" dxfId="8062" priority="1009" operator="containsText" text="mjp">
      <formula>NOT(ISERROR(SEARCH("mjp",D33)))</formula>
    </cfRule>
    <cfRule type="containsText" dxfId="8061" priority="1010" operator="containsText" text="midi">
      <formula>NOT(ISERROR(SEARCH("midi",D33)))</formula>
    </cfRule>
    <cfRule type="containsText" dxfId="8060" priority="1011" operator="containsText" text="double">
      <formula>NOT(ISERROR(SEARCH("double",D33)))</formula>
    </cfRule>
    <cfRule type="containsText" dxfId="8059" priority="1012" operator="containsText" text="max">
      <formula>NOT(ISERROR(SEARCH("max",D33)))</formula>
    </cfRule>
    <cfRule type="containsText" dxfId="8058" priority="1013" operator="containsText" text="mjp">
      <formula>NOT(ISERROR(SEARCH("mjp",D33)))</formula>
    </cfRule>
    <cfRule type="containsText" dxfId="8057" priority="1014" operator="containsText" text="midi">
      <formula>NOT(ISERROR(SEARCH("midi",D33)))</formula>
    </cfRule>
    <cfRule type="containsText" dxfId="8056" priority="1015" operator="containsText" text="double">
      <formula>NOT(ISERROR(SEARCH("double",D33)))</formula>
    </cfRule>
    <cfRule type="containsText" dxfId="8055" priority="1016" operator="containsText" text="max">
      <formula>NOT(ISERROR(SEARCH("max",D33)))</formula>
    </cfRule>
    <cfRule type="containsText" dxfId="8054" priority="1017" operator="containsText" text="mjp">
      <formula>NOT(ISERROR(SEARCH("mjp",D33)))</formula>
    </cfRule>
    <cfRule type="containsText" dxfId="8053" priority="1018" operator="containsText" text="midi">
      <formula>NOT(ISERROR(SEARCH("midi",D33)))</formula>
    </cfRule>
    <cfRule type="containsText" dxfId="8052" priority="1019" operator="containsText" text="double">
      <formula>NOT(ISERROR(SEARCH("double",D33)))</formula>
    </cfRule>
    <cfRule type="containsText" dxfId="8051" priority="1020" operator="containsText" text="max">
      <formula>NOT(ISERROR(SEARCH("max",D33)))</formula>
    </cfRule>
    <cfRule type="containsText" dxfId="8050" priority="1021" operator="containsText" text="mjp">
      <formula>NOT(ISERROR(SEARCH("mjp",D33)))</formula>
    </cfRule>
    <cfRule type="containsText" dxfId="8049" priority="1022" operator="containsText" text="midi">
      <formula>NOT(ISERROR(SEARCH("midi",D33)))</formula>
    </cfRule>
    <cfRule type="containsText" dxfId="8048" priority="1023" operator="containsText" text="double">
      <formula>NOT(ISERROR(SEARCH("double",D33)))</formula>
    </cfRule>
    <cfRule type="containsText" dxfId="8047" priority="1024" operator="containsText" text="max">
      <formula>NOT(ISERROR(SEARCH("max",D33)))</formula>
    </cfRule>
    <cfRule type="containsText" dxfId="8046" priority="1025" operator="containsText" text="mjp">
      <formula>NOT(ISERROR(SEARCH("mjp",D33)))</formula>
    </cfRule>
    <cfRule type="containsText" dxfId="8045" priority="1026" operator="containsText" text="midi">
      <formula>NOT(ISERROR(SEARCH("midi",D33)))</formula>
    </cfRule>
    <cfRule type="containsText" dxfId="8044" priority="1027" operator="containsText" text="double">
      <formula>NOT(ISERROR(SEARCH("double",D33)))</formula>
    </cfRule>
    <cfRule type="containsText" dxfId="8043" priority="1028" operator="containsText" text="max">
      <formula>NOT(ISERROR(SEARCH("max",D33)))</formula>
    </cfRule>
    <cfRule type="containsText" dxfId="8042" priority="1029" operator="containsText" text="mjp">
      <formula>NOT(ISERROR(SEARCH("mjp",D33)))</formula>
    </cfRule>
    <cfRule type="containsText" dxfId="8041" priority="1030" operator="containsText" text="midi">
      <formula>NOT(ISERROR(SEARCH("midi",D33)))</formula>
    </cfRule>
    <cfRule type="containsText" dxfId="8040" priority="1031" operator="containsText" text="double">
      <formula>NOT(ISERROR(SEARCH("double",D33)))</formula>
    </cfRule>
    <cfRule type="containsText" dxfId="8039" priority="1032" operator="containsText" text="max">
      <formula>NOT(ISERROR(SEARCH("max",D33)))</formula>
    </cfRule>
    <cfRule type="containsText" dxfId="8038" priority="1033" operator="containsText" text="mjp">
      <formula>NOT(ISERROR(SEARCH("mjp",D33)))</formula>
    </cfRule>
    <cfRule type="containsText" dxfId="8037" priority="1034" operator="containsText" text="midi">
      <formula>NOT(ISERROR(SEARCH("midi",D33)))</formula>
    </cfRule>
    <cfRule type="containsText" dxfId="8036" priority="1035" operator="containsText" text="double">
      <formula>NOT(ISERROR(SEARCH("double",D33)))</formula>
    </cfRule>
    <cfRule type="containsText" dxfId="8035" priority="1036" operator="containsText" text="max">
      <formula>NOT(ISERROR(SEARCH("max",D33)))</formula>
    </cfRule>
    <cfRule type="containsText" dxfId="8034" priority="1037" operator="containsText" text="mjp">
      <formula>NOT(ISERROR(SEARCH("mjp",D33)))</formula>
    </cfRule>
    <cfRule type="containsText" dxfId="8033" priority="1038" operator="containsText" text="midi">
      <formula>NOT(ISERROR(SEARCH("midi",D33)))</formula>
    </cfRule>
    <cfRule type="containsText" dxfId="8032" priority="1039" operator="containsText" text="double">
      <formula>NOT(ISERROR(SEARCH("double",D33)))</formula>
    </cfRule>
    <cfRule type="containsText" dxfId="8031" priority="1040" operator="containsText" text="max">
      <formula>NOT(ISERROR(SEARCH("max",D33)))</formula>
    </cfRule>
    <cfRule type="containsText" dxfId="8030" priority="1041" operator="containsText" text="mjp">
      <formula>NOT(ISERROR(SEARCH("mjp",D33)))</formula>
    </cfRule>
    <cfRule type="containsText" dxfId="8029" priority="1042" operator="containsText" text="midi">
      <formula>NOT(ISERROR(SEARCH("midi",D33)))</formula>
    </cfRule>
    <cfRule type="containsText" dxfId="8028" priority="1043" operator="containsText" text="double">
      <formula>NOT(ISERROR(SEARCH("double",D33)))</formula>
    </cfRule>
    <cfRule type="containsText" dxfId="8027" priority="1044" operator="containsText" text="max">
      <formula>NOT(ISERROR(SEARCH("max",D33)))</formula>
    </cfRule>
    <cfRule type="containsText" dxfId="8026" priority="1045" operator="containsText" text="mjp">
      <formula>NOT(ISERROR(SEARCH("mjp",D33)))</formula>
    </cfRule>
    <cfRule type="containsText" dxfId="8025" priority="1046" operator="containsText" text="midi">
      <formula>NOT(ISERROR(SEARCH("midi",D33)))</formula>
    </cfRule>
    <cfRule type="containsText" dxfId="8024" priority="1047" operator="containsText" text="double">
      <formula>NOT(ISERROR(SEARCH("double",D33)))</formula>
    </cfRule>
    <cfRule type="containsText" dxfId="8023" priority="1048" operator="containsText" text="max">
      <formula>NOT(ISERROR(SEARCH("max",D33)))</formula>
    </cfRule>
    <cfRule type="containsText" dxfId="8022" priority="1049" operator="containsText" text="mjp">
      <formula>NOT(ISERROR(SEARCH("mjp",D33)))</formula>
    </cfRule>
    <cfRule type="containsText" dxfId="8021" priority="1050" operator="containsText" text="midi">
      <formula>NOT(ISERROR(SEARCH("midi",D33)))</formula>
    </cfRule>
    <cfRule type="containsText" dxfId="8020" priority="1051" operator="containsText" text="double">
      <formula>NOT(ISERROR(SEARCH("double",D33)))</formula>
    </cfRule>
    <cfRule type="containsText" dxfId="8019" priority="1052" operator="containsText" text="max">
      <formula>NOT(ISERROR(SEARCH("max",D33)))</formula>
    </cfRule>
    <cfRule type="containsText" dxfId="8018" priority="1054" operator="containsText" text="midi">
      <formula>NOT(ISERROR(SEARCH("midi",D33)))</formula>
    </cfRule>
    <cfRule type="containsText" dxfId="8017" priority="1055" operator="containsText" text="double">
      <formula>NOT(ISERROR(SEARCH("double",D33)))</formula>
    </cfRule>
    <cfRule type="containsText" dxfId="8016" priority="1056" operator="containsText" text="max">
      <formula>NOT(ISERROR(SEARCH("max",D33)))</formula>
    </cfRule>
  </conditionalFormatting>
  <conditionalFormatting sqref="D34">
    <cfRule type="containsText" dxfId="8015" priority="1174" operator="containsText" text="midi">
      <formula>NOT(ISERROR(SEARCH("midi",D34)))</formula>
    </cfRule>
    <cfRule type="containsText" dxfId="8014" priority="1175" operator="containsText" text="double">
      <formula>NOT(ISERROR(SEARCH("double",D34)))</formula>
    </cfRule>
    <cfRule type="containsText" dxfId="8013" priority="1176" operator="containsText" text="max">
      <formula>NOT(ISERROR(SEARCH("max",D34)))</formula>
    </cfRule>
  </conditionalFormatting>
  <conditionalFormatting sqref="D35 D37 D39 D41">
    <cfRule type="containsText" dxfId="8012" priority="1182" operator="containsText" text="midi">
      <formula>NOT(ISERROR(SEARCH("midi",D35)))</formula>
    </cfRule>
    <cfRule type="containsText" dxfId="8011" priority="1183" operator="containsText" text="double">
      <formula>NOT(ISERROR(SEARCH("double",D35)))</formula>
    </cfRule>
    <cfRule type="containsText" dxfId="8010" priority="1184" operator="containsText" text="max">
      <formula>NOT(ISERROR(SEARCH("max",D35)))</formula>
    </cfRule>
    <cfRule type="containsText" dxfId="8009" priority="1185" operator="containsText" text="mjp">
      <formula>NOT(ISERROR(SEARCH("mjp",D35)))</formula>
    </cfRule>
    <cfRule type="containsText" dxfId="8008" priority="1186" operator="containsText" text="midi">
      <formula>NOT(ISERROR(SEARCH("midi",D35)))</formula>
    </cfRule>
    <cfRule type="containsText" dxfId="8007" priority="1187" operator="containsText" text="double">
      <formula>NOT(ISERROR(SEARCH("double",D35)))</formula>
    </cfRule>
    <cfRule type="containsText" dxfId="8006" priority="1188" operator="containsText" text="max">
      <formula>NOT(ISERROR(SEARCH("max",D35)))</formula>
    </cfRule>
    <cfRule type="containsText" dxfId="8005" priority="1189" operator="containsText" text="mjp">
      <formula>NOT(ISERROR(SEARCH("mjp",D35)))</formula>
    </cfRule>
    <cfRule type="containsText" dxfId="8004" priority="1190" operator="containsText" text="midi">
      <formula>NOT(ISERROR(SEARCH("midi",D35)))</formula>
    </cfRule>
    <cfRule type="containsText" dxfId="8003" priority="1191" operator="containsText" text="double">
      <formula>NOT(ISERROR(SEARCH("double",D35)))</formula>
    </cfRule>
    <cfRule type="containsText" dxfId="8002" priority="1192" operator="containsText" text="max">
      <formula>NOT(ISERROR(SEARCH("max",D35)))</formula>
    </cfRule>
    <cfRule type="containsText" dxfId="8001" priority="1193" operator="containsText" text="mjp">
      <formula>NOT(ISERROR(SEARCH("mjp",D35)))</formula>
    </cfRule>
    <cfRule type="containsText" dxfId="8000" priority="1194" operator="containsText" text="midi">
      <formula>NOT(ISERROR(SEARCH("midi",D35)))</formula>
    </cfRule>
    <cfRule type="containsText" dxfId="7999" priority="1195" operator="containsText" text="double">
      <formula>NOT(ISERROR(SEARCH("double",D35)))</formula>
    </cfRule>
    <cfRule type="containsText" dxfId="7998" priority="1196" operator="containsText" text="max">
      <formula>NOT(ISERROR(SEARCH("max",D35)))</formula>
    </cfRule>
    <cfRule type="containsText" dxfId="7997" priority="1197" operator="containsText" text="mjp">
      <formula>NOT(ISERROR(SEARCH("mjp",D35)))</formula>
    </cfRule>
    <cfRule type="containsText" dxfId="7996" priority="1198" operator="containsText" text="midi">
      <formula>NOT(ISERROR(SEARCH("midi",D35)))</formula>
    </cfRule>
    <cfRule type="containsText" dxfId="7995" priority="1199" operator="containsText" text="double">
      <formula>NOT(ISERROR(SEARCH("double",D35)))</formula>
    </cfRule>
    <cfRule type="containsText" dxfId="7994" priority="1200" operator="containsText" text="max">
      <formula>NOT(ISERROR(SEARCH("max",D35)))</formula>
    </cfRule>
    <cfRule type="containsText" dxfId="7993" priority="1201" operator="containsText" text="mjp">
      <formula>NOT(ISERROR(SEARCH("mjp",D35)))</formula>
    </cfRule>
    <cfRule type="containsText" dxfId="7992" priority="1202" operator="containsText" text="midi">
      <formula>NOT(ISERROR(SEARCH("midi",D35)))</formula>
    </cfRule>
    <cfRule type="containsText" dxfId="7991" priority="1203" operator="containsText" text="double">
      <formula>NOT(ISERROR(SEARCH("double",D35)))</formula>
    </cfRule>
    <cfRule type="containsText" dxfId="7990" priority="1204" operator="containsText" text="max">
      <formula>NOT(ISERROR(SEARCH("max",D35)))</formula>
    </cfRule>
    <cfRule type="containsText" dxfId="7989" priority="1205" operator="containsText" text="mjp">
      <formula>NOT(ISERROR(SEARCH("mjp",D35)))</formula>
    </cfRule>
    <cfRule type="containsText" dxfId="7988" priority="1206" operator="containsText" text="midi">
      <formula>NOT(ISERROR(SEARCH("midi",D35)))</formula>
    </cfRule>
    <cfRule type="containsText" dxfId="7987" priority="1207" operator="containsText" text="double">
      <formula>NOT(ISERROR(SEARCH("double",D35)))</formula>
    </cfRule>
    <cfRule type="containsText" dxfId="7986" priority="1208" operator="containsText" text="max">
      <formula>NOT(ISERROR(SEARCH("max",D35)))</formula>
    </cfRule>
    <cfRule type="containsText" dxfId="7985" priority="1209" operator="containsText" text="mjp">
      <formula>NOT(ISERROR(SEARCH("mjp",D35)))</formula>
    </cfRule>
    <cfRule type="containsText" dxfId="7984" priority="1210" operator="containsText" text="midi">
      <formula>NOT(ISERROR(SEARCH("midi",D35)))</formula>
    </cfRule>
    <cfRule type="containsText" dxfId="7983" priority="1211" operator="containsText" text="double">
      <formula>NOT(ISERROR(SEARCH("double",D35)))</formula>
    </cfRule>
    <cfRule type="containsText" dxfId="7982" priority="1212" operator="containsText" text="max">
      <formula>NOT(ISERROR(SEARCH("max",D35)))</formula>
    </cfRule>
    <cfRule type="containsText" dxfId="7981" priority="1213" operator="containsText" text="mjp">
      <formula>NOT(ISERROR(SEARCH("mjp",D35)))</formula>
    </cfRule>
    <cfRule type="containsText" dxfId="7980" priority="1214" operator="containsText" text="midi">
      <formula>NOT(ISERROR(SEARCH("midi",D35)))</formula>
    </cfRule>
    <cfRule type="containsText" dxfId="7979" priority="1215" operator="containsText" text="double">
      <formula>NOT(ISERROR(SEARCH("double",D35)))</formula>
    </cfRule>
    <cfRule type="containsText" dxfId="7978" priority="1216" operator="containsText" text="max">
      <formula>NOT(ISERROR(SEARCH("max",D35)))</formula>
    </cfRule>
    <cfRule type="containsText" dxfId="7977" priority="1217" operator="containsText" text="mjp">
      <formula>NOT(ISERROR(SEARCH("mjp",D35)))</formula>
    </cfRule>
    <cfRule type="containsText" dxfId="7976" priority="1218" operator="containsText" text="midi">
      <formula>NOT(ISERROR(SEARCH("midi",D35)))</formula>
    </cfRule>
    <cfRule type="containsText" dxfId="7975" priority="1219" operator="containsText" text="double">
      <formula>NOT(ISERROR(SEARCH("double",D35)))</formula>
    </cfRule>
    <cfRule type="containsText" dxfId="7974" priority="1220" operator="containsText" text="max">
      <formula>NOT(ISERROR(SEARCH("max",D35)))</formula>
    </cfRule>
    <cfRule type="containsText" dxfId="7973" priority="1221" operator="containsText" text="mjp">
      <formula>NOT(ISERROR(SEARCH("mjp",D35)))</formula>
    </cfRule>
    <cfRule type="containsText" dxfId="7972" priority="1222" operator="containsText" text="midi">
      <formula>NOT(ISERROR(SEARCH("midi",D35)))</formula>
    </cfRule>
    <cfRule type="containsText" dxfId="7971" priority="1223" operator="containsText" text="double">
      <formula>NOT(ISERROR(SEARCH("double",D35)))</formula>
    </cfRule>
    <cfRule type="containsText" dxfId="7970" priority="1224" operator="containsText" text="max">
      <formula>NOT(ISERROR(SEARCH("max",D35)))</formula>
    </cfRule>
    <cfRule type="containsText" dxfId="7969" priority="1225" operator="containsText" text="mjp">
      <formula>NOT(ISERROR(SEARCH("mjp",D35)))</formula>
    </cfRule>
    <cfRule type="containsText" dxfId="7968" priority="1226" operator="containsText" text="midi">
      <formula>NOT(ISERROR(SEARCH("midi",D35)))</formula>
    </cfRule>
    <cfRule type="containsText" dxfId="7967" priority="1227" operator="containsText" text="double">
      <formula>NOT(ISERROR(SEARCH("double",D35)))</formula>
    </cfRule>
    <cfRule type="containsText" dxfId="7966" priority="1228" operator="containsText" text="max">
      <formula>NOT(ISERROR(SEARCH("max",D35)))</formula>
    </cfRule>
    <cfRule type="containsText" dxfId="7965" priority="1229" operator="containsText" text="mjp">
      <formula>NOT(ISERROR(SEARCH("mjp",D35)))</formula>
    </cfRule>
    <cfRule type="containsText" dxfId="7964" priority="1230" operator="containsText" text="midi">
      <formula>NOT(ISERROR(SEARCH("midi",D35)))</formula>
    </cfRule>
    <cfRule type="containsText" dxfId="7963" priority="1231" operator="containsText" text="double">
      <formula>NOT(ISERROR(SEARCH("double",D35)))</formula>
    </cfRule>
    <cfRule type="containsText" dxfId="7962" priority="1232" operator="containsText" text="max">
      <formula>NOT(ISERROR(SEARCH("max",D35)))</formula>
    </cfRule>
    <cfRule type="containsText" dxfId="7961" priority="1233" operator="containsText" text="mjp">
      <formula>NOT(ISERROR(SEARCH("mjp",D35)))</formula>
    </cfRule>
    <cfRule type="containsText" dxfId="7960" priority="1234" operator="containsText" text="midi">
      <formula>NOT(ISERROR(SEARCH("midi",D35)))</formula>
    </cfRule>
    <cfRule type="containsText" dxfId="7959" priority="1235" operator="containsText" text="double">
      <formula>NOT(ISERROR(SEARCH("double",D35)))</formula>
    </cfRule>
    <cfRule type="containsText" dxfId="7958" priority="1236" operator="containsText" text="max">
      <formula>NOT(ISERROR(SEARCH("max",D35)))</formula>
    </cfRule>
    <cfRule type="containsText" dxfId="7957" priority="1237" operator="containsText" text="mjp">
      <formula>NOT(ISERROR(SEARCH("mjp",D35)))</formula>
    </cfRule>
    <cfRule type="containsText" dxfId="7956" priority="1238" operator="containsText" text="midi">
      <formula>NOT(ISERROR(SEARCH("midi",D35)))</formula>
    </cfRule>
    <cfRule type="containsText" dxfId="7955" priority="1239" operator="containsText" text="double">
      <formula>NOT(ISERROR(SEARCH("double",D35)))</formula>
    </cfRule>
    <cfRule type="containsText" dxfId="7954" priority="1240" operator="containsText" text="max">
      <formula>NOT(ISERROR(SEARCH("max",D35)))</formula>
    </cfRule>
    <cfRule type="containsText" dxfId="7953" priority="1241" operator="containsText" text="mjp">
      <formula>NOT(ISERROR(SEARCH("mjp",D35)))</formula>
    </cfRule>
    <cfRule type="containsText" dxfId="7952" priority="1242" operator="containsText" text="midi">
      <formula>NOT(ISERROR(SEARCH("midi",D35)))</formula>
    </cfRule>
    <cfRule type="containsText" dxfId="7951" priority="1243" operator="containsText" text="double">
      <formula>NOT(ISERROR(SEARCH("double",D35)))</formula>
    </cfRule>
    <cfRule type="containsText" dxfId="7950" priority="1244" operator="containsText" text="max">
      <formula>NOT(ISERROR(SEARCH("max",D35)))</formula>
    </cfRule>
    <cfRule type="containsText" dxfId="7949" priority="1245" operator="containsText" text="mjp">
      <formula>NOT(ISERROR(SEARCH("mjp",D35)))</formula>
    </cfRule>
    <cfRule type="containsText" dxfId="7948" priority="1246" operator="containsText" text="midi">
      <formula>NOT(ISERROR(SEARCH("midi",D35)))</formula>
    </cfRule>
    <cfRule type="containsText" dxfId="7947" priority="1247" operator="containsText" text="double">
      <formula>NOT(ISERROR(SEARCH("double",D35)))</formula>
    </cfRule>
    <cfRule type="containsText" dxfId="7946" priority="1248" operator="containsText" text="max">
      <formula>NOT(ISERROR(SEARCH("max",D35)))</formula>
    </cfRule>
    <cfRule type="containsText" dxfId="7945" priority="1249" operator="containsText" text="mjp">
      <formula>NOT(ISERROR(SEARCH("mjp",D35)))</formula>
    </cfRule>
    <cfRule type="containsText" dxfId="7944" priority="1250" operator="containsText" text="midi">
      <formula>NOT(ISERROR(SEARCH("midi",D35)))</formula>
    </cfRule>
    <cfRule type="containsText" dxfId="7943" priority="1251" operator="containsText" text="double">
      <formula>NOT(ISERROR(SEARCH("double",D35)))</formula>
    </cfRule>
    <cfRule type="containsText" dxfId="7942" priority="1252" operator="containsText" text="max">
      <formula>NOT(ISERROR(SEARCH("max",D35)))</formula>
    </cfRule>
    <cfRule type="containsText" dxfId="7941" priority="1253" operator="containsText" text="mjp">
      <formula>NOT(ISERROR(SEARCH("mjp",D35)))</formula>
    </cfRule>
    <cfRule type="containsText" dxfId="7940" priority="1254" operator="containsText" text="midi">
      <formula>NOT(ISERROR(SEARCH("midi",D35)))</formula>
    </cfRule>
    <cfRule type="containsText" dxfId="7939" priority="1255" operator="containsText" text="double">
      <formula>NOT(ISERROR(SEARCH("double",D35)))</formula>
    </cfRule>
    <cfRule type="containsText" dxfId="7938" priority="1256" operator="containsText" text="max">
      <formula>NOT(ISERROR(SEARCH("max",D35)))</formula>
    </cfRule>
    <cfRule type="containsText" dxfId="7937" priority="1257" operator="containsText" text="mjp">
      <formula>NOT(ISERROR(SEARCH("mjp",D35)))</formula>
    </cfRule>
    <cfRule type="containsText" dxfId="7936" priority="1258" operator="containsText" text="midi">
      <formula>NOT(ISERROR(SEARCH("midi",D35)))</formula>
    </cfRule>
    <cfRule type="containsText" dxfId="7935" priority="1259" operator="containsText" text="double">
      <formula>NOT(ISERROR(SEARCH("double",D35)))</formula>
    </cfRule>
    <cfRule type="containsText" dxfId="7934" priority="1260" operator="containsText" text="max">
      <formula>NOT(ISERROR(SEARCH("max",D35)))</formula>
    </cfRule>
    <cfRule type="containsText" dxfId="7933" priority="1261" operator="containsText" text="mjp">
      <formula>NOT(ISERROR(SEARCH("mjp",D35)))</formula>
    </cfRule>
    <cfRule type="containsText" dxfId="7932" priority="1262" operator="containsText" text="midi">
      <formula>NOT(ISERROR(SEARCH("midi",D35)))</formula>
    </cfRule>
    <cfRule type="containsText" dxfId="7931" priority="1263" operator="containsText" text="double">
      <formula>NOT(ISERROR(SEARCH("double",D35)))</formula>
    </cfRule>
    <cfRule type="containsText" dxfId="7930" priority="1264" operator="containsText" text="max">
      <formula>NOT(ISERROR(SEARCH("max",D35)))</formula>
    </cfRule>
    <cfRule type="containsText" dxfId="7929" priority="1265" operator="containsText" text="mjp">
      <formula>NOT(ISERROR(SEARCH("mjp",D35)))</formula>
    </cfRule>
    <cfRule type="containsText" dxfId="7928" priority="1266" operator="containsText" text="midi">
      <formula>NOT(ISERROR(SEARCH("midi",D35)))</formula>
    </cfRule>
    <cfRule type="containsText" dxfId="7927" priority="1267" operator="containsText" text="double">
      <formula>NOT(ISERROR(SEARCH("double",D35)))</formula>
    </cfRule>
    <cfRule type="containsText" dxfId="7926" priority="1268" operator="containsText" text="max">
      <formula>NOT(ISERROR(SEARCH("max",D35)))</formula>
    </cfRule>
    <cfRule type="containsText" dxfId="7925" priority="1269" operator="containsText" text="mjp">
      <formula>NOT(ISERROR(SEARCH("mjp",D35)))</formula>
    </cfRule>
    <cfRule type="containsText" dxfId="7924" priority="1270" operator="containsText" text="midi">
      <formula>NOT(ISERROR(SEARCH("midi",D35)))</formula>
    </cfRule>
    <cfRule type="containsText" dxfId="7923" priority="1271" operator="containsText" text="double">
      <formula>NOT(ISERROR(SEARCH("double",D35)))</formula>
    </cfRule>
    <cfRule type="containsText" dxfId="7922" priority="1272" operator="containsText" text="max">
      <formula>NOT(ISERROR(SEARCH("max",D35)))</formula>
    </cfRule>
    <cfRule type="containsText" dxfId="7921" priority="1273" operator="containsText" text="mjp">
      <formula>NOT(ISERROR(SEARCH("mjp",D35)))</formula>
    </cfRule>
    <cfRule type="containsText" dxfId="7920" priority="1274" operator="containsText" text="midi">
      <formula>NOT(ISERROR(SEARCH("midi",D35)))</formula>
    </cfRule>
    <cfRule type="containsText" dxfId="7919" priority="1275" operator="containsText" text="double">
      <formula>NOT(ISERROR(SEARCH("double",D35)))</formula>
    </cfRule>
    <cfRule type="containsText" dxfId="7918" priority="1276" operator="containsText" text="max">
      <formula>NOT(ISERROR(SEARCH("max",D35)))</formula>
    </cfRule>
    <cfRule type="containsText" dxfId="7917" priority="1277" operator="containsText" text="mjp">
      <formula>NOT(ISERROR(SEARCH("mjp",D35)))</formula>
    </cfRule>
    <cfRule type="containsText" dxfId="7916" priority="1278" operator="containsText" text="midi">
      <formula>NOT(ISERROR(SEARCH("midi",D35)))</formula>
    </cfRule>
    <cfRule type="containsText" dxfId="7915" priority="1279" operator="containsText" text="double">
      <formula>NOT(ISERROR(SEARCH("double",D35)))</formula>
    </cfRule>
    <cfRule type="containsText" dxfId="7914" priority="1280" operator="containsText" text="max">
      <formula>NOT(ISERROR(SEARCH("max",D35)))</formula>
    </cfRule>
    <cfRule type="containsText" dxfId="7913" priority="1281" operator="containsText" text="mjp">
      <formula>NOT(ISERROR(SEARCH("mjp",D35)))</formula>
    </cfRule>
    <cfRule type="containsText" dxfId="7912" priority="1282" operator="containsText" text="midi">
      <formula>NOT(ISERROR(SEARCH("midi",D35)))</formula>
    </cfRule>
    <cfRule type="containsText" dxfId="7911" priority="1283" operator="containsText" text="double">
      <formula>NOT(ISERROR(SEARCH("double",D35)))</formula>
    </cfRule>
    <cfRule type="containsText" dxfId="7910" priority="1284" operator="containsText" text="max">
      <formula>NOT(ISERROR(SEARCH("max",D35)))</formula>
    </cfRule>
    <cfRule type="containsText" dxfId="7909" priority="1285" operator="containsText" text="mjp">
      <formula>NOT(ISERROR(SEARCH("mjp",D35)))</formula>
    </cfRule>
    <cfRule type="containsText" dxfId="7908" priority="1286" operator="containsText" text="midi">
      <formula>NOT(ISERROR(SEARCH("midi",D35)))</formula>
    </cfRule>
    <cfRule type="containsText" dxfId="7907" priority="1287" operator="containsText" text="double">
      <formula>NOT(ISERROR(SEARCH("double",D35)))</formula>
    </cfRule>
    <cfRule type="containsText" dxfId="7906" priority="1288" operator="containsText" text="max">
      <formula>NOT(ISERROR(SEARCH("max",D35)))</formula>
    </cfRule>
    <cfRule type="containsText" dxfId="7905" priority="1289" operator="containsText" text="mjp">
      <formula>NOT(ISERROR(SEARCH("mjp",D35)))</formula>
    </cfRule>
    <cfRule type="containsText" dxfId="7904" priority="1290" operator="containsText" text="midi">
      <formula>NOT(ISERROR(SEARCH("midi",D35)))</formula>
    </cfRule>
    <cfRule type="containsText" dxfId="7903" priority="1291" operator="containsText" text="double">
      <formula>NOT(ISERROR(SEARCH("double",D35)))</formula>
    </cfRule>
    <cfRule type="containsText" dxfId="7902" priority="1292" operator="containsText" text="max">
      <formula>NOT(ISERROR(SEARCH("max",D35)))</formula>
    </cfRule>
    <cfRule type="containsText" dxfId="7901" priority="1293" operator="containsText" text="mjp">
      <formula>NOT(ISERROR(SEARCH("mjp",D35)))</formula>
    </cfRule>
    <cfRule type="containsText" dxfId="7900" priority="1294" operator="containsText" text="midi">
      <formula>NOT(ISERROR(SEARCH("midi",D35)))</formula>
    </cfRule>
    <cfRule type="containsText" dxfId="7899" priority="1295" operator="containsText" text="double">
      <formula>NOT(ISERROR(SEARCH("double",D35)))</formula>
    </cfRule>
    <cfRule type="containsText" dxfId="7898" priority="1296" operator="containsText" text="max">
      <formula>NOT(ISERROR(SEARCH("max",D35)))</formula>
    </cfRule>
    <cfRule type="containsText" dxfId="7897" priority="1297" operator="containsText" text="mjp">
      <formula>NOT(ISERROR(SEARCH("mjp",D35)))</formula>
    </cfRule>
    <cfRule type="containsText" dxfId="7896" priority="1298" operator="containsText" text="midi">
      <formula>NOT(ISERROR(SEARCH("midi",D35)))</formula>
    </cfRule>
    <cfRule type="containsText" dxfId="7895" priority="1299" operator="containsText" text="double">
      <formula>NOT(ISERROR(SEARCH("double",D35)))</formula>
    </cfRule>
    <cfRule type="containsText" dxfId="7894" priority="1300" operator="containsText" text="max">
      <formula>NOT(ISERROR(SEARCH("max",D35)))</formula>
    </cfRule>
    <cfRule type="containsText" dxfId="7893" priority="1301" operator="containsText" text="mjp">
      <formula>NOT(ISERROR(SEARCH("mjp",D35)))</formula>
    </cfRule>
    <cfRule type="containsText" dxfId="7892" priority="1302" operator="containsText" text="midi">
      <formula>NOT(ISERROR(SEARCH("midi",D35)))</formula>
    </cfRule>
    <cfRule type="containsText" dxfId="7891" priority="1303" operator="containsText" text="double">
      <formula>NOT(ISERROR(SEARCH("double",D35)))</formula>
    </cfRule>
    <cfRule type="containsText" dxfId="7890" priority="1304" operator="containsText" text="max">
      <formula>NOT(ISERROR(SEARCH("max",D35)))</formula>
    </cfRule>
    <cfRule type="containsText" dxfId="7889" priority="1305" operator="containsText" text="mjp">
      <formula>NOT(ISERROR(SEARCH("mjp",D35)))</formula>
    </cfRule>
    <cfRule type="containsText" dxfId="7888" priority="1306" operator="containsText" text="midi">
      <formula>NOT(ISERROR(SEARCH("midi",D35)))</formula>
    </cfRule>
    <cfRule type="containsText" dxfId="7887" priority="1307" operator="containsText" text="double">
      <formula>NOT(ISERROR(SEARCH("double",D35)))</formula>
    </cfRule>
    <cfRule type="containsText" dxfId="7886" priority="1308" operator="containsText" text="max">
      <formula>NOT(ISERROR(SEARCH("max",D35)))</formula>
    </cfRule>
    <cfRule type="containsText" dxfId="7885" priority="1309" operator="containsText" text="mjp">
      <formula>NOT(ISERROR(SEARCH("mjp",D35)))</formula>
    </cfRule>
    <cfRule type="containsText" dxfId="7884" priority="1310" operator="containsText" text="midi">
      <formula>NOT(ISERROR(SEARCH("midi",D35)))</formula>
    </cfRule>
    <cfRule type="containsText" dxfId="7883" priority="1311" operator="containsText" text="double">
      <formula>NOT(ISERROR(SEARCH("double",D35)))</formula>
    </cfRule>
    <cfRule type="containsText" dxfId="7882" priority="1312" operator="containsText" text="max">
      <formula>NOT(ISERROR(SEARCH("max",D35)))</formula>
    </cfRule>
    <cfRule type="containsText" dxfId="7881" priority="1313" operator="containsText" text="mjp">
      <formula>NOT(ISERROR(SEARCH("mjp",D35)))</formula>
    </cfRule>
    <cfRule type="containsText" dxfId="7880" priority="1314" operator="containsText" text="midi">
      <formula>NOT(ISERROR(SEARCH("midi",D35)))</formula>
    </cfRule>
    <cfRule type="containsText" dxfId="7879" priority="1315" operator="containsText" text="double">
      <formula>NOT(ISERROR(SEARCH("double",D35)))</formula>
    </cfRule>
    <cfRule type="containsText" dxfId="7878" priority="1316" operator="containsText" text="max">
      <formula>NOT(ISERROR(SEARCH("max",D35)))</formula>
    </cfRule>
    <cfRule type="containsText" dxfId="7877" priority="1317" operator="containsText" text="mjp">
      <formula>NOT(ISERROR(SEARCH("mjp",D35)))</formula>
    </cfRule>
    <cfRule type="containsText" dxfId="7876" priority="1318" operator="containsText" text="midi">
      <formula>NOT(ISERROR(SEARCH("midi",D35)))</formula>
    </cfRule>
    <cfRule type="containsText" dxfId="7875" priority="1319" operator="containsText" text="double">
      <formula>NOT(ISERROR(SEARCH("double",D35)))</formula>
    </cfRule>
    <cfRule type="containsText" dxfId="7874" priority="1320" operator="containsText" text="max">
      <formula>NOT(ISERROR(SEARCH("max",D35)))</formula>
    </cfRule>
    <cfRule type="containsText" dxfId="7873" priority="1321" operator="containsText" text="mjp">
      <formula>NOT(ISERROR(SEARCH("mjp",D35)))</formula>
    </cfRule>
    <cfRule type="containsText" dxfId="7872" priority="1322" operator="containsText" text="midi">
      <formula>NOT(ISERROR(SEARCH("midi",D35)))</formula>
    </cfRule>
    <cfRule type="containsText" dxfId="7871" priority="1323" operator="containsText" text="double">
      <formula>NOT(ISERROR(SEARCH("double",D35)))</formula>
    </cfRule>
    <cfRule type="containsText" dxfId="7870" priority="1324" operator="containsText" text="max">
      <formula>NOT(ISERROR(SEARCH("max",D35)))</formula>
    </cfRule>
    <cfRule type="containsText" dxfId="7869" priority="1325" operator="containsText" text="mjp">
      <formula>NOT(ISERROR(SEARCH("mjp",D35)))</formula>
    </cfRule>
    <cfRule type="containsText" dxfId="7868" priority="1326" operator="containsText" text="midi">
      <formula>NOT(ISERROR(SEARCH("midi",D35)))</formula>
    </cfRule>
    <cfRule type="containsText" dxfId="7867" priority="1327" operator="containsText" text="double">
      <formula>NOT(ISERROR(SEARCH("double",D35)))</formula>
    </cfRule>
    <cfRule type="containsText" dxfId="7866" priority="1328" operator="containsText" text="max">
      <formula>NOT(ISERROR(SEARCH("max",D35)))</formula>
    </cfRule>
    <cfRule type="containsText" dxfId="7865" priority="1329" operator="containsText" text="mjp">
      <formula>NOT(ISERROR(SEARCH("mjp",D35)))</formula>
    </cfRule>
    <cfRule type="containsText" dxfId="7864" priority="1330" operator="containsText" text="midi">
      <formula>NOT(ISERROR(SEARCH("midi",D35)))</formula>
    </cfRule>
    <cfRule type="containsText" dxfId="7863" priority="1331" operator="containsText" text="double">
      <formula>NOT(ISERROR(SEARCH("double",D35)))</formula>
    </cfRule>
    <cfRule type="containsText" dxfId="7862" priority="1332" operator="containsText" text="max">
      <formula>NOT(ISERROR(SEARCH("max",D35)))</formula>
    </cfRule>
    <cfRule type="containsText" dxfId="7861" priority="1333" operator="containsText" text="mjp">
      <formula>NOT(ISERROR(SEARCH("mjp",D35)))</formula>
    </cfRule>
    <cfRule type="containsText" dxfId="7860" priority="1334" operator="containsText" text="midi">
      <formula>NOT(ISERROR(SEARCH("midi",D35)))</formula>
    </cfRule>
    <cfRule type="containsText" dxfId="7859" priority="1335" operator="containsText" text="double">
      <formula>NOT(ISERROR(SEARCH("double",D35)))</formula>
    </cfRule>
    <cfRule type="containsText" dxfId="7858" priority="1336" operator="containsText" text="max">
      <formula>NOT(ISERROR(SEARCH("max",D35)))</formula>
    </cfRule>
    <cfRule type="containsText" dxfId="7857" priority="1337" operator="containsText" text="mjp">
      <formula>NOT(ISERROR(SEARCH("mjp",D35)))</formula>
    </cfRule>
    <cfRule type="containsText" dxfId="7856" priority="1338" operator="containsText" text="midi">
      <formula>NOT(ISERROR(SEARCH("midi",D35)))</formula>
    </cfRule>
    <cfRule type="containsText" dxfId="7855" priority="1339" operator="containsText" text="double">
      <formula>NOT(ISERROR(SEARCH("double",D35)))</formula>
    </cfRule>
    <cfRule type="containsText" dxfId="7854" priority="1340" operator="containsText" text="max">
      <formula>NOT(ISERROR(SEARCH("max",D35)))</formula>
    </cfRule>
    <cfRule type="containsText" dxfId="7853" priority="1341" operator="containsText" text="mjp">
      <formula>NOT(ISERROR(SEARCH("mjp",D35)))</formula>
    </cfRule>
    <cfRule type="containsText" dxfId="7852" priority="1342" operator="containsText" text="midi">
      <formula>NOT(ISERROR(SEARCH("midi",D35)))</formula>
    </cfRule>
    <cfRule type="containsText" dxfId="7851" priority="1343" operator="containsText" text="double">
      <formula>NOT(ISERROR(SEARCH("double",D35)))</formula>
    </cfRule>
    <cfRule type="containsText" dxfId="7850" priority="1344" operator="containsText" text="max">
      <formula>NOT(ISERROR(SEARCH("max",D35)))</formula>
    </cfRule>
    <cfRule type="containsText" dxfId="7849" priority="1345" operator="containsText" text="mjp">
      <formula>NOT(ISERROR(SEARCH("mjp",D35)))</formula>
    </cfRule>
    <cfRule type="containsText" dxfId="7848" priority="1346" operator="containsText" text="midi">
      <formula>NOT(ISERROR(SEARCH("midi",D35)))</formula>
    </cfRule>
    <cfRule type="containsText" dxfId="7847" priority="1347" operator="containsText" text="double">
      <formula>NOT(ISERROR(SEARCH("double",D35)))</formula>
    </cfRule>
    <cfRule type="containsText" dxfId="7846" priority="1348" operator="containsText" text="max">
      <formula>NOT(ISERROR(SEARCH("max",D35)))</formula>
    </cfRule>
    <cfRule type="containsText" dxfId="7845" priority="1349" operator="containsText" text="mjp">
      <formula>NOT(ISERROR(SEARCH("mjp",D35)))</formula>
    </cfRule>
    <cfRule type="containsText" dxfId="7844" priority="1350" operator="containsText" text="midi">
      <formula>NOT(ISERROR(SEARCH("midi",D35)))</formula>
    </cfRule>
    <cfRule type="containsText" dxfId="7843" priority="1351" operator="containsText" text="double">
      <formula>NOT(ISERROR(SEARCH("double",D35)))</formula>
    </cfRule>
    <cfRule type="containsText" dxfId="7842" priority="1352" operator="containsText" text="max">
      <formula>NOT(ISERROR(SEARCH("max",D35)))</formula>
    </cfRule>
    <cfRule type="containsText" dxfId="7841" priority="1353" operator="containsText" text="mjp">
      <formula>NOT(ISERROR(SEARCH("mjp",D35)))</formula>
    </cfRule>
    <cfRule type="containsText" dxfId="7840" priority="1354" operator="containsText" text="midi">
      <formula>NOT(ISERROR(SEARCH("midi",D35)))</formula>
    </cfRule>
    <cfRule type="containsText" dxfId="7839" priority="1355" operator="containsText" text="double">
      <formula>NOT(ISERROR(SEARCH("double",D35)))</formula>
    </cfRule>
    <cfRule type="containsText" dxfId="7838" priority="1356" operator="containsText" text="max">
      <formula>NOT(ISERROR(SEARCH("max",D35)))</formula>
    </cfRule>
    <cfRule type="containsText" dxfId="7837" priority="1357" operator="containsText" text="mjp">
      <formula>NOT(ISERROR(SEARCH("mjp",D35)))</formula>
    </cfRule>
    <cfRule type="containsText" dxfId="7836" priority="1358" operator="containsText" text="midi">
      <formula>NOT(ISERROR(SEARCH("midi",D35)))</formula>
    </cfRule>
    <cfRule type="containsText" dxfId="7835" priority="1359" operator="containsText" text="double">
      <formula>NOT(ISERROR(SEARCH("double",D35)))</formula>
    </cfRule>
    <cfRule type="containsText" dxfId="7834" priority="1360" operator="containsText" text="max">
      <formula>NOT(ISERROR(SEARCH("max",D35)))</formula>
    </cfRule>
    <cfRule type="containsText" dxfId="7833" priority="1361" operator="containsText" text="mjp">
      <formula>NOT(ISERROR(SEARCH("mjp",D35)))</formula>
    </cfRule>
    <cfRule type="containsText" dxfId="7832" priority="1362" operator="containsText" text="midi">
      <formula>NOT(ISERROR(SEARCH("midi",D35)))</formula>
    </cfRule>
    <cfRule type="containsText" dxfId="7831" priority="1363" operator="containsText" text="double">
      <formula>NOT(ISERROR(SEARCH("double",D35)))</formula>
    </cfRule>
    <cfRule type="containsText" dxfId="7830" priority="1364" operator="containsText" text="max">
      <formula>NOT(ISERROR(SEARCH("max",D35)))</formula>
    </cfRule>
    <cfRule type="containsText" dxfId="7829" priority="1365" operator="containsText" text="mjp">
      <formula>NOT(ISERROR(SEARCH("mjp",D35)))</formula>
    </cfRule>
    <cfRule type="containsText" dxfId="7828" priority="1366" operator="containsText" text="midi">
      <formula>NOT(ISERROR(SEARCH("midi",D35)))</formula>
    </cfRule>
    <cfRule type="containsText" dxfId="7827" priority="1367" operator="containsText" text="double">
      <formula>NOT(ISERROR(SEARCH("double",D35)))</formula>
    </cfRule>
    <cfRule type="containsText" dxfId="7826" priority="1368" operator="containsText" text="max">
      <formula>NOT(ISERROR(SEARCH("max",D35)))</formula>
    </cfRule>
    <cfRule type="containsText" dxfId="7825" priority="1369" operator="containsText" text="mjp">
      <formula>NOT(ISERROR(SEARCH("mjp",D35)))</formula>
    </cfRule>
    <cfRule type="containsText" dxfId="7824" priority="1370" operator="containsText" text="midi">
      <formula>NOT(ISERROR(SEARCH("midi",D35)))</formula>
    </cfRule>
    <cfRule type="containsText" dxfId="7823" priority="1371" operator="containsText" text="double">
      <formula>NOT(ISERROR(SEARCH("double",D35)))</formula>
    </cfRule>
    <cfRule type="containsText" dxfId="7822" priority="1372" operator="containsText" text="max">
      <formula>NOT(ISERROR(SEARCH("max",D35)))</formula>
    </cfRule>
    <cfRule type="containsText" dxfId="7821" priority="1373" operator="containsText" text="mjp">
      <formula>NOT(ISERROR(SEARCH("mjp",D35)))</formula>
    </cfRule>
    <cfRule type="containsText" dxfId="7820" priority="1374" operator="containsText" text="midi">
      <formula>NOT(ISERROR(SEARCH("midi",D35)))</formula>
    </cfRule>
    <cfRule type="containsText" dxfId="7819" priority="1375" operator="containsText" text="double">
      <formula>NOT(ISERROR(SEARCH("double",D35)))</formula>
    </cfRule>
    <cfRule type="containsText" dxfId="7818" priority="1376" operator="containsText" text="max">
      <formula>NOT(ISERROR(SEARCH("max",D35)))</formula>
    </cfRule>
    <cfRule type="containsText" dxfId="7817" priority="1377" operator="containsText" text="mjp">
      <formula>NOT(ISERROR(SEARCH("mjp",D35)))</formula>
    </cfRule>
    <cfRule type="containsText" dxfId="7816" priority="1378" operator="containsText" text="midi">
      <formula>NOT(ISERROR(SEARCH("midi",D35)))</formula>
    </cfRule>
    <cfRule type="containsText" dxfId="7815" priority="1379" operator="containsText" text="double">
      <formula>NOT(ISERROR(SEARCH("double",D35)))</formula>
    </cfRule>
    <cfRule type="containsText" dxfId="7814" priority="1380" operator="containsText" text="max">
      <formula>NOT(ISERROR(SEARCH("max",D35)))</formula>
    </cfRule>
    <cfRule type="containsText" dxfId="7813" priority="1381" operator="containsText" text="mjp">
      <formula>NOT(ISERROR(SEARCH("mjp",D35)))</formula>
    </cfRule>
    <cfRule type="containsText" dxfId="7812" priority="1382" operator="containsText" text="midi">
      <formula>NOT(ISERROR(SEARCH("midi",D35)))</formula>
    </cfRule>
    <cfRule type="containsText" dxfId="7811" priority="1383" operator="containsText" text="double">
      <formula>NOT(ISERROR(SEARCH("double",D35)))</formula>
    </cfRule>
    <cfRule type="containsText" dxfId="7810" priority="1384" operator="containsText" text="max">
      <formula>NOT(ISERROR(SEARCH("max",D35)))</formula>
    </cfRule>
    <cfRule type="containsText" dxfId="7809" priority="1385" operator="containsText" text="mjp">
      <formula>NOT(ISERROR(SEARCH("mjp",D35)))</formula>
    </cfRule>
    <cfRule type="containsText" dxfId="7808" priority="1386" operator="containsText" text="midi">
      <formula>NOT(ISERROR(SEARCH("midi",D35)))</formula>
    </cfRule>
    <cfRule type="containsText" dxfId="7807" priority="1387" operator="containsText" text="double">
      <formula>NOT(ISERROR(SEARCH("double",D35)))</formula>
    </cfRule>
    <cfRule type="containsText" dxfId="7806" priority="1388" operator="containsText" text="max">
      <formula>NOT(ISERROR(SEARCH("max",D35)))</formula>
    </cfRule>
    <cfRule type="containsText" dxfId="7805" priority="1389" operator="containsText" text="mjp">
      <formula>NOT(ISERROR(SEARCH("mjp",D35)))</formula>
    </cfRule>
    <cfRule type="containsText" dxfId="7804" priority="1390" operator="containsText" text="midi">
      <formula>NOT(ISERROR(SEARCH("midi",D35)))</formula>
    </cfRule>
    <cfRule type="containsText" dxfId="7803" priority="1391" operator="containsText" text="double">
      <formula>NOT(ISERROR(SEARCH("double",D35)))</formula>
    </cfRule>
    <cfRule type="containsText" dxfId="7802" priority="1392" operator="containsText" text="max">
      <formula>NOT(ISERROR(SEARCH("max",D35)))</formula>
    </cfRule>
    <cfRule type="containsText" dxfId="7801" priority="1393" operator="containsText" text="mjp">
      <formula>NOT(ISERROR(SEARCH("mjp",D35)))</formula>
    </cfRule>
    <cfRule type="containsText" dxfId="7800" priority="1394" operator="containsText" text="midi">
      <formula>NOT(ISERROR(SEARCH("midi",D35)))</formula>
    </cfRule>
    <cfRule type="containsText" dxfId="7799" priority="1395" operator="containsText" text="double">
      <formula>NOT(ISERROR(SEARCH("double",D35)))</formula>
    </cfRule>
    <cfRule type="containsText" dxfId="7798" priority="1396" operator="containsText" text="max">
      <formula>NOT(ISERROR(SEARCH("max",D35)))</formula>
    </cfRule>
    <cfRule type="containsText" dxfId="7797" priority="1397" operator="containsText" text="mjp">
      <formula>NOT(ISERROR(SEARCH("mjp",D35)))</formula>
    </cfRule>
    <cfRule type="containsText" dxfId="7796" priority="1398" operator="containsText" text="midi">
      <formula>NOT(ISERROR(SEARCH("midi",D35)))</formula>
    </cfRule>
    <cfRule type="containsText" dxfId="7795" priority="1399" operator="containsText" text="double">
      <formula>NOT(ISERROR(SEARCH("double",D35)))</formula>
    </cfRule>
    <cfRule type="containsText" dxfId="7794" priority="1400" operator="containsText" text="max">
      <formula>NOT(ISERROR(SEARCH("max",D35)))</formula>
    </cfRule>
    <cfRule type="containsText" dxfId="7793" priority="1401" operator="containsText" text="mjp">
      <formula>NOT(ISERROR(SEARCH("mjp",D35)))</formula>
    </cfRule>
    <cfRule type="containsText" dxfId="7792" priority="1402" operator="containsText" text="midi">
      <formula>NOT(ISERROR(SEARCH("midi",D35)))</formula>
    </cfRule>
    <cfRule type="containsText" dxfId="7791" priority="1403" operator="containsText" text="double">
      <formula>NOT(ISERROR(SEARCH("double",D35)))</formula>
    </cfRule>
    <cfRule type="containsText" dxfId="7790" priority="1404" operator="containsText" text="max">
      <formula>NOT(ISERROR(SEARCH("max",D35)))</formula>
    </cfRule>
    <cfRule type="containsText" dxfId="7789" priority="1405" operator="containsText" text="mjp">
      <formula>NOT(ISERROR(SEARCH("mjp",D35)))</formula>
    </cfRule>
    <cfRule type="containsText" dxfId="7788" priority="1406" operator="containsText" text="midi">
      <formula>NOT(ISERROR(SEARCH("midi",D35)))</formula>
    </cfRule>
    <cfRule type="containsText" dxfId="7787" priority="1407" operator="containsText" text="double">
      <formula>NOT(ISERROR(SEARCH("double",D35)))</formula>
    </cfRule>
    <cfRule type="containsText" dxfId="7786" priority="1408" operator="containsText" text="max">
      <formula>NOT(ISERROR(SEARCH("max",D35)))</formula>
    </cfRule>
    <cfRule type="containsText" dxfId="7785" priority="1409" operator="containsText" text="mjp">
      <formula>NOT(ISERROR(SEARCH("mjp",D35)))</formula>
    </cfRule>
    <cfRule type="containsText" dxfId="7784" priority="1410" operator="containsText" text="midi">
      <formula>NOT(ISERROR(SEARCH("midi",D35)))</formula>
    </cfRule>
    <cfRule type="containsText" dxfId="7783" priority="1411" operator="containsText" text="double">
      <formula>NOT(ISERROR(SEARCH("double",D35)))</formula>
    </cfRule>
    <cfRule type="containsText" dxfId="7782" priority="1412" operator="containsText" text="max">
      <formula>NOT(ISERROR(SEARCH("max",D35)))</formula>
    </cfRule>
    <cfRule type="containsText" dxfId="7781" priority="1413" operator="containsText" text="mjp">
      <formula>NOT(ISERROR(SEARCH("mjp",D35)))</formula>
    </cfRule>
    <cfRule type="containsText" dxfId="7780" priority="1414" operator="containsText" text="midi">
      <formula>NOT(ISERROR(SEARCH("midi",D35)))</formula>
    </cfRule>
    <cfRule type="containsText" dxfId="7779" priority="1415" operator="containsText" text="double">
      <formula>NOT(ISERROR(SEARCH("double",D35)))</formula>
    </cfRule>
    <cfRule type="containsText" dxfId="7778" priority="1416" operator="containsText" text="max">
      <formula>NOT(ISERROR(SEARCH("max",D35)))</formula>
    </cfRule>
    <cfRule type="containsText" dxfId="7777" priority="1417" operator="containsText" text="mjp">
      <formula>NOT(ISERROR(SEARCH("mjp",D35)))</formula>
    </cfRule>
    <cfRule type="containsText" dxfId="7776" priority="1418" operator="containsText" text="midi">
      <formula>NOT(ISERROR(SEARCH("midi",D35)))</formula>
    </cfRule>
    <cfRule type="containsText" dxfId="7775" priority="1419" operator="containsText" text="double">
      <formula>NOT(ISERROR(SEARCH("double",D35)))</formula>
    </cfRule>
    <cfRule type="containsText" dxfId="7774" priority="1420" operator="containsText" text="max">
      <formula>NOT(ISERROR(SEARCH("max",D35)))</formula>
    </cfRule>
    <cfRule type="containsText" dxfId="7773" priority="1421" operator="containsText" text="mjp">
      <formula>NOT(ISERROR(SEARCH("mjp",D35)))</formula>
    </cfRule>
    <cfRule type="containsText" dxfId="7772" priority="1422" operator="containsText" text="midi">
      <formula>NOT(ISERROR(SEARCH("midi",D35)))</formula>
    </cfRule>
    <cfRule type="containsText" dxfId="7771" priority="1423" operator="containsText" text="double">
      <formula>NOT(ISERROR(SEARCH("double",D35)))</formula>
    </cfRule>
    <cfRule type="containsText" dxfId="7770" priority="1424" operator="containsText" text="max">
      <formula>NOT(ISERROR(SEARCH("max",D35)))</formula>
    </cfRule>
    <cfRule type="containsText" dxfId="7769" priority="1425" operator="containsText" text="mjp">
      <formula>NOT(ISERROR(SEARCH("mjp",D35)))</formula>
    </cfRule>
    <cfRule type="containsText" dxfId="7768" priority="1426" operator="containsText" text="midi">
      <formula>NOT(ISERROR(SEARCH("midi",D35)))</formula>
    </cfRule>
    <cfRule type="containsText" dxfId="7767" priority="1427" operator="containsText" text="double">
      <formula>NOT(ISERROR(SEARCH("double",D35)))</formula>
    </cfRule>
    <cfRule type="containsText" dxfId="7766" priority="1428" operator="containsText" text="max">
      <formula>NOT(ISERROR(SEARCH("max",D35)))</formula>
    </cfRule>
    <cfRule type="containsText" dxfId="7765" priority="1429" operator="containsText" text="mjp">
      <formula>NOT(ISERROR(SEARCH("mjp",D35)))</formula>
    </cfRule>
    <cfRule type="containsText" dxfId="7764" priority="1430" operator="containsText" text="midi">
      <formula>NOT(ISERROR(SEARCH("midi",D35)))</formula>
    </cfRule>
    <cfRule type="containsText" dxfId="7763" priority="1431" operator="containsText" text="double">
      <formula>NOT(ISERROR(SEARCH("double",D35)))</formula>
    </cfRule>
    <cfRule type="containsText" dxfId="7762" priority="1432" operator="containsText" text="max">
      <formula>NOT(ISERROR(SEARCH("max",D35)))</formula>
    </cfRule>
    <cfRule type="containsText" dxfId="7761" priority="1433" operator="containsText" text="mjp">
      <formula>NOT(ISERROR(SEARCH("mjp",D35)))</formula>
    </cfRule>
    <cfRule type="containsText" dxfId="7760" priority="1434" operator="containsText" text="midi">
      <formula>NOT(ISERROR(SEARCH("midi",D35)))</formula>
    </cfRule>
    <cfRule type="containsText" dxfId="7759" priority="1435" operator="containsText" text="double">
      <formula>NOT(ISERROR(SEARCH("double",D35)))</formula>
    </cfRule>
    <cfRule type="containsText" dxfId="7758" priority="1436" operator="containsText" text="max">
      <formula>NOT(ISERROR(SEARCH("max",D35)))</formula>
    </cfRule>
    <cfRule type="containsText" dxfId="7757" priority="1437" operator="containsText" text="mjp">
      <formula>NOT(ISERROR(SEARCH("mjp",D35)))</formula>
    </cfRule>
    <cfRule type="containsText" dxfId="7756" priority="1438" operator="containsText" text="midi">
      <formula>NOT(ISERROR(SEARCH("midi",D35)))</formula>
    </cfRule>
    <cfRule type="containsText" dxfId="7755" priority="1439" operator="containsText" text="double">
      <formula>NOT(ISERROR(SEARCH("double",D35)))</formula>
    </cfRule>
    <cfRule type="containsText" dxfId="7754" priority="1440" operator="containsText" text="max">
      <formula>NOT(ISERROR(SEARCH("max",D35)))</formula>
    </cfRule>
    <cfRule type="containsText" dxfId="7753" priority="1441" operator="containsText" text="mjp">
      <formula>NOT(ISERROR(SEARCH("mjp",D35)))</formula>
    </cfRule>
    <cfRule type="containsText" dxfId="7752" priority="1442" operator="containsText" text="midi">
      <formula>NOT(ISERROR(SEARCH("midi",D35)))</formula>
    </cfRule>
    <cfRule type="containsText" dxfId="7751" priority="1443" operator="containsText" text="double">
      <formula>NOT(ISERROR(SEARCH("double",D35)))</formula>
    </cfRule>
    <cfRule type="containsText" dxfId="7750" priority="1444" operator="containsText" text="max">
      <formula>NOT(ISERROR(SEARCH("max",D35)))</formula>
    </cfRule>
    <cfRule type="containsText" dxfId="7749" priority="1445" operator="containsText" text="mjp">
      <formula>NOT(ISERROR(SEARCH("mjp",D35)))</formula>
    </cfRule>
    <cfRule type="containsText" dxfId="7748" priority="1446" operator="containsText" text="midi">
      <formula>NOT(ISERROR(SEARCH("midi",D35)))</formula>
    </cfRule>
    <cfRule type="containsText" dxfId="7747" priority="1447" operator="containsText" text="double">
      <formula>NOT(ISERROR(SEARCH("double",D35)))</formula>
    </cfRule>
    <cfRule type="containsText" dxfId="7746" priority="1448" operator="containsText" text="max">
      <formula>NOT(ISERROR(SEARCH("max",D35)))</formula>
    </cfRule>
    <cfRule type="containsText" dxfId="7745" priority="1449" operator="containsText" text="mjp">
      <formula>NOT(ISERROR(SEARCH("mjp",D35)))</formula>
    </cfRule>
    <cfRule type="containsText" dxfId="7744" priority="1450" operator="containsText" text="midi">
      <formula>NOT(ISERROR(SEARCH("midi",D35)))</formula>
    </cfRule>
    <cfRule type="containsText" dxfId="7743" priority="1451" operator="containsText" text="double">
      <formula>NOT(ISERROR(SEARCH("double",D35)))</formula>
    </cfRule>
    <cfRule type="containsText" dxfId="7742" priority="1452" operator="containsText" text="max">
      <formula>NOT(ISERROR(SEARCH("max",D35)))</formula>
    </cfRule>
  </conditionalFormatting>
  <conditionalFormatting sqref="D36">
    <cfRule type="containsText" dxfId="7741" priority="1066" operator="containsText" text="midi">
      <formula>NOT(ISERROR(SEARCH("midi",D36)))</formula>
    </cfRule>
    <cfRule type="containsText" dxfId="7740" priority="1067" operator="containsText" text="double">
      <formula>NOT(ISERROR(SEARCH("double",D36)))</formula>
    </cfRule>
    <cfRule type="containsText" dxfId="7739" priority="1068" operator="containsText" text="max">
      <formula>NOT(ISERROR(SEARCH("max",D36)))</formula>
    </cfRule>
  </conditionalFormatting>
  <conditionalFormatting sqref="D38">
    <cfRule type="containsText" dxfId="7738" priority="773" operator="containsText" text="mjp">
      <formula>NOT(ISERROR(SEARCH("mjp",D38)))</formula>
    </cfRule>
    <cfRule type="containsText" dxfId="7737" priority="774" operator="containsText" text="midi">
      <formula>NOT(ISERROR(SEARCH("midi",D38)))</formula>
    </cfRule>
    <cfRule type="containsText" dxfId="7736" priority="775" operator="containsText" text="double">
      <formula>NOT(ISERROR(SEARCH("double",D38)))</formula>
    </cfRule>
    <cfRule type="containsText" dxfId="7735" priority="776" operator="containsText" text="max">
      <formula>NOT(ISERROR(SEARCH("max",D38)))</formula>
    </cfRule>
  </conditionalFormatting>
  <conditionalFormatting sqref="D39 D41">
    <cfRule type="containsText" dxfId="7734" priority="1181" operator="containsText" text="mjp">
      <formula>NOT(ISERROR(SEARCH("mjp",D39)))</formula>
    </cfRule>
  </conditionalFormatting>
  <conditionalFormatting sqref="D40">
    <cfRule type="containsText" dxfId="7733" priority="769" operator="containsText" text="mjp">
      <formula>NOT(ISERROR(SEARCH("mjp",D40)))</formula>
    </cfRule>
    <cfRule type="containsText" dxfId="7732" priority="770" operator="containsText" text="midi">
      <formula>NOT(ISERROR(SEARCH("midi",D40)))</formula>
    </cfRule>
    <cfRule type="containsText" dxfId="7731" priority="771" operator="containsText" text="double">
      <formula>NOT(ISERROR(SEARCH("double",D40)))</formula>
    </cfRule>
    <cfRule type="containsText" dxfId="7730" priority="772" operator="containsText" text="max">
      <formula>NOT(ISERROR(SEARCH("max",D40)))</formula>
    </cfRule>
  </conditionalFormatting>
  <conditionalFormatting sqref="D42">
    <cfRule type="containsText" dxfId="7729" priority="765" operator="containsText" text="mjp">
      <formula>NOT(ISERROR(SEARCH("mjp",D42)))</formula>
    </cfRule>
    <cfRule type="containsText" dxfId="7728" priority="766" operator="containsText" text="midi">
      <formula>NOT(ISERROR(SEARCH("midi",D42)))</formula>
    </cfRule>
    <cfRule type="containsText" dxfId="7727" priority="767" operator="containsText" text="double">
      <formula>NOT(ISERROR(SEARCH("double",D42)))</formula>
    </cfRule>
    <cfRule type="containsText" dxfId="7726" priority="768" operator="containsText" text="max">
      <formula>NOT(ISERROR(SEARCH("max",D42)))</formula>
    </cfRule>
  </conditionalFormatting>
  <conditionalFormatting sqref="D50">
    <cfRule type="containsText" dxfId="7725" priority="1453" operator="containsText" text="mjp">
      <formula>NOT(ISERROR(SEARCH("mjp",D50)))</formula>
    </cfRule>
    <cfRule type="containsText" dxfId="7724" priority="1454" operator="containsText" text="midi">
      <formula>NOT(ISERROR(SEARCH("midi",D50)))</formula>
    </cfRule>
    <cfRule type="containsText" dxfId="7723" priority="1455" operator="containsText" text="double">
      <formula>NOT(ISERROR(SEARCH("double",D50)))</formula>
    </cfRule>
    <cfRule type="containsText" dxfId="7722" priority="1456" operator="containsText" text="max">
      <formula>NOT(ISERROR(SEARCH("max",D50)))</formula>
    </cfRule>
  </conditionalFormatting>
  <conditionalFormatting sqref="D55">
    <cfRule type="containsText" dxfId="7721" priority="1061" operator="containsText" text="mjp">
      <formula>NOT(ISERROR(SEARCH("mjp",D55)))</formula>
    </cfRule>
    <cfRule type="containsText" dxfId="7720" priority="1062" operator="containsText" text="midi">
      <formula>NOT(ISERROR(SEARCH("midi",D55)))</formula>
    </cfRule>
    <cfRule type="containsText" dxfId="7719" priority="1063" operator="containsText" text="double">
      <formula>NOT(ISERROR(SEARCH("double",D55)))</formula>
    </cfRule>
    <cfRule type="containsText" dxfId="7718" priority="1064" operator="containsText" text="max">
      <formula>NOT(ISERROR(SEARCH("max",D55)))</formula>
    </cfRule>
  </conditionalFormatting>
  <conditionalFormatting sqref="D58">
    <cfRule type="containsText" dxfId="7717" priority="1057" operator="containsText" text="mjp">
      <formula>NOT(ISERROR(SEARCH("mjp",D58)))</formula>
    </cfRule>
    <cfRule type="containsText" dxfId="7716" priority="1058" operator="containsText" text="midi">
      <formula>NOT(ISERROR(SEARCH("midi",D58)))</formula>
    </cfRule>
    <cfRule type="containsText" dxfId="7715" priority="1059" operator="containsText" text="double">
      <formula>NOT(ISERROR(SEARCH("double",D58)))</formula>
    </cfRule>
    <cfRule type="containsText" dxfId="7714" priority="1060" operator="containsText" text="max">
      <formula>NOT(ISERROR(SEARCH("max",D58)))</formula>
    </cfRule>
  </conditionalFormatting>
  <conditionalFormatting sqref="D61">
    <cfRule type="containsText" dxfId="7713" priority="761" operator="containsText" text="mjp">
      <formula>NOT(ISERROR(SEARCH("mjp",D61)))</formula>
    </cfRule>
    <cfRule type="containsText" dxfId="7712" priority="762" operator="containsText" text="midi">
      <formula>NOT(ISERROR(SEARCH("midi",D61)))</formula>
    </cfRule>
    <cfRule type="containsText" dxfId="7711" priority="763" operator="containsText" text="double">
      <formula>NOT(ISERROR(SEARCH("double",D61)))</formula>
    </cfRule>
    <cfRule type="containsText" dxfId="7710" priority="764" operator="containsText" text="max">
      <formula>NOT(ISERROR(SEARCH("max",D61)))</formula>
    </cfRule>
  </conditionalFormatting>
  <conditionalFormatting sqref="D63">
    <cfRule type="containsText" dxfId="7709" priority="577" operator="containsText" text="mjp">
      <formula>NOT(ISERROR(SEARCH("mjp",D63)))</formula>
    </cfRule>
    <cfRule type="containsText" dxfId="7708" priority="578" operator="containsText" text="midi">
      <formula>NOT(ISERROR(SEARCH("midi",D63)))</formula>
    </cfRule>
    <cfRule type="containsText" dxfId="7707" priority="579" operator="containsText" text="double">
      <formula>NOT(ISERROR(SEARCH("double",D63)))</formula>
    </cfRule>
    <cfRule type="containsText" dxfId="7706" priority="580" operator="containsText" text="max">
      <formula>NOT(ISERROR(SEARCH("max",D63)))</formula>
    </cfRule>
    <cfRule type="containsText" dxfId="7705" priority="581" operator="containsText" text="mjp">
      <formula>NOT(ISERROR(SEARCH("mjp",D63)))</formula>
    </cfRule>
    <cfRule type="containsText" dxfId="7704" priority="582" operator="containsText" text="midi">
      <formula>NOT(ISERROR(SEARCH("midi",D63)))</formula>
    </cfRule>
    <cfRule type="containsText" dxfId="7703" priority="583" operator="containsText" text="double">
      <formula>NOT(ISERROR(SEARCH("double",D63)))</formula>
    </cfRule>
    <cfRule type="containsText" dxfId="7702" priority="584" operator="containsText" text="max">
      <formula>NOT(ISERROR(SEARCH("max",D63)))</formula>
    </cfRule>
    <cfRule type="containsText" dxfId="7701" priority="585" operator="containsText" text="mjp">
      <formula>NOT(ISERROR(SEARCH("mjp",D63)))</formula>
    </cfRule>
    <cfRule type="containsText" dxfId="7700" priority="586" operator="containsText" text="midi">
      <formula>NOT(ISERROR(SEARCH("midi",D63)))</formula>
    </cfRule>
    <cfRule type="containsText" dxfId="7699" priority="587" operator="containsText" text="double">
      <formula>NOT(ISERROR(SEARCH("double",D63)))</formula>
    </cfRule>
    <cfRule type="containsText" dxfId="7698" priority="588" operator="containsText" text="max">
      <formula>NOT(ISERROR(SEARCH("max",D63)))</formula>
    </cfRule>
    <cfRule type="containsText" dxfId="7697" priority="589" operator="containsText" text="mjp">
      <formula>NOT(ISERROR(SEARCH("mjp",D63)))</formula>
    </cfRule>
    <cfRule type="containsText" dxfId="7696" priority="590" operator="containsText" text="midi">
      <formula>NOT(ISERROR(SEARCH("midi",D63)))</formula>
    </cfRule>
    <cfRule type="containsText" dxfId="7695" priority="591" operator="containsText" text="double">
      <formula>NOT(ISERROR(SEARCH("double",D63)))</formula>
    </cfRule>
    <cfRule type="containsText" dxfId="7694" priority="592" operator="containsText" text="max">
      <formula>NOT(ISERROR(SEARCH("max",D63)))</formula>
    </cfRule>
    <cfRule type="containsText" dxfId="7693" priority="593" operator="containsText" text="mjp">
      <formula>NOT(ISERROR(SEARCH("mjp",D63)))</formula>
    </cfRule>
    <cfRule type="containsText" dxfId="7692" priority="594" operator="containsText" text="midi">
      <formula>NOT(ISERROR(SEARCH("midi",D63)))</formula>
    </cfRule>
    <cfRule type="containsText" dxfId="7691" priority="595" operator="containsText" text="double">
      <formula>NOT(ISERROR(SEARCH("double",D63)))</formula>
    </cfRule>
    <cfRule type="containsText" dxfId="7690" priority="596" operator="containsText" text="max">
      <formula>NOT(ISERROR(SEARCH("max",D63)))</formula>
    </cfRule>
    <cfRule type="containsText" dxfId="7689" priority="597" operator="containsText" text="mjp">
      <formula>NOT(ISERROR(SEARCH("mjp",D63)))</formula>
    </cfRule>
    <cfRule type="containsText" dxfId="7688" priority="598" operator="containsText" text="midi">
      <formula>NOT(ISERROR(SEARCH("midi",D63)))</formula>
    </cfRule>
    <cfRule type="containsText" dxfId="7687" priority="599" operator="containsText" text="double">
      <formula>NOT(ISERROR(SEARCH("double",D63)))</formula>
    </cfRule>
    <cfRule type="containsText" dxfId="7686" priority="600" operator="containsText" text="max">
      <formula>NOT(ISERROR(SEARCH("max",D63)))</formula>
    </cfRule>
    <cfRule type="containsText" dxfId="7685" priority="601" operator="containsText" text="mjp">
      <formula>NOT(ISERROR(SEARCH("mjp",D63)))</formula>
    </cfRule>
    <cfRule type="containsText" dxfId="7684" priority="602" operator="containsText" text="midi">
      <formula>NOT(ISERROR(SEARCH("midi",D63)))</formula>
    </cfRule>
    <cfRule type="containsText" dxfId="7683" priority="603" operator="containsText" text="double">
      <formula>NOT(ISERROR(SEARCH("double",D63)))</formula>
    </cfRule>
    <cfRule type="containsText" dxfId="7682" priority="604" operator="containsText" text="max">
      <formula>NOT(ISERROR(SEARCH("max",D63)))</formula>
    </cfRule>
    <cfRule type="containsText" dxfId="7681" priority="605" operator="containsText" text="mjp">
      <formula>NOT(ISERROR(SEARCH("mjp",D63)))</formula>
    </cfRule>
    <cfRule type="containsText" dxfId="7680" priority="606" operator="containsText" text="midi">
      <formula>NOT(ISERROR(SEARCH("midi",D63)))</formula>
    </cfRule>
    <cfRule type="containsText" dxfId="7679" priority="607" operator="containsText" text="double">
      <formula>NOT(ISERROR(SEARCH("double",D63)))</formula>
    </cfRule>
    <cfRule type="containsText" dxfId="7678" priority="608" operator="containsText" text="max">
      <formula>NOT(ISERROR(SEARCH("max",D63)))</formula>
    </cfRule>
    <cfRule type="containsText" dxfId="7677" priority="609" operator="containsText" text="mjp">
      <formula>NOT(ISERROR(SEARCH("mjp",D63)))</formula>
    </cfRule>
    <cfRule type="containsText" dxfId="7676" priority="610" operator="containsText" text="midi">
      <formula>NOT(ISERROR(SEARCH("midi",D63)))</formula>
    </cfRule>
    <cfRule type="containsText" dxfId="7675" priority="611" operator="containsText" text="double">
      <formula>NOT(ISERROR(SEARCH("double",D63)))</formula>
    </cfRule>
    <cfRule type="containsText" dxfId="7674" priority="612" operator="containsText" text="max">
      <formula>NOT(ISERROR(SEARCH("max",D63)))</formula>
    </cfRule>
    <cfRule type="containsText" dxfId="7673" priority="613" operator="containsText" text="mjp">
      <formula>NOT(ISERROR(SEARCH("mjp",D63)))</formula>
    </cfRule>
    <cfRule type="containsText" dxfId="7672" priority="614" operator="containsText" text="midi">
      <formula>NOT(ISERROR(SEARCH("midi",D63)))</formula>
    </cfRule>
    <cfRule type="containsText" dxfId="7671" priority="615" operator="containsText" text="double">
      <formula>NOT(ISERROR(SEARCH("double",D63)))</formula>
    </cfRule>
    <cfRule type="containsText" dxfId="7670" priority="616" operator="containsText" text="max">
      <formula>NOT(ISERROR(SEARCH("max",D63)))</formula>
    </cfRule>
    <cfRule type="containsText" dxfId="7669" priority="617" operator="containsText" text="mjp">
      <formula>NOT(ISERROR(SEARCH("mjp",D63)))</formula>
    </cfRule>
    <cfRule type="containsText" dxfId="7668" priority="618" operator="containsText" text="midi">
      <formula>NOT(ISERROR(SEARCH("midi",D63)))</formula>
    </cfRule>
    <cfRule type="containsText" dxfId="7667" priority="619" operator="containsText" text="double">
      <formula>NOT(ISERROR(SEARCH("double",D63)))</formula>
    </cfRule>
    <cfRule type="containsText" dxfId="7666" priority="620" operator="containsText" text="max">
      <formula>NOT(ISERROR(SEARCH("max",D63)))</formula>
    </cfRule>
    <cfRule type="containsText" dxfId="7665" priority="621" operator="containsText" text="mjp">
      <formula>NOT(ISERROR(SEARCH("mjp",D63)))</formula>
    </cfRule>
    <cfRule type="containsText" dxfId="7664" priority="622" operator="containsText" text="midi">
      <formula>NOT(ISERROR(SEARCH("midi",D63)))</formula>
    </cfRule>
    <cfRule type="containsText" dxfId="7663" priority="623" operator="containsText" text="double">
      <formula>NOT(ISERROR(SEARCH("double",D63)))</formula>
    </cfRule>
    <cfRule type="containsText" dxfId="7662" priority="624" operator="containsText" text="max">
      <formula>NOT(ISERROR(SEARCH("max",D63)))</formula>
    </cfRule>
    <cfRule type="containsText" dxfId="7661" priority="625" operator="containsText" text="mjp">
      <formula>NOT(ISERROR(SEARCH("mjp",D63)))</formula>
    </cfRule>
    <cfRule type="containsText" dxfId="7660" priority="626" operator="containsText" text="midi">
      <formula>NOT(ISERROR(SEARCH("midi",D63)))</formula>
    </cfRule>
    <cfRule type="containsText" dxfId="7659" priority="627" operator="containsText" text="double">
      <formula>NOT(ISERROR(SEARCH("double",D63)))</formula>
    </cfRule>
    <cfRule type="containsText" dxfId="7658" priority="628" operator="containsText" text="max">
      <formula>NOT(ISERROR(SEARCH("max",D63)))</formula>
    </cfRule>
    <cfRule type="containsText" dxfId="7657" priority="629" operator="containsText" text="mjp">
      <formula>NOT(ISERROR(SEARCH("mjp",D63)))</formula>
    </cfRule>
    <cfRule type="containsText" dxfId="7656" priority="630" operator="containsText" text="midi">
      <formula>NOT(ISERROR(SEARCH("midi",D63)))</formula>
    </cfRule>
    <cfRule type="containsText" dxfId="7655" priority="631" operator="containsText" text="double">
      <formula>NOT(ISERROR(SEARCH("double",D63)))</formula>
    </cfRule>
    <cfRule type="containsText" dxfId="7654" priority="632" operator="containsText" text="max">
      <formula>NOT(ISERROR(SEARCH("max",D63)))</formula>
    </cfRule>
    <cfRule type="containsText" dxfId="7653" priority="633" operator="containsText" text="mjp">
      <formula>NOT(ISERROR(SEARCH("mjp",D63)))</formula>
    </cfRule>
    <cfRule type="containsText" dxfId="7652" priority="634" operator="containsText" text="midi">
      <formula>NOT(ISERROR(SEARCH("midi",D63)))</formula>
    </cfRule>
    <cfRule type="containsText" dxfId="7651" priority="635" operator="containsText" text="double">
      <formula>NOT(ISERROR(SEARCH("double",D63)))</formula>
    </cfRule>
    <cfRule type="containsText" dxfId="7650" priority="636" operator="containsText" text="max">
      <formula>NOT(ISERROR(SEARCH("max",D63)))</formula>
    </cfRule>
    <cfRule type="containsText" dxfId="7649" priority="637" operator="containsText" text="mjp">
      <formula>NOT(ISERROR(SEARCH("mjp",D63)))</formula>
    </cfRule>
    <cfRule type="containsText" dxfId="7648" priority="638" operator="containsText" text="midi">
      <formula>NOT(ISERROR(SEARCH("midi",D63)))</formula>
    </cfRule>
    <cfRule type="containsText" dxfId="7647" priority="639" operator="containsText" text="double">
      <formula>NOT(ISERROR(SEARCH("double",D63)))</formula>
    </cfRule>
    <cfRule type="containsText" dxfId="7646" priority="640" operator="containsText" text="max">
      <formula>NOT(ISERROR(SEARCH("max",D63)))</formula>
    </cfRule>
    <cfRule type="containsText" dxfId="7645" priority="641" operator="containsText" text="mjp">
      <formula>NOT(ISERROR(SEARCH("mjp",D63)))</formula>
    </cfRule>
    <cfRule type="containsText" dxfId="7644" priority="642" operator="containsText" text="midi">
      <formula>NOT(ISERROR(SEARCH("midi",D63)))</formula>
    </cfRule>
    <cfRule type="containsText" dxfId="7643" priority="643" operator="containsText" text="double">
      <formula>NOT(ISERROR(SEARCH("double",D63)))</formula>
    </cfRule>
    <cfRule type="containsText" dxfId="7642" priority="644" operator="containsText" text="max">
      <formula>NOT(ISERROR(SEARCH("max",D63)))</formula>
    </cfRule>
    <cfRule type="containsText" dxfId="7641" priority="645" operator="containsText" text="mjp">
      <formula>NOT(ISERROR(SEARCH("mjp",D63)))</formula>
    </cfRule>
    <cfRule type="containsText" dxfId="7640" priority="646" operator="containsText" text="midi">
      <formula>NOT(ISERROR(SEARCH("midi",D63)))</formula>
    </cfRule>
    <cfRule type="containsText" dxfId="7639" priority="647" operator="containsText" text="double">
      <formula>NOT(ISERROR(SEARCH("double",D63)))</formula>
    </cfRule>
    <cfRule type="containsText" dxfId="7638" priority="648" operator="containsText" text="max">
      <formula>NOT(ISERROR(SEARCH("max",D63)))</formula>
    </cfRule>
    <cfRule type="containsText" dxfId="7637" priority="649" operator="containsText" text="mjp">
      <formula>NOT(ISERROR(SEARCH("mjp",D63)))</formula>
    </cfRule>
    <cfRule type="containsText" dxfId="7636" priority="650" operator="containsText" text="midi">
      <formula>NOT(ISERROR(SEARCH("midi",D63)))</formula>
    </cfRule>
    <cfRule type="containsText" dxfId="7635" priority="651" operator="containsText" text="double">
      <formula>NOT(ISERROR(SEARCH("double",D63)))</formula>
    </cfRule>
    <cfRule type="containsText" dxfId="7634" priority="652" operator="containsText" text="max">
      <formula>NOT(ISERROR(SEARCH("max",D63)))</formula>
    </cfRule>
    <cfRule type="containsText" dxfId="7633" priority="653" operator="containsText" text="mjp">
      <formula>NOT(ISERROR(SEARCH("mjp",D63)))</formula>
    </cfRule>
    <cfRule type="containsText" dxfId="7632" priority="654" operator="containsText" text="midi">
      <formula>NOT(ISERROR(SEARCH("midi",D63)))</formula>
    </cfRule>
    <cfRule type="containsText" dxfId="7631" priority="655" operator="containsText" text="double">
      <formula>NOT(ISERROR(SEARCH("double",D63)))</formula>
    </cfRule>
    <cfRule type="containsText" dxfId="7630" priority="656" operator="containsText" text="max">
      <formula>NOT(ISERROR(SEARCH("max",D63)))</formula>
    </cfRule>
    <cfRule type="containsText" dxfId="7629" priority="657" operator="containsText" text="mjp">
      <formula>NOT(ISERROR(SEARCH("mjp",D63)))</formula>
    </cfRule>
    <cfRule type="containsText" dxfId="7628" priority="658" operator="containsText" text="midi">
      <formula>NOT(ISERROR(SEARCH("midi",D63)))</formula>
    </cfRule>
    <cfRule type="containsText" dxfId="7627" priority="659" operator="containsText" text="double">
      <formula>NOT(ISERROR(SEARCH("double",D63)))</formula>
    </cfRule>
    <cfRule type="containsText" dxfId="7626" priority="660" operator="containsText" text="max">
      <formula>NOT(ISERROR(SEARCH("max",D63)))</formula>
    </cfRule>
    <cfRule type="containsText" dxfId="7625" priority="661" operator="containsText" text="mjp">
      <formula>NOT(ISERROR(SEARCH("mjp",D63)))</formula>
    </cfRule>
    <cfRule type="containsText" dxfId="7624" priority="662" operator="containsText" text="midi">
      <formula>NOT(ISERROR(SEARCH("midi",D63)))</formula>
    </cfRule>
    <cfRule type="containsText" dxfId="7623" priority="663" operator="containsText" text="double">
      <formula>NOT(ISERROR(SEARCH("double",D63)))</formula>
    </cfRule>
    <cfRule type="containsText" dxfId="7622" priority="664" operator="containsText" text="max">
      <formula>NOT(ISERROR(SEARCH("max",D63)))</formula>
    </cfRule>
    <cfRule type="containsText" dxfId="7621" priority="665" operator="containsText" text="mjp">
      <formula>NOT(ISERROR(SEARCH("mjp",D63)))</formula>
    </cfRule>
    <cfRule type="containsText" dxfId="7620" priority="666" operator="containsText" text="midi">
      <formula>NOT(ISERROR(SEARCH("midi",D63)))</formula>
    </cfRule>
    <cfRule type="containsText" dxfId="7619" priority="667" operator="containsText" text="double">
      <formula>NOT(ISERROR(SEARCH("double",D63)))</formula>
    </cfRule>
    <cfRule type="containsText" dxfId="7618" priority="668" operator="containsText" text="max">
      <formula>NOT(ISERROR(SEARCH("max",D63)))</formula>
    </cfRule>
  </conditionalFormatting>
  <conditionalFormatting sqref="D64 D69">
    <cfRule type="containsText" dxfId="7617" priority="297" operator="containsText" text="mjp">
      <formula>NOT(ISERROR(SEARCH("mjp",D64)))</formula>
    </cfRule>
    <cfRule type="containsText" dxfId="7616" priority="298" operator="containsText" text="midi">
      <formula>NOT(ISERROR(SEARCH("midi",D64)))</formula>
    </cfRule>
    <cfRule type="containsText" dxfId="7615" priority="299" operator="containsText" text="double">
      <formula>NOT(ISERROR(SEARCH("double",D64)))</formula>
    </cfRule>
    <cfRule type="containsText" dxfId="7614" priority="300" operator="containsText" text="max">
      <formula>NOT(ISERROR(SEARCH("max",D64)))</formula>
    </cfRule>
  </conditionalFormatting>
  <conditionalFormatting sqref="D64">
    <cfRule type="containsText" dxfId="7613" priority="673" operator="containsText" text="mjp">
      <formula>NOT(ISERROR(SEARCH("mjp",D64)))</formula>
    </cfRule>
    <cfRule type="containsText" dxfId="7612" priority="674" operator="containsText" text="midi">
      <formula>NOT(ISERROR(SEARCH("midi",D64)))</formula>
    </cfRule>
    <cfRule type="containsText" dxfId="7611" priority="675" operator="containsText" text="double">
      <formula>NOT(ISERROR(SEARCH("double",D64)))</formula>
    </cfRule>
    <cfRule type="containsText" dxfId="7610" priority="676" operator="containsText" text="max">
      <formula>NOT(ISERROR(SEARCH("max",D64)))</formula>
    </cfRule>
    <cfRule type="containsText" dxfId="7609" priority="677" operator="containsText" text="mjp">
      <formula>NOT(ISERROR(SEARCH("mjp",D64)))</formula>
    </cfRule>
    <cfRule type="containsText" dxfId="7608" priority="678" operator="containsText" text="midi">
      <formula>NOT(ISERROR(SEARCH("midi",D64)))</formula>
    </cfRule>
    <cfRule type="containsText" dxfId="7607" priority="679" operator="containsText" text="double">
      <formula>NOT(ISERROR(SEARCH("double",D64)))</formula>
    </cfRule>
    <cfRule type="containsText" dxfId="7606" priority="680" operator="containsText" text="max">
      <formula>NOT(ISERROR(SEARCH("max",D64)))</formula>
    </cfRule>
    <cfRule type="containsText" dxfId="7605" priority="681" operator="containsText" text="mjp">
      <formula>NOT(ISERROR(SEARCH("mjp",D64)))</formula>
    </cfRule>
    <cfRule type="containsText" dxfId="7604" priority="682" operator="containsText" text="midi">
      <formula>NOT(ISERROR(SEARCH("midi",D64)))</formula>
    </cfRule>
    <cfRule type="containsText" dxfId="7603" priority="683" operator="containsText" text="double">
      <formula>NOT(ISERROR(SEARCH("double",D64)))</formula>
    </cfRule>
    <cfRule type="containsText" dxfId="7602" priority="684" operator="containsText" text="max">
      <formula>NOT(ISERROR(SEARCH("max",D64)))</formula>
    </cfRule>
    <cfRule type="containsText" dxfId="7601" priority="685" operator="containsText" text="mjp">
      <formula>NOT(ISERROR(SEARCH("mjp",D64)))</formula>
    </cfRule>
    <cfRule type="containsText" dxfId="7600" priority="686" operator="containsText" text="midi">
      <formula>NOT(ISERROR(SEARCH("midi",D64)))</formula>
    </cfRule>
    <cfRule type="containsText" dxfId="7599" priority="687" operator="containsText" text="double">
      <formula>NOT(ISERROR(SEARCH("double",D64)))</formula>
    </cfRule>
    <cfRule type="containsText" dxfId="7598" priority="688" operator="containsText" text="max">
      <formula>NOT(ISERROR(SEARCH("max",D64)))</formula>
    </cfRule>
    <cfRule type="containsText" dxfId="7597" priority="689" operator="containsText" text="mjp">
      <formula>NOT(ISERROR(SEARCH("mjp",D64)))</formula>
    </cfRule>
    <cfRule type="containsText" dxfId="7596" priority="690" operator="containsText" text="midi">
      <formula>NOT(ISERROR(SEARCH("midi",D64)))</formula>
    </cfRule>
    <cfRule type="containsText" dxfId="7595" priority="691" operator="containsText" text="double">
      <formula>NOT(ISERROR(SEARCH("double",D64)))</formula>
    </cfRule>
    <cfRule type="containsText" dxfId="7594" priority="692" operator="containsText" text="max">
      <formula>NOT(ISERROR(SEARCH("max",D64)))</formula>
    </cfRule>
    <cfRule type="containsText" dxfId="7593" priority="693" operator="containsText" text="mjp">
      <formula>NOT(ISERROR(SEARCH("mjp",D64)))</formula>
    </cfRule>
    <cfRule type="containsText" dxfId="7592" priority="694" operator="containsText" text="midi">
      <formula>NOT(ISERROR(SEARCH("midi",D64)))</formula>
    </cfRule>
    <cfRule type="containsText" dxfId="7591" priority="695" operator="containsText" text="double">
      <formula>NOT(ISERROR(SEARCH("double",D64)))</formula>
    </cfRule>
    <cfRule type="containsText" dxfId="7590" priority="696" operator="containsText" text="max">
      <formula>NOT(ISERROR(SEARCH("max",D64)))</formula>
    </cfRule>
    <cfRule type="containsText" dxfId="7589" priority="697" operator="containsText" text="mjp">
      <formula>NOT(ISERROR(SEARCH("mjp",D64)))</formula>
    </cfRule>
    <cfRule type="containsText" dxfId="7588" priority="698" operator="containsText" text="midi">
      <formula>NOT(ISERROR(SEARCH("midi",D64)))</formula>
    </cfRule>
    <cfRule type="containsText" dxfId="7587" priority="699" operator="containsText" text="double">
      <formula>NOT(ISERROR(SEARCH("double",D64)))</formula>
    </cfRule>
    <cfRule type="containsText" dxfId="7586" priority="700" operator="containsText" text="max">
      <formula>NOT(ISERROR(SEARCH("max",D64)))</formula>
    </cfRule>
    <cfRule type="containsText" dxfId="7585" priority="701" operator="containsText" text="mjp">
      <formula>NOT(ISERROR(SEARCH("mjp",D64)))</formula>
    </cfRule>
    <cfRule type="containsText" dxfId="7584" priority="702" operator="containsText" text="midi">
      <formula>NOT(ISERROR(SEARCH("midi",D64)))</formula>
    </cfRule>
    <cfRule type="containsText" dxfId="7583" priority="703" operator="containsText" text="double">
      <formula>NOT(ISERROR(SEARCH("double",D64)))</formula>
    </cfRule>
    <cfRule type="containsText" dxfId="7582" priority="704" operator="containsText" text="max">
      <formula>NOT(ISERROR(SEARCH("max",D64)))</formula>
    </cfRule>
    <cfRule type="containsText" dxfId="7581" priority="705" operator="containsText" text="mjp">
      <formula>NOT(ISERROR(SEARCH("mjp",D64)))</formula>
    </cfRule>
    <cfRule type="containsText" dxfId="7580" priority="706" operator="containsText" text="midi">
      <formula>NOT(ISERROR(SEARCH("midi",D64)))</formula>
    </cfRule>
    <cfRule type="containsText" dxfId="7579" priority="707" operator="containsText" text="double">
      <formula>NOT(ISERROR(SEARCH("double",D64)))</formula>
    </cfRule>
    <cfRule type="containsText" dxfId="7578" priority="708" operator="containsText" text="max">
      <formula>NOT(ISERROR(SEARCH("max",D64)))</formula>
    </cfRule>
    <cfRule type="containsText" dxfId="7577" priority="709" operator="containsText" text="mjp">
      <formula>NOT(ISERROR(SEARCH("mjp",D64)))</formula>
    </cfRule>
    <cfRule type="containsText" dxfId="7576" priority="710" operator="containsText" text="midi">
      <formula>NOT(ISERROR(SEARCH("midi",D64)))</formula>
    </cfRule>
    <cfRule type="containsText" dxfId="7575" priority="711" operator="containsText" text="double">
      <formula>NOT(ISERROR(SEARCH("double",D64)))</formula>
    </cfRule>
    <cfRule type="containsText" dxfId="7574" priority="712" operator="containsText" text="max">
      <formula>NOT(ISERROR(SEARCH("max",D64)))</formula>
    </cfRule>
    <cfRule type="containsText" dxfId="7573" priority="713" operator="containsText" text="mjp">
      <formula>NOT(ISERROR(SEARCH("mjp",D64)))</formula>
    </cfRule>
    <cfRule type="containsText" dxfId="7572" priority="714" operator="containsText" text="midi">
      <formula>NOT(ISERROR(SEARCH("midi",D64)))</formula>
    </cfRule>
    <cfRule type="containsText" dxfId="7571" priority="715" operator="containsText" text="double">
      <formula>NOT(ISERROR(SEARCH("double",D64)))</formula>
    </cfRule>
    <cfRule type="containsText" dxfId="7570" priority="716" operator="containsText" text="max">
      <formula>NOT(ISERROR(SEARCH("max",D64)))</formula>
    </cfRule>
    <cfRule type="containsText" dxfId="7569" priority="717" operator="containsText" text="mjp">
      <formula>NOT(ISERROR(SEARCH("mjp",D64)))</formula>
    </cfRule>
    <cfRule type="containsText" dxfId="7568" priority="718" operator="containsText" text="midi">
      <formula>NOT(ISERROR(SEARCH("midi",D64)))</formula>
    </cfRule>
    <cfRule type="containsText" dxfId="7567" priority="719" operator="containsText" text="double">
      <formula>NOT(ISERROR(SEARCH("double",D64)))</formula>
    </cfRule>
    <cfRule type="containsText" dxfId="7566" priority="720" operator="containsText" text="max">
      <formula>NOT(ISERROR(SEARCH("max",D64)))</formula>
    </cfRule>
    <cfRule type="containsText" dxfId="7565" priority="721" operator="containsText" text="mjp">
      <formula>NOT(ISERROR(SEARCH("mjp",D64)))</formula>
    </cfRule>
    <cfRule type="containsText" dxfId="7564" priority="722" operator="containsText" text="midi">
      <formula>NOT(ISERROR(SEARCH("midi",D64)))</formula>
    </cfRule>
    <cfRule type="containsText" dxfId="7563" priority="723" operator="containsText" text="double">
      <formula>NOT(ISERROR(SEARCH("double",D64)))</formula>
    </cfRule>
    <cfRule type="containsText" dxfId="7562" priority="724" operator="containsText" text="max">
      <formula>NOT(ISERROR(SEARCH("max",D64)))</formula>
    </cfRule>
    <cfRule type="containsText" dxfId="7561" priority="725" operator="containsText" text="mjp">
      <formula>NOT(ISERROR(SEARCH("mjp",D64)))</formula>
    </cfRule>
    <cfRule type="containsText" dxfId="7560" priority="726" operator="containsText" text="midi">
      <formula>NOT(ISERROR(SEARCH("midi",D64)))</formula>
    </cfRule>
    <cfRule type="containsText" dxfId="7559" priority="727" operator="containsText" text="double">
      <formula>NOT(ISERROR(SEARCH("double",D64)))</formula>
    </cfRule>
    <cfRule type="containsText" dxfId="7558" priority="728" operator="containsText" text="max">
      <formula>NOT(ISERROR(SEARCH("max",D64)))</formula>
    </cfRule>
    <cfRule type="containsText" dxfId="7557" priority="729" operator="containsText" text="mjp">
      <formula>NOT(ISERROR(SEARCH("mjp",D64)))</formula>
    </cfRule>
    <cfRule type="containsText" dxfId="7556" priority="730" operator="containsText" text="midi">
      <formula>NOT(ISERROR(SEARCH("midi",D64)))</formula>
    </cfRule>
    <cfRule type="containsText" dxfId="7555" priority="731" operator="containsText" text="double">
      <formula>NOT(ISERROR(SEARCH("double",D64)))</formula>
    </cfRule>
    <cfRule type="containsText" dxfId="7554" priority="732" operator="containsText" text="max">
      <formula>NOT(ISERROR(SEARCH("max",D64)))</formula>
    </cfRule>
    <cfRule type="containsText" dxfId="7553" priority="733" operator="containsText" text="mjp">
      <formula>NOT(ISERROR(SEARCH("mjp",D64)))</formula>
    </cfRule>
    <cfRule type="containsText" dxfId="7552" priority="734" operator="containsText" text="midi">
      <formula>NOT(ISERROR(SEARCH("midi",D64)))</formula>
    </cfRule>
    <cfRule type="containsText" dxfId="7551" priority="735" operator="containsText" text="double">
      <formula>NOT(ISERROR(SEARCH("double",D64)))</formula>
    </cfRule>
    <cfRule type="containsText" dxfId="7550" priority="736" operator="containsText" text="max">
      <formula>NOT(ISERROR(SEARCH("max",D64)))</formula>
    </cfRule>
    <cfRule type="containsText" dxfId="7549" priority="737" operator="containsText" text="mjp">
      <formula>NOT(ISERROR(SEARCH("mjp",D64)))</formula>
    </cfRule>
    <cfRule type="containsText" dxfId="7548" priority="738" operator="containsText" text="midi">
      <formula>NOT(ISERROR(SEARCH("midi",D64)))</formula>
    </cfRule>
    <cfRule type="containsText" dxfId="7547" priority="739" operator="containsText" text="double">
      <formula>NOT(ISERROR(SEARCH("double",D64)))</formula>
    </cfRule>
    <cfRule type="containsText" dxfId="7546" priority="740" operator="containsText" text="max">
      <formula>NOT(ISERROR(SEARCH("max",D64)))</formula>
    </cfRule>
    <cfRule type="containsText" dxfId="7545" priority="741" operator="containsText" text="mjp">
      <formula>NOT(ISERROR(SEARCH("mjp",D64)))</formula>
    </cfRule>
    <cfRule type="containsText" dxfId="7544" priority="742" operator="containsText" text="midi">
      <formula>NOT(ISERROR(SEARCH("midi",D64)))</formula>
    </cfRule>
    <cfRule type="containsText" dxfId="7543" priority="743" operator="containsText" text="double">
      <formula>NOT(ISERROR(SEARCH("double",D64)))</formula>
    </cfRule>
    <cfRule type="containsText" dxfId="7542" priority="744" operator="containsText" text="max">
      <formula>NOT(ISERROR(SEARCH("max",D64)))</formula>
    </cfRule>
    <cfRule type="containsText" dxfId="7541" priority="745" operator="containsText" text="mjp">
      <formula>NOT(ISERROR(SEARCH("mjp",D64)))</formula>
    </cfRule>
    <cfRule type="containsText" dxfId="7540" priority="746" operator="containsText" text="midi">
      <formula>NOT(ISERROR(SEARCH("midi",D64)))</formula>
    </cfRule>
    <cfRule type="containsText" dxfId="7539" priority="747" operator="containsText" text="double">
      <formula>NOT(ISERROR(SEARCH("double",D64)))</formula>
    </cfRule>
    <cfRule type="containsText" dxfId="7538" priority="748" operator="containsText" text="max">
      <formula>NOT(ISERROR(SEARCH("max",D64)))</formula>
    </cfRule>
    <cfRule type="containsText" dxfId="7537" priority="749" operator="containsText" text="mjp">
      <formula>NOT(ISERROR(SEARCH("mjp",D64)))</formula>
    </cfRule>
    <cfRule type="containsText" dxfId="7536" priority="750" operator="containsText" text="midi">
      <formula>NOT(ISERROR(SEARCH("midi",D64)))</formula>
    </cfRule>
    <cfRule type="containsText" dxfId="7535" priority="751" operator="containsText" text="double">
      <formula>NOT(ISERROR(SEARCH("double",D64)))</formula>
    </cfRule>
    <cfRule type="containsText" dxfId="7534" priority="752" operator="containsText" text="max">
      <formula>NOT(ISERROR(SEARCH("max",D64)))</formula>
    </cfRule>
    <cfRule type="containsText" dxfId="7533" priority="753" operator="containsText" text="mjp">
      <formula>NOT(ISERROR(SEARCH("mjp",D64)))</formula>
    </cfRule>
    <cfRule type="containsText" dxfId="7532" priority="754" operator="containsText" text="midi">
      <formula>NOT(ISERROR(SEARCH("midi",D64)))</formula>
    </cfRule>
    <cfRule type="containsText" dxfId="7531" priority="755" operator="containsText" text="double">
      <formula>NOT(ISERROR(SEARCH("double",D64)))</formula>
    </cfRule>
    <cfRule type="containsText" dxfId="7530" priority="756" operator="containsText" text="max">
      <formula>NOT(ISERROR(SEARCH("max",D64)))</formula>
    </cfRule>
    <cfRule type="containsText" dxfId="7529" priority="757" operator="containsText" text="mjp">
      <formula>NOT(ISERROR(SEARCH("mjp",D64)))</formula>
    </cfRule>
    <cfRule type="containsText" dxfId="7528" priority="758" operator="containsText" text="midi">
      <formula>NOT(ISERROR(SEARCH("midi",D64)))</formula>
    </cfRule>
    <cfRule type="containsText" dxfId="7527" priority="759" operator="containsText" text="double">
      <formula>NOT(ISERROR(SEARCH("double",D64)))</formula>
    </cfRule>
    <cfRule type="containsText" dxfId="7526" priority="760" operator="containsText" text="max">
      <formula>NOT(ISERROR(SEARCH("max",D64)))</formula>
    </cfRule>
  </conditionalFormatting>
  <conditionalFormatting sqref="D65:D68">
    <cfRule type="containsText" dxfId="7525" priority="293" operator="containsText" text="mjp">
      <formula>NOT(ISERROR(SEARCH("mjp",D65)))</formula>
    </cfRule>
    <cfRule type="containsText" dxfId="7524" priority="294" operator="containsText" text="midi">
      <formula>NOT(ISERROR(SEARCH("midi",D65)))</formula>
    </cfRule>
    <cfRule type="containsText" dxfId="7523" priority="295" operator="containsText" text="double">
      <formula>NOT(ISERROR(SEARCH("double",D65)))</formula>
    </cfRule>
    <cfRule type="containsText" dxfId="7522" priority="296" operator="containsText" text="max">
      <formula>NOT(ISERROR(SEARCH("max",D65)))</formula>
    </cfRule>
  </conditionalFormatting>
  <conditionalFormatting sqref="D66">
    <cfRule type="containsText" dxfId="7521" priority="301" operator="containsText" text="mjp">
      <formula>NOT(ISERROR(SEARCH("mjp",D66)))</formula>
    </cfRule>
    <cfRule type="containsText" dxfId="7520" priority="302" operator="containsText" text="midi">
      <formula>NOT(ISERROR(SEARCH("midi",D66)))</formula>
    </cfRule>
    <cfRule type="containsText" dxfId="7519" priority="303" operator="containsText" text="double">
      <formula>NOT(ISERROR(SEARCH("double",D66)))</formula>
    </cfRule>
    <cfRule type="containsText" dxfId="7518" priority="304" operator="containsText" text="max">
      <formula>NOT(ISERROR(SEARCH("max",D66)))</formula>
    </cfRule>
    <cfRule type="containsText" dxfId="7517" priority="305" operator="containsText" text="mjp">
      <formula>NOT(ISERROR(SEARCH("mjp",D66)))</formula>
    </cfRule>
    <cfRule type="containsText" dxfId="7516" priority="306" operator="containsText" text="midi">
      <formula>NOT(ISERROR(SEARCH("midi",D66)))</formula>
    </cfRule>
    <cfRule type="containsText" dxfId="7515" priority="307" operator="containsText" text="double">
      <formula>NOT(ISERROR(SEARCH("double",D66)))</formula>
    </cfRule>
    <cfRule type="containsText" dxfId="7514" priority="308" operator="containsText" text="max">
      <formula>NOT(ISERROR(SEARCH("max",D66)))</formula>
    </cfRule>
    <cfRule type="containsText" dxfId="7513" priority="309" operator="containsText" text="mjp">
      <formula>NOT(ISERROR(SEARCH("mjp",D66)))</formula>
    </cfRule>
    <cfRule type="containsText" dxfId="7512" priority="310" operator="containsText" text="midi">
      <formula>NOT(ISERROR(SEARCH("midi",D66)))</formula>
    </cfRule>
    <cfRule type="containsText" dxfId="7511" priority="311" operator="containsText" text="double">
      <formula>NOT(ISERROR(SEARCH("double",D66)))</formula>
    </cfRule>
    <cfRule type="containsText" dxfId="7510" priority="312" operator="containsText" text="max">
      <formula>NOT(ISERROR(SEARCH("max",D66)))</formula>
    </cfRule>
    <cfRule type="containsText" dxfId="7509" priority="313" operator="containsText" text="mjp">
      <formula>NOT(ISERROR(SEARCH("mjp",D66)))</formula>
    </cfRule>
    <cfRule type="containsText" dxfId="7508" priority="314" operator="containsText" text="midi">
      <formula>NOT(ISERROR(SEARCH("midi",D66)))</formula>
    </cfRule>
    <cfRule type="containsText" dxfId="7507" priority="315" operator="containsText" text="double">
      <formula>NOT(ISERROR(SEARCH("double",D66)))</formula>
    </cfRule>
    <cfRule type="containsText" dxfId="7506" priority="316" operator="containsText" text="max">
      <formula>NOT(ISERROR(SEARCH("max",D66)))</formula>
    </cfRule>
    <cfRule type="containsText" dxfId="7505" priority="317" operator="containsText" text="mjp">
      <formula>NOT(ISERROR(SEARCH("mjp",D66)))</formula>
    </cfRule>
    <cfRule type="containsText" dxfId="7504" priority="318" operator="containsText" text="midi">
      <formula>NOT(ISERROR(SEARCH("midi",D66)))</formula>
    </cfRule>
    <cfRule type="containsText" dxfId="7503" priority="319" operator="containsText" text="double">
      <formula>NOT(ISERROR(SEARCH("double",D66)))</formula>
    </cfRule>
    <cfRule type="containsText" dxfId="7502" priority="320" operator="containsText" text="max">
      <formula>NOT(ISERROR(SEARCH("max",D66)))</formula>
    </cfRule>
    <cfRule type="containsText" dxfId="7501" priority="321" operator="containsText" text="mjp">
      <formula>NOT(ISERROR(SEARCH("mjp",D66)))</formula>
    </cfRule>
    <cfRule type="containsText" dxfId="7500" priority="322" operator="containsText" text="midi">
      <formula>NOT(ISERROR(SEARCH("midi",D66)))</formula>
    </cfRule>
    <cfRule type="containsText" dxfId="7499" priority="323" operator="containsText" text="double">
      <formula>NOT(ISERROR(SEARCH("double",D66)))</formula>
    </cfRule>
    <cfRule type="containsText" dxfId="7498" priority="324" operator="containsText" text="max">
      <formula>NOT(ISERROR(SEARCH("max",D66)))</formula>
    </cfRule>
    <cfRule type="containsText" dxfId="7497" priority="325" operator="containsText" text="mjp">
      <formula>NOT(ISERROR(SEARCH("mjp",D66)))</formula>
    </cfRule>
    <cfRule type="containsText" dxfId="7496" priority="326" operator="containsText" text="midi">
      <formula>NOT(ISERROR(SEARCH("midi",D66)))</formula>
    </cfRule>
    <cfRule type="containsText" dxfId="7495" priority="327" operator="containsText" text="double">
      <formula>NOT(ISERROR(SEARCH("double",D66)))</formula>
    </cfRule>
    <cfRule type="containsText" dxfId="7494" priority="328" operator="containsText" text="max">
      <formula>NOT(ISERROR(SEARCH("max",D66)))</formula>
    </cfRule>
    <cfRule type="containsText" dxfId="7493" priority="329" operator="containsText" text="mjp">
      <formula>NOT(ISERROR(SEARCH("mjp",D66)))</formula>
    </cfRule>
    <cfRule type="containsText" dxfId="7492" priority="330" operator="containsText" text="midi">
      <formula>NOT(ISERROR(SEARCH("midi",D66)))</formula>
    </cfRule>
    <cfRule type="containsText" dxfId="7491" priority="331" operator="containsText" text="double">
      <formula>NOT(ISERROR(SEARCH("double",D66)))</formula>
    </cfRule>
    <cfRule type="containsText" dxfId="7490" priority="332" operator="containsText" text="max">
      <formula>NOT(ISERROR(SEARCH("max",D66)))</formula>
    </cfRule>
    <cfRule type="containsText" dxfId="7489" priority="333" operator="containsText" text="mjp">
      <formula>NOT(ISERROR(SEARCH("mjp",D66)))</formula>
    </cfRule>
    <cfRule type="containsText" dxfId="7488" priority="334" operator="containsText" text="midi">
      <formula>NOT(ISERROR(SEARCH("midi",D66)))</formula>
    </cfRule>
    <cfRule type="containsText" dxfId="7487" priority="335" operator="containsText" text="double">
      <formula>NOT(ISERROR(SEARCH("double",D66)))</formula>
    </cfRule>
    <cfRule type="containsText" dxfId="7486" priority="336" operator="containsText" text="max">
      <formula>NOT(ISERROR(SEARCH("max",D66)))</formula>
    </cfRule>
    <cfRule type="containsText" dxfId="7485" priority="337" operator="containsText" text="mjp">
      <formula>NOT(ISERROR(SEARCH("mjp",D66)))</formula>
    </cfRule>
    <cfRule type="containsText" dxfId="7484" priority="338" operator="containsText" text="midi">
      <formula>NOT(ISERROR(SEARCH("midi",D66)))</formula>
    </cfRule>
    <cfRule type="containsText" dxfId="7483" priority="339" operator="containsText" text="double">
      <formula>NOT(ISERROR(SEARCH("double",D66)))</formula>
    </cfRule>
    <cfRule type="containsText" dxfId="7482" priority="340" operator="containsText" text="max">
      <formula>NOT(ISERROR(SEARCH("max",D66)))</formula>
    </cfRule>
    <cfRule type="containsText" dxfId="7481" priority="341" operator="containsText" text="mjp">
      <formula>NOT(ISERROR(SEARCH("mjp",D66)))</formula>
    </cfRule>
    <cfRule type="containsText" dxfId="7480" priority="342" operator="containsText" text="midi">
      <formula>NOT(ISERROR(SEARCH("midi",D66)))</formula>
    </cfRule>
    <cfRule type="containsText" dxfId="7479" priority="343" operator="containsText" text="double">
      <formula>NOT(ISERROR(SEARCH("double",D66)))</formula>
    </cfRule>
    <cfRule type="containsText" dxfId="7478" priority="344" operator="containsText" text="max">
      <formula>NOT(ISERROR(SEARCH("max",D66)))</formula>
    </cfRule>
    <cfRule type="containsText" dxfId="7477" priority="345" operator="containsText" text="mjp">
      <formula>NOT(ISERROR(SEARCH("mjp",D66)))</formula>
    </cfRule>
    <cfRule type="containsText" dxfId="7476" priority="346" operator="containsText" text="midi">
      <formula>NOT(ISERROR(SEARCH("midi",D66)))</formula>
    </cfRule>
    <cfRule type="containsText" dxfId="7475" priority="347" operator="containsText" text="double">
      <formula>NOT(ISERROR(SEARCH("double",D66)))</formula>
    </cfRule>
    <cfRule type="containsText" dxfId="7474" priority="348" operator="containsText" text="max">
      <formula>NOT(ISERROR(SEARCH("max",D66)))</formula>
    </cfRule>
    <cfRule type="containsText" dxfId="7473" priority="349" operator="containsText" text="mjp">
      <formula>NOT(ISERROR(SEARCH("mjp",D66)))</formula>
    </cfRule>
    <cfRule type="containsText" dxfId="7472" priority="350" operator="containsText" text="midi">
      <formula>NOT(ISERROR(SEARCH("midi",D66)))</formula>
    </cfRule>
    <cfRule type="containsText" dxfId="7471" priority="351" operator="containsText" text="double">
      <formula>NOT(ISERROR(SEARCH("double",D66)))</formula>
    </cfRule>
    <cfRule type="containsText" dxfId="7470" priority="352" operator="containsText" text="max">
      <formula>NOT(ISERROR(SEARCH("max",D66)))</formula>
    </cfRule>
    <cfRule type="containsText" dxfId="7469" priority="353" operator="containsText" text="mjp">
      <formula>NOT(ISERROR(SEARCH("mjp",D66)))</formula>
    </cfRule>
    <cfRule type="containsText" dxfId="7468" priority="354" operator="containsText" text="midi">
      <formula>NOT(ISERROR(SEARCH("midi",D66)))</formula>
    </cfRule>
    <cfRule type="containsText" dxfId="7467" priority="355" operator="containsText" text="double">
      <formula>NOT(ISERROR(SEARCH("double",D66)))</formula>
    </cfRule>
    <cfRule type="containsText" dxfId="7466" priority="356" operator="containsText" text="max">
      <formula>NOT(ISERROR(SEARCH("max",D66)))</formula>
    </cfRule>
    <cfRule type="containsText" dxfId="7465" priority="357" operator="containsText" text="mjp">
      <formula>NOT(ISERROR(SEARCH("mjp",D66)))</formula>
    </cfRule>
    <cfRule type="containsText" dxfId="7464" priority="358" operator="containsText" text="midi">
      <formula>NOT(ISERROR(SEARCH("midi",D66)))</formula>
    </cfRule>
    <cfRule type="containsText" dxfId="7463" priority="359" operator="containsText" text="double">
      <formula>NOT(ISERROR(SEARCH("double",D66)))</formula>
    </cfRule>
    <cfRule type="containsText" dxfId="7462" priority="360" operator="containsText" text="max">
      <formula>NOT(ISERROR(SEARCH("max",D66)))</formula>
    </cfRule>
    <cfRule type="containsText" dxfId="7461" priority="361" operator="containsText" text="mjp">
      <formula>NOT(ISERROR(SEARCH("mjp",D66)))</formula>
    </cfRule>
    <cfRule type="containsText" dxfId="7460" priority="362" operator="containsText" text="midi">
      <formula>NOT(ISERROR(SEARCH("midi",D66)))</formula>
    </cfRule>
    <cfRule type="containsText" dxfId="7459" priority="363" operator="containsText" text="double">
      <formula>NOT(ISERROR(SEARCH("double",D66)))</formula>
    </cfRule>
    <cfRule type="containsText" dxfId="7458" priority="364" operator="containsText" text="max">
      <formula>NOT(ISERROR(SEARCH("max",D66)))</formula>
    </cfRule>
    <cfRule type="containsText" dxfId="7457" priority="365" operator="containsText" text="mjp">
      <formula>NOT(ISERROR(SEARCH("mjp",D66)))</formula>
    </cfRule>
    <cfRule type="containsText" dxfId="7456" priority="366" operator="containsText" text="midi">
      <formula>NOT(ISERROR(SEARCH("midi",D66)))</formula>
    </cfRule>
    <cfRule type="containsText" dxfId="7455" priority="367" operator="containsText" text="double">
      <formula>NOT(ISERROR(SEARCH("double",D66)))</formula>
    </cfRule>
    <cfRule type="containsText" dxfId="7454" priority="368" operator="containsText" text="max">
      <formula>NOT(ISERROR(SEARCH("max",D66)))</formula>
    </cfRule>
    <cfRule type="containsText" dxfId="7453" priority="369" operator="containsText" text="mjp">
      <formula>NOT(ISERROR(SEARCH("mjp",D66)))</formula>
    </cfRule>
    <cfRule type="containsText" dxfId="7452" priority="370" operator="containsText" text="midi">
      <formula>NOT(ISERROR(SEARCH("midi",D66)))</formula>
    </cfRule>
    <cfRule type="containsText" dxfId="7451" priority="371" operator="containsText" text="double">
      <formula>NOT(ISERROR(SEARCH("double",D66)))</formula>
    </cfRule>
    <cfRule type="containsText" dxfId="7450" priority="372" operator="containsText" text="max">
      <formula>NOT(ISERROR(SEARCH("max",D66)))</formula>
    </cfRule>
    <cfRule type="containsText" dxfId="7449" priority="373" operator="containsText" text="mjp">
      <formula>NOT(ISERROR(SEARCH("mjp",D66)))</formula>
    </cfRule>
    <cfRule type="containsText" dxfId="7448" priority="374" operator="containsText" text="midi">
      <formula>NOT(ISERROR(SEARCH("midi",D66)))</formula>
    </cfRule>
    <cfRule type="containsText" dxfId="7447" priority="375" operator="containsText" text="double">
      <formula>NOT(ISERROR(SEARCH("double",D66)))</formula>
    </cfRule>
    <cfRule type="containsText" dxfId="7446" priority="376" operator="containsText" text="max">
      <formula>NOT(ISERROR(SEARCH("max",D66)))</formula>
    </cfRule>
    <cfRule type="containsText" dxfId="7445" priority="377" operator="containsText" text="mjp">
      <formula>NOT(ISERROR(SEARCH("mjp",D66)))</formula>
    </cfRule>
    <cfRule type="containsText" dxfId="7444" priority="378" operator="containsText" text="midi">
      <formula>NOT(ISERROR(SEARCH("midi",D66)))</formula>
    </cfRule>
    <cfRule type="containsText" dxfId="7443" priority="379" operator="containsText" text="double">
      <formula>NOT(ISERROR(SEARCH("double",D66)))</formula>
    </cfRule>
    <cfRule type="containsText" dxfId="7442" priority="380" operator="containsText" text="max">
      <formula>NOT(ISERROR(SEARCH("max",D66)))</formula>
    </cfRule>
    <cfRule type="containsText" dxfId="7441" priority="381" operator="containsText" text="mjp">
      <formula>NOT(ISERROR(SEARCH("mjp",D66)))</formula>
    </cfRule>
    <cfRule type="containsText" dxfId="7440" priority="382" operator="containsText" text="midi">
      <formula>NOT(ISERROR(SEARCH("midi",D66)))</formula>
    </cfRule>
    <cfRule type="containsText" dxfId="7439" priority="383" operator="containsText" text="double">
      <formula>NOT(ISERROR(SEARCH("double",D66)))</formula>
    </cfRule>
    <cfRule type="containsText" dxfId="7438" priority="384" operator="containsText" text="max">
      <formula>NOT(ISERROR(SEARCH("max",D66)))</formula>
    </cfRule>
    <cfRule type="containsText" dxfId="7437" priority="385" operator="containsText" text="mjp">
      <formula>NOT(ISERROR(SEARCH("mjp",D66)))</formula>
    </cfRule>
    <cfRule type="containsText" dxfId="7436" priority="386" operator="containsText" text="midi">
      <formula>NOT(ISERROR(SEARCH("midi",D66)))</formula>
    </cfRule>
    <cfRule type="containsText" dxfId="7435" priority="387" operator="containsText" text="double">
      <formula>NOT(ISERROR(SEARCH("double",D66)))</formula>
    </cfRule>
    <cfRule type="containsText" dxfId="7434" priority="388" operator="containsText" text="max">
      <formula>NOT(ISERROR(SEARCH("max",D66)))</formula>
    </cfRule>
    <cfRule type="containsText" dxfId="7433" priority="389" operator="containsText" text="mjp">
      <formula>NOT(ISERROR(SEARCH("mjp",D66)))</formula>
    </cfRule>
    <cfRule type="containsText" dxfId="7432" priority="390" operator="containsText" text="midi">
      <formula>NOT(ISERROR(SEARCH("midi",D66)))</formula>
    </cfRule>
    <cfRule type="containsText" dxfId="7431" priority="391" operator="containsText" text="double">
      <formula>NOT(ISERROR(SEARCH("double",D66)))</formula>
    </cfRule>
    <cfRule type="containsText" dxfId="7430" priority="392" operator="containsText" text="max">
      <formula>NOT(ISERROR(SEARCH("max",D66)))</formula>
    </cfRule>
  </conditionalFormatting>
  <conditionalFormatting sqref="D69">
    <cfRule type="containsText" dxfId="7429" priority="489" operator="containsText" text="mjp">
      <formula>NOT(ISERROR(SEARCH("mjp",D69)))</formula>
    </cfRule>
    <cfRule type="containsText" dxfId="7428" priority="490" operator="containsText" text="midi">
      <formula>NOT(ISERROR(SEARCH("midi",D69)))</formula>
    </cfRule>
    <cfRule type="containsText" dxfId="7427" priority="491" operator="containsText" text="double">
      <formula>NOT(ISERROR(SEARCH("double",D69)))</formula>
    </cfRule>
    <cfRule type="containsText" dxfId="7426" priority="492" operator="containsText" text="max">
      <formula>NOT(ISERROR(SEARCH("max",D69)))</formula>
    </cfRule>
    <cfRule type="containsText" dxfId="7425" priority="493" operator="containsText" text="mjp">
      <formula>NOT(ISERROR(SEARCH("mjp",D69)))</formula>
    </cfRule>
    <cfRule type="containsText" dxfId="7424" priority="494" operator="containsText" text="midi">
      <formula>NOT(ISERROR(SEARCH("midi",D69)))</formula>
    </cfRule>
    <cfRule type="containsText" dxfId="7423" priority="495" operator="containsText" text="double">
      <formula>NOT(ISERROR(SEARCH("double",D69)))</formula>
    </cfRule>
    <cfRule type="containsText" dxfId="7422" priority="496" operator="containsText" text="max">
      <formula>NOT(ISERROR(SEARCH("max",D69)))</formula>
    </cfRule>
    <cfRule type="containsText" dxfId="7421" priority="497" operator="containsText" text="mjp">
      <formula>NOT(ISERROR(SEARCH("mjp",D69)))</formula>
    </cfRule>
    <cfRule type="containsText" dxfId="7420" priority="498" operator="containsText" text="midi">
      <formula>NOT(ISERROR(SEARCH("midi",D69)))</formula>
    </cfRule>
    <cfRule type="containsText" dxfId="7419" priority="499" operator="containsText" text="double">
      <formula>NOT(ISERROR(SEARCH("double",D69)))</formula>
    </cfRule>
    <cfRule type="containsText" dxfId="7418" priority="500" operator="containsText" text="max">
      <formula>NOT(ISERROR(SEARCH("max",D69)))</formula>
    </cfRule>
    <cfRule type="containsText" dxfId="7417" priority="501" operator="containsText" text="mjp">
      <formula>NOT(ISERROR(SEARCH("mjp",D69)))</formula>
    </cfRule>
    <cfRule type="containsText" dxfId="7416" priority="502" operator="containsText" text="midi">
      <formula>NOT(ISERROR(SEARCH("midi",D69)))</formula>
    </cfRule>
    <cfRule type="containsText" dxfId="7415" priority="503" operator="containsText" text="double">
      <formula>NOT(ISERROR(SEARCH("double",D69)))</formula>
    </cfRule>
    <cfRule type="containsText" dxfId="7414" priority="504" operator="containsText" text="max">
      <formula>NOT(ISERROR(SEARCH("max",D69)))</formula>
    </cfRule>
    <cfRule type="containsText" dxfId="7413" priority="505" operator="containsText" text="mjp">
      <formula>NOT(ISERROR(SEARCH("mjp",D69)))</formula>
    </cfRule>
    <cfRule type="containsText" dxfId="7412" priority="506" operator="containsText" text="midi">
      <formula>NOT(ISERROR(SEARCH("midi",D69)))</formula>
    </cfRule>
    <cfRule type="containsText" dxfId="7411" priority="507" operator="containsText" text="double">
      <formula>NOT(ISERROR(SEARCH("double",D69)))</formula>
    </cfRule>
    <cfRule type="containsText" dxfId="7410" priority="508" operator="containsText" text="max">
      <formula>NOT(ISERROR(SEARCH("max",D69)))</formula>
    </cfRule>
    <cfRule type="containsText" dxfId="7409" priority="509" operator="containsText" text="mjp">
      <formula>NOT(ISERROR(SEARCH("mjp",D69)))</formula>
    </cfRule>
    <cfRule type="containsText" dxfId="7408" priority="510" operator="containsText" text="midi">
      <formula>NOT(ISERROR(SEARCH("midi",D69)))</formula>
    </cfRule>
    <cfRule type="containsText" dxfId="7407" priority="511" operator="containsText" text="double">
      <formula>NOT(ISERROR(SEARCH("double",D69)))</formula>
    </cfRule>
    <cfRule type="containsText" dxfId="7406" priority="512" operator="containsText" text="max">
      <formula>NOT(ISERROR(SEARCH("max",D69)))</formula>
    </cfRule>
    <cfRule type="containsText" dxfId="7405" priority="513" operator="containsText" text="mjp">
      <formula>NOT(ISERROR(SEARCH("mjp",D69)))</formula>
    </cfRule>
    <cfRule type="containsText" dxfId="7404" priority="514" operator="containsText" text="midi">
      <formula>NOT(ISERROR(SEARCH("midi",D69)))</formula>
    </cfRule>
    <cfRule type="containsText" dxfId="7403" priority="515" operator="containsText" text="double">
      <formula>NOT(ISERROR(SEARCH("double",D69)))</formula>
    </cfRule>
    <cfRule type="containsText" dxfId="7402" priority="516" operator="containsText" text="max">
      <formula>NOT(ISERROR(SEARCH("max",D69)))</formula>
    </cfRule>
    <cfRule type="containsText" dxfId="7401" priority="517" operator="containsText" text="mjp">
      <formula>NOT(ISERROR(SEARCH("mjp",D69)))</formula>
    </cfRule>
    <cfRule type="containsText" dxfId="7400" priority="518" operator="containsText" text="midi">
      <formula>NOT(ISERROR(SEARCH("midi",D69)))</formula>
    </cfRule>
    <cfRule type="containsText" dxfId="7399" priority="519" operator="containsText" text="double">
      <formula>NOT(ISERROR(SEARCH("double",D69)))</formula>
    </cfRule>
    <cfRule type="containsText" dxfId="7398" priority="520" operator="containsText" text="max">
      <formula>NOT(ISERROR(SEARCH("max",D69)))</formula>
    </cfRule>
    <cfRule type="containsText" dxfId="7397" priority="521" operator="containsText" text="mjp">
      <formula>NOT(ISERROR(SEARCH("mjp",D69)))</formula>
    </cfRule>
    <cfRule type="containsText" dxfId="7396" priority="522" operator="containsText" text="midi">
      <formula>NOT(ISERROR(SEARCH("midi",D69)))</formula>
    </cfRule>
    <cfRule type="containsText" dxfId="7395" priority="523" operator="containsText" text="double">
      <formula>NOT(ISERROR(SEARCH("double",D69)))</formula>
    </cfRule>
    <cfRule type="containsText" dxfId="7394" priority="524" operator="containsText" text="max">
      <formula>NOT(ISERROR(SEARCH("max",D69)))</formula>
    </cfRule>
    <cfRule type="containsText" dxfId="7393" priority="525" operator="containsText" text="mjp">
      <formula>NOT(ISERROR(SEARCH("mjp",D69)))</formula>
    </cfRule>
    <cfRule type="containsText" dxfId="7392" priority="526" operator="containsText" text="midi">
      <formula>NOT(ISERROR(SEARCH("midi",D69)))</formula>
    </cfRule>
    <cfRule type="containsText" dxfId="7391" priority="527" operator="containsText" text="double">
      <formula>NOT(ISERROR(SEARCH("double",D69)))</formula>
    </cfRule>
    <cfRule type="containsText" dxfId="7390" priority="528" operator="containsText" text="max">
      <formula>NOT(ISERROR(SEARCH("max",D69)))</formula>
    </cfRule>
    <cfRule type="containsText" dxfId="7389" priority="529" operator="containsText" text="mjp">
      <formula>NOT(ISERROR(SEARCH("mjp",D69)))</formula>
    </cfRule>
    <cfRule type="containsText" dxfId="7388" priority="530" operator="containsText" text="midi">
      <formula>NOT(ISERROR(SEARCH("midi",D69)))</formula>
    </cfRule>
    <cfRule type="containsText" dxfId="7387" priority="531" operator="containsText" text="double">
      <formula>NOT(ISERROR(SEARCH("double",D69)))</formula>
    </cfRule>
    <cfRule type="containsText" dxfId="7386" priority="532" operator="containsText" text="max">
      <formula>NOT(ISERROR(SEARCH("max",D69)))</formula>
    </cfRule>
    <cfRule type="containsText" dxfId="7385" priority="533" operator="containsText" text="mjp">
      <formula>NOT(ISERROR(SEARCH("mjp",D69)))</formula>
    </cfRule>
    <cfRule type="containsText" dxfId="7384" priority="534" operator="containsText" text="midi">
      <formula>NOT(ISERROR(SEARCH("midi",D69)))</formula>
    </cfRule>
    <cfRule type="containsText" dxfId="7383" priority="535" operator="containsText" text="double">
      <formula>NOT(ISERROR(SEARCH("double",D69)))</formula>
    </cfRule>
    <cfRule type="containsText" dxfId="7382" priority="536" operator="containsText" text="max">
      <formula>NOT(ISERROR(SEARCH("max",D69)))</formula>
    </cfRule>
    <cfRule type="containsText" dxfId="7381" priority="537" operator="containsText" text="mjp">
      <formula>NOT(ISERROR(SEARCH("mjp",D69)))</formula>
    </cfRule>
    <cfRule type="containsText" dxfId="7380" priority="538" operator="containsText" text="midi">
      <formula>NOT(ISERROR(SEARCH("midi",D69)))</formula>
    </cfRule>
    <cfRule type="containsText" dxfId="7379" priority="539" operator="containsText" text="double">
      <formula>NOT(ISERROR(SEARCH("double",D69)))</formula>
    </cfRule>
    <cfRule type="containsText" dxfId="7378" priority="540" operator="containsText" text="max">
      <formula>NOT(ISERROR(SEARCH("max",D69)))</formula>
    </cfRule>
    <cfRule type="containsText" dxfId="7377" priority="541" operator="containsText" text="mjp">
      <formula>NOT(ISERROR(SEARCH("mjp",D69)))</formula>
    </cfRule>
    <cfRule type="containsText" dxfId="7376" priority="542" operator="containsText" text="midi">
      <formula>NOT(ISERROR(SEARCH("midi",D69)))</formula>
    </cfRule>
    <cfRule type="containsText" dxfId="7375" priority="543" operator="containsText" text="double">
      <formula>NOT(ISERROR(SEARCH("double",D69)))</formula>
    </cfRule>
    <cfRule type="containsText" dxfId="7374" priority="544" operator="containsText" text="max">
      <formula>NOT(ISERROR(SEARCH("max",D69)))</formula>
    </cfRule>
    <cfRule type="containsText" dxfId="7373" priority="545" operator="containsText" text="mjp">
      <formula>NOT(ISERROR(SEARCH("mjp",D69)))</formula>
    </cfRule>
    <cfRule type="containsText" dxfId="7372" priority="546" operator="containsText" text="midi">
      <formula>NOT(ISERROR(SEARCH("midi",D69)))</formula>
    </cfRule>
    <cfRule type="containsText" dxfId="7371" priority="547" operator="containsText" text="double">
      <formula>NOT(ISERROR(SEARCH("double",D69)))</formula>
    </cfRule>
    <cfRule type="containsText" dxfId="7370" priority="548" operator="containsText" text="max">
      <formula>NOT(ISERROR(SEARCH("max",D69)))</formula>
    </cfRule>
    <cfRule type="containsText" dxfId="7369" priority="549" operator="containsText" text="mjp">
      <formula>NOT(ISERROR(SEARCH("mjp",D69)))</formula>
    </cfRule>
    <cfRule type="containsText" dxfId="7368" priority="550" operator="containsText" text="midi">
      <formula>NOT(ISERROR(SEARCH("midi",D69)))</formula>
    </cfRule>
    <cfRule type="containsText" dxfId="7367" priority="551" operator="containsText" text="double">
      <formula>NOT(ISERROR(SEARCH("double",D69)))</formula>
    </cfRule>
    <cfRule type="containsText" dxfId="7366" priority="552" operator="containsText" text="max">
      <formula>NOT(ISERROR(SEARCH("max",D69)))</formula>
    </cfRule>
    <cfRule type="containsText" dxfId="7365" priority="553" operator="containsText" text="mjp">
      <formula>NOT(ISERROR(SEARCH("mjp",D69)))</formula>
    </cfRule>
    <cfRule type="containsText" dxfId="7364" priority="554" operator="containsText" text="midi">
      <formula>NOT(ISERROR(SEARCH("midi",D69)))</formula>
    </cfRule>
    <cfRule type="containsText" dxfId="7363" priority="555" operator="containsText" text="double">
      <formula>NOT(ISERROR(SEARCH("double",D69)))</formula>
    </cfRule>
    <cfRule type="containsText" dxfId="7362" priority="556" operator="containsText" text="max">
      <formula>NOT(ISERROR(SEARCH("max",D69)))</formula>
    </cfRule>
    <cfRule type="containsText" dxfId="7361" priority="557" operator="containsText" text="mjp">
      <formula>NOT(ISERROR(SEARCH("mjp",D69)))</formula>
    </cfRule>
    <cfRule type="containsText" dxfId="7360" priority="558" operator="containsText" text="midi">
      <formula>NOT(ISERROR(SEARCH("midi",D69)))</formula>
    </cfRule>
    <cfRule type="containsText" dxfId="7359" priority="559" operator="containsText" text="double">
      <formula>NOT(ISERROR(SEARCH("double",D69)))</formula>
    </cfRule>
    <cfRule type="containsText" dxfId="7358" priority="560" operator="containsText" text="max">
      <formula>NOT(ISERROR(SEARCH("max",D69)))</formula>
    </cfRule>
    <cfRule type="containsText" dxfId="7357" priority="561" operator="containsText" text="mjp">
      <formula>NOT(ISERROR(SEARCH("mjp",D69)))</formula>
    </cfRule>
    <cfRule type="containsText" dxfId="7356" priority="562" operator="containsText" text="midi">
      <formula>NOT(ISERROR(SEARCH("midi",D69)))</formula>
    </cfRule>
    <cfRule type="containsText" dxfId="7355" priority="563" operator="containsText" text="double">
      <formula>NOT(ISERROR(SEARCH("double",D69)))</formula>
    </cfRule>
    <cfRule type="containsText" dxfId="7354" priority="564" operator="containsText" text="max">
      <formula>NOT(ISERROR(SEARCH("max",D69)))</formula>
    </cfRule>
    <cfRule type="containsText" dxfId="7353" priority="565" operator="containsText" text="mjp">
      <formula>NOT(ISERROR(SEARCH("mjp",D69)))</formula>
    </cfRule>
    <cfRule type="containsText" dxfId="7352" priority="566" operator="containsText" text="midi">
      <formula>NOT(ISERROR(SEARCH("midi",D69)))</formula>
    </cfRule>
    <cfRule type="containsText" dxfId="7351" priority="567" operator="containsText" text="double">
      <formula>NOT(ISERROR(SEARCH("double",D69)))</formula>
    </cfRule>
    <cfRule type="containsText" dxfId="7350" priority="568" operator="containsText" text="max">
      <formula>NOT(ISERROR(SEARCH("max",D69)))</formula>
    </cfRule>
    <cfRule type="containsText" dxfId="7349" priority="569" operator="containsText" text="mjp">
      <formula>NOT(ISERROR(SEARCH("mjp",D69)))</formula>
    </cfRule>
    <cfRule type="containsText" dxfId="7348" priority="570" operator="containsText" text="midi">
      <formula>NOT(ISERROR(SEARCH("midi",D69)))</formula>
    </cfRule>
    <cfRule type="containsText" dxfId="7347" priority="571" operator="containsText" text="double">
      <formula>NOT(ISERROR(SEARCH("double",D69)))</formula>
    </cfRule>
    <cfRule type="containsText" dxfId="7346" priority="572" operator="containsText" text="max">
      <formula>NOT(ISERROR(SEARCH("max",D69)))</formula>
    </cfRule>
    <cfRule type="containsText" dxfId="7345" priority="573" operator="containsText" text="mjp">
      <formula>NOT(ISERROR(SEARCH("mjp",D69)))</formula>
    </cfRule>
    <cfRule type="containsText" dxfId="7344" priority="574" operator="containsText" text="midi">
      <formula>NOT(ISERROR(SEARCH("midi",D69)))</formula>
    </cfRule>
    <cfRule type="containsText" dxfId="7343" priority="575" operator="containsText" text="double">
      <formula>NOT(ISERROR(SEARCH("double",D69)))</formula>
    </cfRule>
    <cfRule type="containsText" dxfId="7342" priority="576" operator="containsText" text="max">
      <formula>NOT(ISERROR(SEARCH("max",D69)))</formula>
    </cfRule>
  </conditionalFormatting>
  <conditionalFormatting sqref="D69:D70">
    <cfRule type="containsText" dxfId="7341" priority="485" operator="containsText" text="mjp">
      <formula>NOT(ISERROR(SEARCH("mjp",D69)))</formula>
    </cfRule>
    <cfRule type="containsText" dxfId="7340" priority="486" operator="containsText" text="midi">
      <formula>NOT(ISERROR(SEARCH("midi",D69)))</formula>
    </cfRule>
    <cfRule type="containsText" dxfId="7339" priority="487" operator="containsText" text="double">
      <formula>NOT(ISERROR(SEARCH("double",D69)))</formula>
    </cfRule>
    <cfRule type="containsText" dxfId="7338" priority="488" operator="containsText" text="max">
      <formula>NOT(ISERROR(SEARCH("max",D69)))</formula>
    </cfRule>
  </conditionalFormatting>
  <conditionalFormatting sqref="D70">
    <cfRule type="containsText" dxfId="7337" priority="397" operator="containsText" text="mjp">
      <formula>NOT(ISERROR(SEARCH("mjp",D70)))</formula>
    </cfRule>
    <cfRule type="containsText" dxfId="7336" priority="398" operator="containsText" text="midi">
      <formula>NOT(ISERROR(SEARCH("midi",D70)))</formula>
    </cfRule>
    <cfRule type="containsText" dxfId="7335" priority="399" operator="containsText" text="double">
      <formula>NOT(ISERROR(SEARCH("double",D70)))</formula>
    </cfRule>
    <cfRule type="containsText" dxfId="7334" priority="400" operator="containsText" text="max">
      <formula>NOT(ISERROR(SEARCH("max",D70)))</formula>
    </cfRule>
    <cfRule type="containsText" dxfId="7333" priority="401" operator="containsText" text="mjp">
      <formula>NOT(ISERROR(SEARCH("mjp",D70)))</formula>
    </cfRule>
    <cfRule type="containsText" dxfId="7332" priority="402" operator="containsText" text="midi">
      <formula>NOT(ISERROR(SEARCH("midi",D70)))</formula>
    </cfRule>
    <cfRule type="containsText" dxfId="7331" priority="403" operator="containsText" text="double">
      <formula>NOT(ISERROR(SEARCH("double",D70)))</formula>
    </cfRule>
    <cfRule type="containsText" dxfId="7330" priority="404" operator="containsText" text="max">
      <formula>NOT(ISERROR(SEARCH("max",D70)))</formula>
    </cfRule>
    <cfRule type="containsText" dxfId="7329" priority="405" operator="containsText" text="mjp">
      <formula>NOT(ISERROR(SEARCH("mjp",D70)))</formula>
    </cfRule>
    <cfRule type="containsText" dxfId="7328" priority="406" operator="containsText" text="midi">
      <formula>NOT(ISERROR(SEARCH("midi",D70)))</formula>
    </cfRule>
    <cfRule type="containsText" dxfId="7327" priority="407" operator="containsText" text="double">
      <formula>NOT(ISERROR(SEARCH("double",D70)))</formula>
    </cfRule>
    <cfRule type="containsText" dxfId="7326" priority="408" operator="containsText" text="max">
      <formula>NOT(ISERROR(SEARCH("max",D70)))</formula>
    </cfRule>
    <cfRule type="containsText" dxfId="7325" priority="409" operator="containsText" text="mjp">
      <formula>NOT(ISERROR(SEARCH("mjp",D70)))</formula>
    </cfRule>
    <cfRule type="containsText" dxfId="7324" priority="410" operator="containsText" text="midi">
      <formula>NOT(ISERROR(SEARCH("midi",D70)))</formula>
    </cfRule>
    <cfRule type="containsText" dxfId="7323" priority="411" operator="containsText" text="double">
      <formula>NOT(ISERROR(SEARCH("double",D70)))</formula>
    </cfRule>
    <cfRule type="containsText" dxfId="7322" priority="412" operator="containsText" text="max">
      <formula>NOT(ISERROR(SEARCH("max",D70)))</formula>
    </cfRule>
    <cfRule type="containsText" dxfId="7321" priority="413" operator="containsText" text="mjp">
      <formula>NOT(ISERROR(SEARCH("mjp",D70)))</formula>
    </cfRule>
    <cfRule type="containsText" dxfId="7320" priority="414" operator="containsText" text="midi">
      <formula>NOT(ISERROR(SEARCH("midi",D70)))</formula>
    </cfRule>
    <cfRule type="containsText" dxfId="7319" priority="415" operator="containsText" text="double">
      <formula>NOT(ISERROR(SEARCH("double",D70)))</formula>
    </cfRule>
    <cfRule type="containsText" dxfId="7318" priority="416" operator="containsText" text="max">
      <formula>NOT(ISERROR(SEARCH("max",D70)))</formula>
    </cfRule>
    <cfRule type="containsText" dxfId="7317" priority="417" operator="containsText" text="mjp">
      <formula>NOT(ISERROR(SEARCH("mjp",D70)))</formula>
    </cfRule>
    <cfRule type="containsText" dxfId="7316" priority="418" operator="containsText" text="midi">
      <formula>NOT(ISERROR(SEARCH("midi",D70)))</formula>
    </cfRule>
    <cfRule type="containsText" dxfId="7315" priority="419" operator="containsText" text="double">
      <formula>NOT(ISERROR(SEARCH("double",D70)))</formula>
    </cfRule>
    <cfRule type="containsText" dxfId="7314" priority="420" operator="containsText" text="max">
      <formula>NOT(ISERROR(SEARCH("max",D70)))</formula>
    </cfRule>
    <cfRule type="containsText" dxfId="7313" priority="421" operator="containsText" text="mjp">
      <formula>NOT(ISERROR(SEARCH("mjp",D70)))</formula>
    </cfRule>
    <cfRule type="containsText" dxfId="7312" priority="422" operator="containsText" text="midi">
      <formula>NOT(ISERROR(SEARCH("midi",D70)))</formula>
    </cfRule>
    <cfRule type="containsText" dxfId="7311" priority="423" operator="containsText" text="double">
      <formula>NOT(ISERROR(SEARCH("double",D70)))</formula>
    </cfRule>
    <cfRule type="containsText" dxfId="7310" priority="424" operator="containsText" text="max">
      <formula>NOT(ISERROR(SEARCH("max",D70)))</formula>
    </cfRule>
    <cfRule type="containsText" dxfId="7309" priority="425" operator="containsText" text="mjp">
      <formula>NOT(ISERROR(SEARCH("mjp",D70)))</formula>
    </cfRule>
    <cfRule type="containsText" dxfId="7308" priority="426" operator="containsText" text="midi">
      <formula>NOT(ISERROR(SEARCH("midi",D70)))</formula>
    </cfRule>
    <cfRule type="containsText" dxfId="7307" priority="427" operator="containsText" text="double">
      <formula>NOT(ISERROR(SEARCH("double",D70)))</formula>
    </cfRule>
    <cfRule type="containsText" dxfId="7306" priority="428" operator="containsText" text="max">
      <formula>NOT(ISERROR(SEARCH("max",D70)))</formula>
    </cfRule>
    <cfRule type="containsText" dxfId="7305" priority="429" operator="containsText" text="mjp">
      <formula>NOT(ISERROR(SEARCH("mjp",D70)))</formula>
    </cfRule>
    <cfRule type="containsText" dxfId="7304" priority="430" operator="containsText" text="midi">
      <formula>NOT(ISERROR(SEARCH("midi",D70)))</formula>
    </cfRule>
    <cfRule type="containsText" dxfId="7303" priority="431" operator="containsText" text="double">
      <formula>NOT(ISERROR(SEARCH("double",D70)))</formula>
    </cfRule>
    <cfRule type="containsText" dxfId="7302" priority="432" operator="containsText" text="max">
      <formula>NOT(ISERROR(SEARCH("max",D70)))</formula>
    </cfRule>
    <cfRule type="containsText" dxfId="7301" priority="433" operator="containsText" text="mjp">
      <formula>NOT(ISERROR(SEARCH("mjp",D70)))</formula>
    </cfRule>
    <cfRule type="containsText" dxfId="7300" priority="434" operator="containsText" text="midi">
      <formula>NOT(ISERROR(SEARCH("midi",D70)))</formula>
    </cfRule>
    <cfRule type="containsText" dxfId="7299" priority="435" operator="containsText" text="double">
      <formula>NOT(ISERROR(SEARCH("double",D70)))</formula>
    </cfRule>
    <cfRule type="containsText" dxfId="7298" priority="436" operator="containsText" text="max">
      <formula>NOT(ISERROR(SEARCH("max",D70)))</formula>
    </cfRule>
    <cfRule type="containsText" dxfId="7297" priority="437" operator="containsText" text="mjp">
      <formula>NOT(ISERROR(SEARCH("mjp",D70)))</formula>
    </cfRule>
    <cfRule type="containsText" dxfId="7296" priority="438" operator="containsText" text="midi">
      <formula>NOT(ISERROR(SEARCH("midi",D70)))</formula>
    </cfRule>
    <cfRule type="containsText" dxfId="7295" priority="439" operator="containsText" text="double">
      <formula>NOT(ISERROR(SEARCH("double",D70)))</formula>
    </cfRule>
    <cfRule type="containsText" dxfId="7294" priority="440" operator="containsText" text="max">
      <formula>NOT(ISERROR(SEARCH("max",D70)))</formula>
    </cfRule>
    <cfRule type="containsText" dxfId="7293" priority="441" operator="containsText" text="mjp">
      <formula>NOT(ISERROR(SEARCH("mjp",D70)))</formula>
    </cfRule>
    <cfRule type="containsText" dxfId="7292" priority="442" operator="containsText" text="midi">
      <formula>NOT(ISERROR(SEARCH("midi",D70)))</formula>
    </cfRule>
    <cfRule type="containsText" dxfId="7291" priority="443" operator="containsText" text="double">
      <formula>NOT(ISERROR(SEARCH("double",D70)))</formula>
    </cfRule>
    <cfRule type="containsText" dxfId="7290" priority="444" operator="containsText" text="max">
      <formula>NOT(ISERROR(SEARCH("max",D70)))</formula>
    </cfRule>
    <cfRule type="containsText" dxfId="7289" priority="445" operator="containsText" text="mjp">
      <formula>NOT(ISERROR(SEARCH("mjp",D70)))</formula>
    </cfRule>
    <cfRule type="containsText" dxfId="7288" priority="446" operator="containsText" text="midi">
      <formula>NOT(ISERROR(SEARCH("midi",D70)))</formula>
    </cfRule>
    <cfRule type="containsText" dxfId="7287" priority="447" operator="containsText" text="double">
      <formula>NOT(ISERROR(SEARCH("double",D70)))</formula>
    </cfRule>
    <cfRule type="containsText" dxfId="7286" priority="448" operator="containsText" text="max">
      <formula>NOT(ISERROR(SEARCH("max",D70)))</formula>
    </cfRule>
    <cfRule type="containsText" dxfId="7285" priority="449" operator="containsText" text="mjp">
      <formula>NOT(ISERROR(SEARCH("mjp",D70)))</formula>
    </cfRule>
    <cfRule type="containsText" dxfId="7284" priority="450" operator="containsText" text="midi">
      <formula>NOT(ISERROR(SEARCH("midi",D70)))</formula>
    </cfRule>
    <cfRule type="containsText" dxfId="7283" priority="451" operator="containsText" text="double">
      <formula>NOT(ISERROR(SEARCH("double",D70)))</formula>
    </cfRule>
    <cfRule type="containsText" dxfId="7282" priority="452" operator="containsText" text="max">
      <formula>NOT(ISERROR(SEARCH("max",D70)))</formula>
    </cfRule>
    <cfRule type="containsText" dxfId="7281" priority="453" operator="containsText" text="mjp">
      <formula>NOT(ISERROR(SEARCH("mjp",D70)))</formula>
    </cfRule>
    <cfRule type="containsText" dxfId="7280" priority="454" operator="containsText" text="midi">
      <formula>NOT(ISERROR(SEARCH("midi",D70)))</formula>
    </cfRule>
    <cfRule type="containsText" dxfId="7279" priority="455" operator="containsText" text="double">
      <formula>NOT(ISERROR(SEARCH("double",D70)))</formula>
    </cfRule>
    <cfRule type="containsText" dxfId="7278" priority="456" operator="containsText" text="max">
      <formula>NOT(ISERROR(SEARCH("max",D70)))</formula>
    </cfRule>
    <cfRule type="containsText" dxfId="7277" priority="457" operator="containsText" text="mjp">
      <formula>NOT(ISERROR(SEARCH("mjp",D70)))</formula>
    </cfRule>
    <cfRule type="containsText" dxfId="7276" priority="458" operator="containsText" text="midi">
      <formula>NOT(ISERROR(SEARCH("midi",D70)))</formula>
    </cfRule>
    <cfRule type="containsText" dxfId="7275" priority="459" operator="containsText" text="double">
      <formula>NOT(ISERROR(SEARCH("double",D70)))</formula>
    </cfRule>
    <cfRule type="containsText" dxfId="7274" priority="460" operator="containsText" text="max">
      <formula>NOT(ISERROR(SEARCH("max",D70)))</formula>
    </cfRule>
    <cfRule type="containsText" dxfId="7273" priority="461" operator="containsText" text="mjp">
      <formula>NOT(ISERROR(SEARCH("mjp",D70)))</formula>
    </cfRule>
    <cfRule type="containsText" dxfId="7272" priority="462" operator="containsText" text="midi">
      <formula>NOT(ISERROR(SEARCH("midi",D70)))</formula>
    </cfRule>
    <cfRule type="containsText" dxfId="7271" priority="463" operator="containsText" text="double">
      <formula>NOT(ISERROR(SEARCH("double",D70)))</formula>
    </cfRule>
    <cfRule type="containsText" dxfId="7270" priority="464" operator="containsText" text="max">
      <formula>NOT(ISERROR(SEARCH("max",D70)))</formula>
    </cfRule>
    <cfRule type="containsText" dxfId="7269" priority="465" operator="containsText" text="mjp">
      <formula>NOT(ISERROR(SEARCH("mjp",D70)))</formula>
    </cfRule>
    <cfRule type="containsText" dxfId="7268" priority="466" operator="containsText" text="midi">
      <formula>NOT(ISERROR(SEARCH("midi",D70)))</formula>
    </cfRule>
    <cfRule type="containsText" dxfId="7267" priority="467" operator="containsText" text="double">
      <formula>NOT(ISERROR(SEARCH("double",D70)))</formula>
    </cfRule>
    <cfRule type="containsText" dxfId="7266" priority="468" operator="containsText" text="max">
      <formula>NOT(ISERROR(SEARCH("max",D70)))</formula>
    </cfRule>
    <cfRule type="containsText" dxfId="7265" priority="469" operator="containsText" text="mjp">
      <formula>NOT(ISERROR(SEARCH("mjp",D70)))</formula>
    </cfRule>
    <cfRule type="containsText" dxfId="7264" priority="470" operator="containsText" text="midi">
      <formula>NOT(ISERROR(SEARCH("midi",D70)))</formula>
    </cfRule>
    <cfRule type="containsText" dxfId="7263" priority="471" operator="containsText" text="double">
      <formula>NOT(ISERROR(SEARCH("double",D70)))</formula>
    </cfRule>
    <cfRule type="containsText" dxfId="7262" priority="472" operator="containsText" text="max">
      <formula>NOT(ISERROR(SEARCH("max",D70)))</formula>
    </cfRule>
    <cfRule type="containsText" dxfId="7261" priority="473" operator="containsText" text="mjp">
      <formula>NOT(ISERROR(SEARCH("mjp",D70)))</formula>
    </cfRule>
    <cfRule type="containsText" dxfId="7260" priority="474" operator="containsText" text="midi">
      <formula>NOT(ISERROR(SEARCH("midi",D70)))</formula>
    </cfRule>
    <cfRule type="containsText" dxfId="7259" priority="475" operator="containsText" text="double">
      <formula>NOT(ISERROR(SEARCH("double",D70)))</formula>
    </cfRule>
    <cfRule type="containsText" dxfId="7258" priority="476" operator="containsText" text="max">
      <formula>NOT(ISERROR(SEARCH("max",D70)))</formula>
    </cfRule>
    <cfRule type="containsText" dxfId="7257" priority="477" operator="containsText" text="mjp">
      <formula>NOT(ISERROR(SEARCH("mjp",D70)))</formula>
    </cfRule>
    <cfRule type="containsText" dxfId="7256" priority="478" operator="containsText" text="midi">
      <formula>NOT(ISERROR(SEARCH("midi",D70)))</formula>
    </cfRule>
    <cfRule type="containsText" dxfId="7255" priority="479" operator="containsText" text="double">
      <formula>NOT(ISERROR(SEARCH("double",D70)))</formula>
    </cfRule>
    <cfRule type="containsText" dxfId="7254" priority="480" operator="containsText" text="max">
      <formula>NOT(ISERROR(SEARCH("max",D70)))</formula>
    </cfRule>
    <cfRule type="containsText" dxfId="7253" priority="481" operator="containsText" text="mjp">
      <formula>NOT(ISERROR(SEARCH("mjp",D70)))</formula>
    </cfRule>
    <cfRule type="containsText" dxfId="7252" priority="482" operator="containsText" text="midi">
      <formula>NOT(ISERROR(SEARCH("midi",D70)))</formula>
    </cfRule>
    <cfRule type="containsText" dxfId="7251" priority="483" operator="containsText" text="double">
      <formula>NOT(ISERROR(SEARCH("double",D70)))</formula>
    </cfRule>
    <cfRule type="containsText" dxfId="7250" priority="484" operator="containsText" text="max">
      <formula>NOT(ISERROR(SEARCH("max",D70)))</formula>
    </cfRule>
  </conditionalFormatting>
  <conditionalFormatting sqref="D71:D72">
    <cfRule type="containsText" dxfId="7249" priority="289" operator="containsText" text="mjp">
      <formula>NOT(ISERROR(SEARCH("mjp",D71)))</formula>
    </cfRule>
    <cfRule type="containsText" dxfId="7248" priority="290" operator="containsText" text="midi">
      <formula>NOT(ISERROR(SEARCH("midi",D71)))</formula>
    </cfRule>
    <cfRule type="containsText" dxfId="7247" priority="291" operator="containsText" text="double">
      <formula>NOT(ISERROR(SEARCH("double",D71)))</formula>
    </cfRule>
    <cfRule type="containsText" dxfId="7246" priority="292" operator="containsText" text="max">
      <formula>NOT(ISERROR(SEARCH("max",D71)))</formula>
    </cfRule>
  </conditionalFormatting>
  <conditionalFormatting sqref="D73:D82">
    <cfRule type="containsText" dxfId="7245" priority="285" operator="containsText" text="mjp">
      <formula>NOT(ISERROR(SEARCH("mjp",D73)))</formula>
    </cfRule>
    <cfRule type="containsText" dxfId="7244" priority="286" operator="containsText" text="midi">
      <formula>NOT(ISERROR(SEARCH("midi",D73)))</formula>
    </cfRule>
    <cfRule type="containsText" dxfId="7243" priority="287" operator="containsText" text="double">
      <formula>NOT(ISERROR(SEARCH("double",D73)))</formula>
    </cfRule>
    <cfRule type="containsText" dxfId="7242" priority="288" operator="containsText" text="max">
      <formula>NOT(ISERROR(SEARCH("max",D73)))</formula>
    </cfRule>
  </conditionalFormatting>
  <conditionalFormatting sqref="P2:P116">
    <cfRule type="cellIs" dxfId="7241" priority="2199" operator="equal">
      <formula>0</formula>
    </cfRule>
  </conditionalFormatting>
  <conditionalFormatting sqref="Q1:R1">
    <cfRule type="cellIs" dxfId="7240" priority="10447" operator="equal">
      <formula>0</formula>
    </cfRule>
  </conditionalFormatting>
  <conditionalFormatting sqref="X1:AA1">
    <cfRule type="cellIs" dxfId="7239" priority="10446" operator="equal">
      <formula>0</formula>
    </cfRule>
  </conditionalFormatting>
  <conditionalFormatting sqref="D68">
    <cfRule type="containsText" dxfId="7238" priority="281" operator="containsText" text="mjp">
      <formula>NOT(ISERROR(SEARCH("mjp",D68)))</formula>
    </cfRule>
  </conditionalFormatting>
  <conditionalFormatting sqref="D68">
    <cfRule type="containsText" dxfId="7237" priority="282" operator="containsText" text="midi">
      <formula>NOT(ISERROR(SEARCH("midi",D68)))</formula>
    </cfRule>
    <cfRule type="containsText" dxfId="7236" priority="283" operator="containsText" text="double">
      <formula>NOT(ISERROR(SEARCH("double",D68)))</formula>
    </cfRule>
    <cfRule type="containsText" dxfId="7235" priority="284" operator="containsText" text="max">
      <formula>NOT(ISERROR(SEARCH("max",D68)))</formula>
    </cfRule>
  </conditionalFormatting>
  <conditionalFormatting sqref="D68">
    <cfRule type="containsText" dxfId="7234" priority="189" operator="containsText" text="mjp">
      <formula>NOT(ISERROR(SEARCH("mjp",D68)))</formula>
    </cfRule>
    <cfRule type="containsText" dxfId="7233" priority="190" operator="containsText" text="midi">
      <formula>NOT(ISERROR(SEARCH("midi",D68)))</formula>
    </cfRule>
    <cfRule type="containsText" dxfId="7232" priority="191" operator="containsText" text="double">
      <formula>NOT(ISERROR(SEARCH("double",D68)))</formula>
    </cfRule>
    <cfRule type="containsText" dxfId="7231" priority="192" operator="containsText" text="max">
      <formula>NOT(ISERROR(SEARCH("max",D68)))</formula>
    </cfRule>
    <cfRule type="containsText" dxfId="7230" priority="193" operator="containsText" text="mjp">
      <formula>NOT(ISERROR(SEARCH("mjp",D68)))</formula>
    </cfRule>
    <cfRule type="containsText" dxfId="7229" priority="194" operator="containsText" text="midi">
      <formula>NOT(ISERROR(SEARCH("midi",D68)))</formula>
    </cfRule>
    <cfRule type="containsText" dxfId="7228" priority="195" operator="containsText" text="double">
      <formula>NOT(ISERROR(SEARCH("double",D68)))</formula>
    </cfRule>
    <cfRule type="containsText" dxfId="7227" priority="196" operator="containsText" text="max">
      <formula>NOT(ISERROR(SEARCH("max",D68)))</formula>
    </cfRule>
    <cfRule type="containsText" dxfId="7226" priority="197" operator="containsText" text="mjp">
      <formula>NOT(ISERROR(SEARCH("mjp",D68)))</formula>
    </cfRule>
    <cfRule type="containsText" dxfId="7225" priority="198" operator="containsText" text="midi">
      <formula>NOT(ISERROR(SEARCH("midi",D68)))</formula>
    </cfRule>
    <cfRule type="containsText" dxfId="7224" priority="199" operator="containsText" text="double">
      <formula>NOT(ISERROR(SEARCH("double",D68)))</formula>
    </cfRule>
    <cfRule type="containsText" dxfId="7223" priority="200" operator="containsText" text="max">
      <formula>NOT(ISERROR(SEARCH("max",D68)))</formula>
    </cfRule>
    <cfRule type="containsText" dxfId="7222" priority="201" operator="containsText" text="mjp">
      <formula>NOT(ISERROR(SEARCH("mjp",D68)))</formula>
    </cfRule>
    <cfRule type="containsText" dxfId="7221" priority="202" operator="containsText" text="midi">
      <formula>NOT(ISERROR(SEARCH("midi",D68)))</formula>
    </cfRule>
    <cfRule type="containsText" dxfId="7220" priority="203" operator="containsText" text="double">
      <formula>NOT(ISERROR(SEARCH("double",D68)))</formula>
    </cfRule>
    <cfRule type="containsText" dxfId="7219" priority="204" operator="containsText" text="max">
      <formula>NOT(ISERROR(SEARCH("max",D68)))</formula>
    </cfRule>
    <cfRule type="containsText" dxfId="7218" priority="205" operator="containsText" text="mjp">
      <formula>NOT(ISERROR(SEARCH("mjp",D68)))</formula>
    </cfRule>
    <cfRule type="containsText" dxfId="7217" priority="206" operator="containsText" text="midi">
      <formula>NOT(ISERROR(SEARCH("midi",D68)))</formula>
    </cfRule>
    <cfRule type="containsText" dxfId="7216" priority="207" operator="containsText" text="double">
      <formula>NOT(ISERROR(SEARCH("double",D68)))</formula>
    </cfRule>
    <cfRule type="containsText" dxfId="7215" priority="208" operator="containsText" text="max">
      <formula>NOT(ISERROR(SEARCH("max",D68)))</formula>
    </cfRule>
    <cfRule type="containsText" dxfId="7214" priority="209" operator="containsText" text="mjp">
      <formula>NOT(ISERROR(SEARCH("mjp",D68)))</formula>
    </cfRule>
    <cfRule type="containsText" dxfId="7213" priority="210" operator="containsText" text="midi">
      <formula>NOT(ISERROR(SEARCH("midi",D68)))</formula>
    </cfRule>
    <cfRule type="containsText" dxfId="7212" priority="211" operator="containsText" text="double">
      <formula>NOT(ISERROR(SEARCH("double",D68)))</formula>
    </cfRule>
    <cfRule type="containsText" dxfId="7211" priority="212" operator="containsText" text="max">
      <formula>NOT(ISERROR(SEARCH("max",D68)))</formula>
    </cfRule>
    <cfRule type="containsText" dxfId="7210" priority="213" operator="containsText" text="mjp">
      <formula>NOT(ISERROR(SEARCH("mjp",D68)))</formula>
    </cfRule>
    <cfRule type="containsText" dxfId="7209" priority="214" operator="containsText" text="midi">
      <formula>NOT(ISERROR(SEARCH("midi",D68)))</formula>
    </cfRule>
    <cfRule type="containsText" dxfId="7208" priority="215" operator="containsText" text="double">
      <formula>NOT(ISERROR(SEARCH("double",D68)))</formula>
    </cfRule>
    <cfRule type="containsText" dxfId="7207" priority="216" operator="containsText" text="max">
      <formula>NOT(ISERROR(SEARCH("max",D68)))</formula>
    </cfRule>
    <cfRule type="containsText" dxfId="7206" priority="217" operator="containsText" text="mjp">
      <formula>NOT(ISERROR(SEARCH("mjp",D68)))</formula>
    </cfRule>
    <cfRule type="containsText" dxfId="7205" priority="218" operator="containsText" text="midi">
      <formula>NOT(ISERROR(SEARCH("midi",D68)))</formula>
    </cfRule>
    <cfRule type="containsText" dxfId="7204" priority="219" operator="containsText" text="double">
      <formula>NOT(ISERROR(SEARCH("double",D68)))</formula>
    </cfRule>
    <cfRule type="containsText" dxfId="7203" priority="220" operator="containsText" text="max">
      <formula>NOT(ISERROR(SEARCH("max",D68)))</formula>
    </cfRule>
    <cfRule type="containsText" dxfId="7202" priority="221" operator="containsText" text="mjp">
      <formula>NOT(ISERROR(SEARCH("mjp",D68)))</formula>
    </cfRule>
    <cfRule type="containsText" dxfId="7201" priority="222" operator="containsText" text="midi">
      <formula>NOT(ISERROR(SEARCH("midi",D68)))</formula>
    </cfRule>
    <cfRule type="containsText" dxfId="7200" priority="223" operator="containsText" text="double">
      <formula>NOT(ISERROR(SEARCH("double",D68)))</formula>
    </cfRule>
    <cfRule type="containsText" dxfId="7199" priority="224" operator="containsText" text="max">
      <formula>NOT(ISERROR(SEARCH("max",D68)))</formula>
    </cfRule>
    <cfRule type="containsText" dxfId="7198" priority="225" operator="containsText" text="mjp">
      <formula>NOT(ISERROR(SEARCH("mjp",D68)))</formula>
    </cfRule>
    <cfRule type="containsText" dxfId="7197" priority="226" operator="containsText" text="midi">
      <formula>NOT(ISERROR(SEARCH("midi",D68)))</formula>
    </cfRule>
    <cfRule type="containsText" dxfId="7196" priority="227" operator="containsText" text="double">
      <formula>NOT(ISERROR(SEARCH("double",D68)))</formula>
    </cfRule>
    <cfRule type="containsText" dxfId="7195" priority="228" operator="containsText" text="max">
      <formula>NOT(ISERROR(SEARCH("max",D68)))</formula>
    </cfRule>
    <cfRule type="containsText" dxfId="7194" priority="229" operator="containsText" text="mjp">
      <formula>NOT(ISERROR(SEARCH("mjp",D68)))</formula>
    </cfRule>
    <cfRule type="containsText" dxfId="7193" priority="230" operator="containsText" text="midi">
      <formula>NOT(ISERROR(SEARCH("midi",D68)))</formula>
    </cfRule>
    <cfRule type="containsText" dxfId="7192" priority="231" operator="containsText" text="double">
      <formula>NOT(ISERROR(SEARCH("double",D68)))</formula>
    </cfRule>
    <cfRule type="containsText" dxfId="7191" priority="232" operator="containsText" text="max">
      <formula>NOT(ISERROR(SEARCH("max",D68)))</formula>
    </cfRule>
    <cfRule type="containsText" dxfId="7190" priority="233" operator="containsText" text="mjp">
      <formula>NOT(ISERROR(SEARCH("mjp",D68)))</formula>
    </cfRule>
    <cfRule type="containsText" dxfId="7189" priority="234" operator="containsText" text="midi">
      <formula>NOT(ISERROR(SEARCH("midi",D68)))</formula>
    </cfRule>
    <cfRule type="containsText" dxfId="7188" priority="235" operator="containsText" text="double">
      <formula>NOT(ISERROR(SEARCH("double",D68)))</formula>
    </cfRule>
    <cfRule type="containsText" dxfId="7187" priority="236" operator="containsText" text="max">
      <formula>NOT(ISERROR(SEARCH("max",D68)))</formula>
    </cfRule>
    <cfRule type="containsText" dxfId="7186" priority="237" operator="containsText" text="mjp">
      <formula>NOT(ISERROR(SEARCH("mjp",D68)))</formula>
    </cfRule>
    <cfRule type="containsText" dxfId="7185" priority="238" operator="containsText" text="midi">
      <formula>NOT(ISERROR(SEARCH("midi",D68)))</formula>
    </cfRule>
    <cfRule type="containsText" dxfId="7184" priority="239" operator="containsText" text="double">
      <formula>NOT(ISERROR(SEARCH("double",D68)))</formula>
    </cfRule>
    <cfRule type="containsText" dxfId="7183" priority="240" operator="containsText" text="max">
      <formula>NOT(ISERROR(SEARCH("max",D68)))</formula>
    </cfRule>
    <cfRule type="containsText" dxfId="7182" priority="241" operator="containsText" text="mjp">
      <formula>NOT(ISERROR(SEARCH("mjp",D68)))</formula>
    </cfRule>
    <cfRule type="containsText" dxfId="7181" priority="242" operator="containsText" text="midi">
      <formula>NOT(ISERROR(SEARCH("midi",D68)))</formula>
    </cfRule>
    <cfRule type="containsText" dxfId="7180" priority="243" operator="containsText" text="double">
      <formula>NOT(ISERROR(SEARCH("double",D68)))</formula>
    </cfRule>
    <cfRule type="containsText" dxfId="7179" priority="244" operator="containsText" text="max">
      <formula>NOT(ISERROR(SEARCH("max",D68)))</formula>
    </cfRule>
    <cfRule type="containsText" dxfId="7178" priority="245" operator="containsText" text="mjp">
      <formula>NOT(ISERROR(SEARCH("mjp",D68)))</formula>
    </cfRule>
    <cfRule type="containsText" dxfId="7177" priority="246" operator="containsText" text="midi">
      <formula>NOT(ISERROR(SEARCH("midi",D68)))</formula>
    </cfRule>
    <cfRule type="containsText" dxfId="7176" priority="247" operator="containsText" text="double">
      <formula>NOT(ISERROR(SEARCH("double",D68)))</formula>
    </cfRule>
    <cfRule type="containsText" dxfId="7175" priority="248" operator="containsText" text="max">
      <formula>NOT(ISERROR(SEARCH("max",D68)))</formula>
    </cfRule>
    <cfRule type="containsText" dxfId="7174" priority="249" operator="containsText" text="mjp">
      <formula>NOT(ISERROR(SEARCH("mjp",D68)))</formula>
    </cfRule>
    <cfRule type="containsText" dxfId="7173" priority="250" operator="containsText" text="midi">
      <formula>NOT(ISERROR(SEARCH("midi",D68)))</formula>
    </cfRule>
    <cfRule type="containsText" dxfId="7172" priority="251" operator="containsText" text="double">
      <formula>NOT(ISERROR(SEARCH("double",D68)))</formula>
    </cfRule>
    <cfRule type="containsText" dxfId="7171" priority="252" operator="containsText" text="max">
      <formula>NOT(ISERROR(SEARCH("max",D68)))</formula>
    </cfRule>
    <cfRule type="containsText" dxfId="7170" priority="253" operator="containsText" text="mjp">
      <formula>NOT(ISERROR(SEARCH("mjp",D68)))</formula>
    </cfRule>
    <cfRule type="containsText" dxfId="7169" priority="254" operator="containsText" text="midi">
      <formula>NOT(ISERROR(SEARCH("midi",D68)))</formula>
    </cfRule>
    <cfRule type="containsText" dxfId="7168" priority="255" operator="containsText" text="double">
      <formula>NOT(ISERROR(SEARCH("double",D68)))</formula>
    </cfRule>
    <cfRule type="containsText" dxfId="7167" priority="256" operator="containsText" text="max">
      <formula>NOT(ISERROR(SEARCH("max",D68)))</formula>
    </cfRule>
    <cfRule type="containsText" dxfId="7166" priority="257" operator="containsText" text="mjp">
      <formula>NOT(ISERROR(SEARCH("mjp",D68)))</formula>
    </cfRule>
    <cfRule type="containsText" dxfId="7165" priority="258" operator="containsText" text="midi">
      <formula>NOT(ISERROR(SEARCH("midi",D68)))</formula>
    </cfRule>
    <cfRule type="containsText" dxfId="7164" priority="259" operator="containsText" text="double">
      <formula>NOT(ISERROR(SEARCH("double",D68)))</formula>
    </cfRule>
    <cfRule type="containsText" dxfId="7163" priority="260" operator="containsText" text="max">
      <formula>NOT(ISERROR(SEARCH("max",D68)))</formula>
    </cfRule>
    <cfRule type="containsText" dxfId="7162" priority="261" operator="containsText" text="mjp">
      <formula>NOT(ISERROR(SEARCH("mjp",D68)))</formula>
    </cfRule>
    <cfRule type="containsText" dxfId="7161" priority="262" operator="containsText" text="midi">
      <formula>NOT(ISERROR(SEARCH("midi",D68)))</formula>
    </cfRule>
    <cfRule type="containsText" dxfId="7160" priority="263" operator="containsText" text="double">
      <formula>NOT(ISERROR(SEARCH("double",D68)))</formula>
    </cfRule>
    <cfRule type="containsText" dxfId="7159" priority="264" operator="containsText" text="max">
      <formula>NOT(ISERROR(SEARCH("max",D68)))</formula>
    </cfRule>
    <cfRule type="containsText" dxfId="7158" priority="265" operator="containsText" text="mjp">
      <formula>NOT(ISERROR(SEARCH("mjp",D68)))</formula>
    </cfRule>
    <cfRule type="containsText" dxfId="7157" priority="266" operator="containsText" text="midi">
      <formula>NOT(ISERROR(SEARCH("midi",D68)))</formula>
    </cfRule>
    <cfRule type="containsText" dxfId="7156" priority="267" operator="containsText" text="double">
      <formula>NOT(ISERROR(SEARCH("double",D68)))</formula>
    </cfRule>
    <cfRule type="containsText" dxfId="7155" priority="268" operator="containsText" text="max">
      <formula>NOT(ISERROR(SEARCH("max",D68)))</formula>
    </cfRule>
    <cfRule type="containsText" dxfId="7154" priority="269" operator="containsText" text="mjp">
      <formula>NOT(ISERROR(SEARCH("mjp",D68)))</formula>
    </cfRule>
    <cfRule type="containsText" dxfId="7153" priority="270" operator="containsText" text="midi">
      <formula>NOT(ISERROR(SEARCH("midi",D68)))</formula>
    </cfRule>
    <cfRule type="containsText" dxfId="7152" priority="271" operator="containsText" text="double">
      <formula>NOT(ISERROR(SEARCH("double",D68)))</formula>
    </cfRule>
    <cfRule type="containsText" dxfId="7151" priority="272" operator="containsText" text="max">
      <formula>NOT(ISERROR(SEARCH("max",D68)))</formula>
    </cfRule>
    <cfRule type="containsText" dxfId="7150" priority="273" operator="containsText" text="mjp">
      <formula>NOT(ISERROR(SEARCH("mjp",D68)))</formula>
    </cfRule>
    <cfRule type="containsText" dxfId="7149" priority="274" operator="containsText" text="midi">
      <formula>NOT(ISERROR(SEARCH("midi",D68)))</formula>
    </cfRule>
    <cfRule type="containsText" dxfId="7148" priority="275" operator="containsText" text="double">
      <formula>NOT(ISERROR(SEARCH("double",D68)))</formula>
    </cfRule>
    <cfRule type="containsText" dxfId="7147" priority="276" operator="containsText" text="max">
      <formula>NOT(ISERROR(SEARCH("max",D68)))</formula>
    </cfRule>
    <cfRule type="containsText" dxfId="7146" priority="277" operator="containsText" text="mjp">
      <formula>NOT(ISERROR(SEARCH("mjp",D68)))</formula>
    </cfRule>
    <cfRule type="containsText" dxfId="7145" priority="278" operator="containsText" text="midi">
      <formula>NOT(ISERROR(SEARCH("midi",D68)))</formula>
    </cfRule>
    <cfRule type="containsText" dxfId="7144" priority="279" operator="containsText" text="double">
      <formula>NOT(ISERROR(SEARCH("double",D68)))</formula>
    </cfRule>
    <cfRule type="containsText" dxfId="7143" priority="280" operator="containsText" text="max">
      <formula>NOT(ISERROR(SEARCH("max",D68)))</formula>
    </cfRule>
  </conditionalFormatting>
  <conditionalFormatting sqref="C24:D24">
    <cfRule type="containsText" dxfId="7142" priority="186" operator="containsText" text="midi">
      <formula>NOT(ISERROR(SEARCH("midi",C24)))</formula>
    </cfRule>
    <cfRule type="containsText" dxfId="7141" priority="187" operator="containsText" text="double">
      <formula>NOT(ISERROR(SEARCH("double",C24)))</formula>
    </cfRule>
    <cfRule type="containsText" dxfId="7140" priority="188" operator="containsText" text="max">
      <formula>NOT(ISERROR(SEARCH("max",C24)))</formula>
    </cfRule>
  </conditionalFormatting>
  <conditionalFormatting sqref="C24:D24">
    <cfRule type="containsText" dxfId="7139" priority="98" operator="containsText" text="midi">
      <formula>NOT(ISERROR(SEARCH("midi",C24)))</formula>
    </cfRule>
    <cfRule type="containsText" dxfId="7138" priority="99" operator="containsText" text="double">
      <formula>NOT(ISERROR(SEARCH("double",C24)))</formula>
    </cfRule>
    <cfRule type="containsText" dxfId="7137" priority="100" operator="containsText" text="max">
      <formula>NOT(ISERROR(SEARCH("max",C24)))</formula>
    </cfRule>
  </conditionalFormatting>
  <conditionalFormatting sqref="C24:D24">
    <cfRule type="containsText" dxfId="7136" priority="97" operator="containsText" text="mjp">
      <formula>NOT(ISERROR(SEARCH("mjp",C24)))</formula>
    </cfRule>
  </conditionalFormatting>
  <conditionalFormatting sqref="C24:D24">
    <cfRule type="containsText" dxfId="7135" priority="101" operator="containsText" text="mjp">
      <formula>NOT(ISERROR(SEARCH("mjp",C24)))</formula>
    </cfRule>
    <cfRule type="containsText" dxfId="7134" priority="102" operator="containsText" text="midi">
      <formula>NOT(ISERROR(SEARCH("midi",C24)))</formula>
    </cfRule>
    <cfRule type="containsText" dxfId="7133" priority="103" operator="containsText" text="double">
      <formula>NOT(ISERROR(SEARCH("double",C24)))</formula>
    </cfRule>
    <cfRule type="containsText" dxfId="7132" priority="104" operator="containsText" text="max">
      <formula>NOT(ISERROR(SEARCH("max",C24)))</formula>
    </cfRule>
    <cfRule type="containsText" dxfId="7131" priority="105" operator="containsText" text="mjp">
      <formula>NOT(ISERROR(SEARCH("mjp",C24)))</formula>
    </cfRule>
    <cfRule type="containsText" dxfId="7130" priority="106" operator="containsText" text="midi">
      <formula>NOT(ISERROR(SEARCH("midi",C24)))</formula>
    </cfRule>
    <cfRule type="containsText" dxfId="7129" priority="107" operator="containsText" text="double">
      <formula>NOT(ISERROR(SEARCH("double",C24)))</formula>
    </cfRule>
    <cfRule type="containsText" dxfId="7128" priority="108" operator="containsText" text="max">
      <formula>NOT(ISERROR(SEARCH("max",C24)))</formula>
    </cfRule>
    <cfRule type="containsText" dxfId="7127" priority="109" operator="containsText" text="mjp">
      <formula>NOT(ISERROR(SEARCH("mjp",C24)))</formula>
    </cfRule>
    <cfRule type="containsText" dxfId="7126" priority="110" operator="containsText" text="midi">
      <formula>NOT(ISERROR(SEARCH("midi",C24)))</formula>
    </cfRule>
    <cfRule type="containsText" dxfId="7125" priority="111" operator="containsText" text="double">
      <formula>NOT(ISERROR(SEARCH("double",C24)))</formula>
    </cfRule>
    <cfRule type="containsText" dxfId="7124" priority="112" operator="containsText" text="max">
      <formula>NOT(ISERROR(SEARCH("max",C24)))</formula>
    </cfRule>
    <cfRule type="containsText" dxfId="7123" priority="113" operator="containsText" text="mjp">
      <formula>NOT(ISERROR(SEARCH("mjp",C24)))</formula>
    </cfRule>
    <cfRule type="containsText" dxfId="7122" priority="114" operator="containsText" text="midi">
      <formula>NOT(ISERROR(SEARCH("midi",C24)))</formula>
    </cfRule>
    <cfRule type="containsText" dxfId="7121" priority="115" operator="containsText" text="double">
      <formula>NOT(ISERROR(SEARCH("double",C24)))</formula>
    </cfRule>
    <cfRule type="containsText" dxfId="7120" priority="116" operator="containsText" text="max">
      <formula>NOT(ISERROR(SEARCH("max",C24)))</formula>
    </cfRule>
    <cfRule type="containsText" dxfId="7119" priority="117" operator="containsText" text="mjp">
      <formula>NOT(ISERROR(SEARCH("mjp",C24)))</formula>
    </cfRule>
    <cfRule type="containsText" dxfId="7118" priority="118" operator="containsText" text="midi">
      <formula>NOT(ISERROR(SEARCH("midi",C24)))</formula>
    </cfRule>
    <cfRule type="containsText" dxfId="7117" priority="119" operator="containsText" text="double">
      <formula>NOT(ISERROR(SEARCH("double",C24)))</formula>
    </cfRule>
    <cfRule type="containsText" dxfId="7116" priority="120" operator="containsText" text="max">
      <formula>NOT(ISERROR(SEARCH("max",C24)))</formula>
    </cfRule>
    <cfRule type="containsText" dxfId="7115" priority="121" operator="containsText" text="mjp">
      <formula>NOT(ISERROR(SEARCH("mjp",C24)))</formula>
    </cfRule>
    <cfRule type="containsText" dxfId="7114" priority="122" operator="containsText" text="midi">
      <formula>NOT(ISERROR(SEARCH("midi",C24)))</formula>
    </cfRule>
    <cfRule type="containsText" dxfId="7113" priority="123" operator="containsText" text="double">
      <formula>NOT(ISERROR(SEARCH("double",C24)))</formula>
    </cfRule>
    <cfRule type="containsText" dxfId="7112" priority="124" operator="containsText" text="max">
      <formula>NOT(ISERROR(SEARCH("max",C24)))</formula>
    </cfRule>
    <cfRule type="containsText" dxfId="7111" priority="125" operator="containsText" text="mjp">
      <formula>NOT(ISERROR(SEARCH("mjp",C24)))</formula>
    </cfRule>
    <cfRule type="containsText" dxfId="7110" priority="126" operator="containsText" text="midi">
      <formula>NOT(ISERROR(SEARCH("midi",C24)))</formula>
    </cfRule>
    <cfRule type="containsText" dxfId="7109" priority="127" operator="containsText" text="double">
      <formula>NOT(ISERROR(SEARCH("double",C24)))</formula>
    </cfRule>
    <cfRule type="containsText" dxfId="7108" priority="128" operator="containsText" text="max">
      <formula>NOT(ISERROR(SEARCH("max",C24)))</formula>
    </cfRule>
    <cfRule type="containsText" dxfId="7107" priority="129" operator="containsText" text="mjp">
      <formula>NOT(ISERROR(SEARCH("mjp",C24)))</formula>
    </cfRule>
    <cfRule type="containsText" dxfId="7106" priority="130" operator="containsText" text="midi">
      <formula>NOT(ISERROR(SEARCH("midi",C24)))</formula>
    </cfRule>
    <cfRule type="containsText" dxfId="7105" priority="131" operator="containsText" text="double">
      <formula>NOT(ISERROR(SEARCH("double",C24)))</formula>
    </cfRule>
    <cfRule type="containsText" dxfId="7104" priority="132" operator="containsText" text="max">
      <formula>NOT(ISERROR(SEARCH("max",C24)))</formula>
    </cfRule>
    <cfRule type="containsText" dxfId="7103" priority="133" operator="containsText" text="mjp">
      <formula>NOT(ISERROR(SEARCH("mjp",C24)))</formula>
    </cfRule>
    <cfRule type="containsText" dxfId="7102" priority="134" operator="containsText" text="midi">
      <formula>NOT(ISERROR(SEARCH("midi",C24)))</formula>
    </cfRule>
    <cfRule type="containsText" dxfId="7101" priority="135" operator="containsText" text="double">
      <formula>NOT(ISERROR(SEARCH("double",C24)))</formula>
    </cfRule>
    <cfRule type="containsText" dxfId="7100" priority="136" operator="containsText" text="max">
      <formula>NOT(ISERROR(SEARCH("max",C24)))</formula>
    </cfRule>
    <cfRule type="containsText" dxfId="7099" priority="137" operator="containsText" text="mjp">
      <formula>NOT(ISERROR(SEARCH("mjp",C24)))</formula>
    </cfRule>
    <cfRule type="containsText" dxfId="7098" priority="138" operator="containsText" text="midi">
      <formula>NOT(ISERROR(SEARCH("midi",C24)))</formula>
    </cfRule>
    <cfRule type="containsText" dxfId="7097" priority="139" operator="containsText" text="double">
      <formula>NOT(ISERROR(SEARCH("double",C24)))</formula>
    </cfRule>
    <cfRule type="containsText" dxfId="7096" priority="140" operator="containsText" text="max">
      <formula>NOT(ISERROR(SEARCH("max",C24)))</formula>
    </cfRule>
    <cfRule type="containsText" dxfId="7095" priority="141" operator="containsText" text="mjp">
      <formula>NOT(ISERROR(SEARCH("mjp",C24)))</formula>
    </cfRule>
    <cfRule type="containsText" dxfId="7094" priority="142" operator="containsText" text="midi">
      <formula>NOT(ISERROR(SEARCH("midi",C24)))</formula>
    </cfRule>
    <cfRule type="containsText" dxfId="7093" priority="143" operator="containsText" text="double">
      <formula>NOT(ISERROR(SEARCH("double",C24)))</formula>
    </cfRule>
    <cfRule type="containsText" dxfId="7092" priority="144" operator="containsText" text="max">
      <formula>NOT(ISERROR(SEARCH("max",C24)))</formula>
    </cfRule>
    <cfRule type="containsText" dxfId="7091" priority="145" operator="containsText" text="mjp">
      <formula>NOT(ISERROR(SEARCH("mjp",C24)))</formula>
    </cfRule>
    <cfRule type="containsText" dxfId="7090" priority="146" operator="containsText" text="midi">
      <formula>NOT(ISERROR(SEARCH("midi",C24)))</formula>
    </cfRule>
    <cfRule type="containsText" dxfId="7089" priority="147" operator="containsText" text="double">
      <formula>NOT(ISERROR(SEARCH("double",C24)))</formula>
    </cfRule>
    <cfRule type="containsText" dxfId="7088" priority="148" operator="containsText" text="max">
      <formula>NOT(ISERROR(SEARCH("max",C24)))</formula>
    </cfRule>
    <cfRule type="containsText" dxfId="7087" priority="149" operator="containsText" text="mjp">
      <formula>NOT(ISERROR(SEARCH("mjp",C24)))</formula>
    </cfRule>
    <cfRule type="containsText" dxfId="7086" priority="150" operator="containsText" text="midi">
      <formula>NOT(ISERROR(SEARCH("midi",C24)))</formula>
    </cfRule>
    <cfRule type="containsText" dxfId="7085" priority="151" operator="containsText" text="double">
      <formula>NOT(ISERROR(SEARCH("double",C24)))</formula>
    </cfRule>
    <cfRule type="containsText" dxfId="7084" priority="152" operator="containsText" text="max">
      <formula>NOT(ISERROR(SEARCH("max",C24)))</formula>
    </cfRule>
    <cfRule type="containsText" dxfId="7083" priority="153" operator="containsText" text="mjp">
      <formula>NOT(ISERROR(SEARCH("mjp",C24)))</formula>
    </cfRule>
    <cfRule type="containsText" dxfId="7082" priority="154" operator="containsText" text="midi">
      <formula>NOT(ISERROR(SEARCH("midi",C24)))</formula>
    </cfRule>
    <cfRule type="containsText" dxfId="7081" priority="155" operator="containsText" text="double">
      <formula>NOT(ISERROR(SEARCH("double",C24)))</formula>
    </cfRule>
    <cfRule type="containsText" dxfId="7080" priority="156" operator="containsText" text="max">
      <formula>NOT(ISERROR(SEARCH("max",C24)))</formula>
    </cfRule>
    <cfRule type="containsText" dxfId="7079" priority="157" operator="containsText" text="mjp">
      <formula>NOT(ISERROR(SEARCH("mjp",C24)))</formula>
    </cfRule>
    <cfRule type="containsText" dxfId="7078" priority="158" operator="containsText" text="midi">
      <formula>NOT(ISERROR(SEARCH("midi",C24)))</formula>
    </cfRule>
    <cfRule type="containsText" dxfId="7077" priority="159" operator="containsText" text="double">
      <formula>NOT(ISERROR(SEARCH("double",C24)))</formula>
    </cfRule>
    <cfRule type="containsText" dxfId="7076" priority="160" operator="containsText" text="max">
      <formula>NOT(ISERROR(SEARCH("max",C24)))</formula>
    </cfRule>
    <cfRule type="containsText" dxfId="7075" priority="161" operator="containsText" text="mjp">
      <formula>NOT(ISERROR(SEARCH("mjp",C24)))</formula>
    </cfRule>
    <cfRule type="containsText" dxfId="7074" priority="162" operator="containsText" text="midi">
      <formula>NOT(ISERROR(SEARCH("midi",C24)))</formula>
    </cfRule>
    <cfRule type="containsText" dxfId="7073" priority="163" operator="containsText" text="double">
      <formula>NOT(ISERROR(SEARCH("double",C24)))</formula>
    </cfRule>
    <cfRule type="containsText" dxfId="7072" priority="164" operator="containsText" text="max">
      <formula>NOT(ISERROR(SEARCH("max",C24)))</formula>
    </cfRule>
    <cfRule type="containsText" dxfId="7071" priority="165" operator="containsText" text="mjp">
      <formula>NOT(ISERROR(SEARCH("mjp",C24)))</formula>
    </cfRule>
    <cfRule type="containsText" dxfId="7070" priority="166" operator="containsText" text="midi">
      <formula>NOT(ISERROR(SEARCH("midi",C24)))</formula>
    </cfRule>
    <cfRule type="containsText" dxfId="7069" priority="167" operator="containsText" text="double">
      <formula>NOT(ISERROR(SEARCH("double",C24)))</formula>
    </cfRule>
    <cfRule type="containsText" dxfId="7068" priority="168" operator="containsText" text="max">
      <formula>NOT(ISERROR(SEARCH("max",C24)))</formula>
    </cfRule>
    <cfRule type="containsText" dxfId="7067" priority="169" operator="containsText" text="mjp">
      <formula>NOT(ISERROR(SEARCH("mjp",C24)))</formula>
    </cfRule>
    <cfRule type="containsText" dxfId="7066" priority="170" operator="containsText" text="midi">
      <formula>NOT(ISERROR(SEARCH("midi",C24)))</formula>
    </cfRule>
    <cfRule type="containsText" dxfId="7065" priority="171" operator="containsText" text="double">
      <formula>NOT(ISERROR(SEARCH("double",C24)))</formula>
    </cfRule>
    <cfRule type="containsText" dxfId="7064" priority="172" operator="containsText" text="max">
      <formula>NOT(ISERROR(SEARCH("max",C24)))</formula>
    </cfRule>
    <cfRule type="containsText" dxfId="7063" priority="173" operator="containsText" text="mjp">
      <formula>NOT(ISERROR(SEARCH("mjp",C24)))</formula>
    </cfRule>
    <cfRule type="containsText" dxfId="7062" priority="174" operator="containsText" text="midi">
      <formula>NOT(ISERROR(SEARCH("midi",C24)))</formula>
    </cfRule>
    <cfRule type="containsText" dxfId="7061" priority="175" operator="containsText" text="double">
      <formula>NOT(ISERROR(SEARCH("double",C24)))</formula>
    </cfRule>
    <cfRule type="containsText" dxfId="7060" priority="176" operator="containsText" text="max">
      <formula>NOT(ISERROR(SEARCH("max",C24)))</formula>
    </cfRule>
    <cfRule type="containsText" dxfId="7059" priority="177" operator="containsText" text="mjp">
      <formula>NOT(ISERROR(SEARCH("mjp",C24)))</formula>
    </cfRule>
    <cfRule type="containsText" dxfId="7058" priority="178" operator="containsText" text="midi">
      <formula>NOT(ISERROR(SEARCH("midi",C24)))</formula>
    </cfRule>
    <cfRule type="containsText" dxfId="7057" priority="179" operator="containsText" text="double">
      <formula>NOT(ISERROR(SEARCH("double",C24)))</formula>
    </cfRule>
    <cfRule type="containsText" dxfId="7056" priority="180" operator="containsText" text="max">
      <formula>NOT(ISERROR(SEARCH("max",C24)))</formula>
    </cfRule>
    <cfRule type="containsText" dxfId="7055" priority="181" operator="containsText" text="mjp">
      <formula>NOT(ISERROR(SEARCH("mjp",C24)))</formula>
    </cfRule>
    <cfRule type="containsText" dxfId="7054" priority="182" operator="containsText" text="midi">
      <formula>NOT(ISERROR(SEARCH("midi",C24)))</formula>
    </cfRule>
    <cfRule type="containsText" dxfId="7053" priority="183" operator="containsText" text="double">
      <formula>NOT(ISERROR(SEARCH("double",C24)))</formula>
    </cfRule>
    <cfRule type="containsText" dxfId="7052" priority="184" operator="containsText" text="max">
      <formula>NOT(ISERROR(SEARCH("max",C24)))</formula>
    </cfRule>
  </conditionalFormatting>
  <conditionalFormatting sqref="C24:D24">
    <cfRule type="containsText" dxfId="7051" priority="185" operator="containsText" text="mjp">
      <formula>NOT(ISERROR(SEARCH("mjp",C24)))</formula>
    </cfRule>
  </conditionalFormatting>
  <conditionalFormatting sqref="D62">
    <cfRule type="containsText" dxfId="7050" priority="94" operator="containsText" text="midi">
      <formula>NOT(ISERROR(SEARCH("midi",D62)))</formula>
    </cfRule>
    <cfRule type="containsText" dxfId="7049" priority="95" operator="containsText" text="double">
      <formula>NOT(ISERROR(SEARCH("double",D62)))</formula>
    </cfRule>
    <cfRule type="containsText" dxfId="7048" priority="96" operator="containsText" text="max">
      <formula>NOT(ISERROR(SEARCH("max",D62)))</formula>
    </cfRule>
  </conditionalFormatting>
  <conditionalFormatting sqref="D62">
    <cfRule type="containsText" dxfId="7047" priority="1" operator="containsText" text="mjp">
      <formula>NOT(ISERROR(SEARCH("mjp",D62)))</formula>
    </cfRule>
  </conditionalFormatting>
  <conditionalFormatting sqref="D62">
    <cfRule type="containsText" dxfId="7046" priority="2" operator="containsText" text="midi">
      <formula>NOT(ISERROR(SEARCH("midi",D62)))</formula>
    </cfRule>
    <cfRule type="containsText" dxfId="7045" priority="3" operator="containsText" text="double">
      <formula>NOT(ISERROR(SEARCH("double",D62)))</formula>
    </cfRule>
    <cfRule type="containsText" dxfId="7044" priority="4" operator="containsText" text="max">
      <formula>NOT(ISERROR(SEARCH("max",D62)))</formula>
    </cfRule>
    <cfRule type="containsText" dxfId="7043" priority="5" operator="containsText" text="mjp">
      <formula>NOT(ISERROR(SEARCH("mjp",D62)))</formula>
    </cfRule>
    <cfRule type="containsText" dxfId="7042" priority="6" operator="containsText" text="midi">
      <formula>NOT(ISERROR(SEARCH("midi",D62)))</formula>
    </cfRule>
    <cfRule type="containsText" dxfId="7041" priority="7" operator="containsText" text="double">
      <formula>NOT(ISERROR(SEARCH("double",D62)))</formula>
    </cfRule>
    <cfRule type="containsText" dxfId="7040" priority="8" operator="containsText" text="max">
      <formula>NOT(ISERROR(SEARCH("max",D62)))</formula>
    </cfRule>
    <cfRule type="containsText" dxfId="7039" priority="9" operator="containsText" text="mjp">
      <formula>NOT(ISERROR(SEARCH("mjp",D62)))</formula>
    </cfRule>
    <cfRule type="containsText" dxfId="7038" priority="10" operator="containsText" text="midi">
      <formula>NOT(ISERROR(SEARCH("midi",D62)))</formula>
    </cfRule>
    <cfRule type="containsText" dxfId="7037" priority="11" operator="containsText" text="double">
      <formula>NOT(ISERROR(SEARCH("double",D62)))</formula>
    </cfRule>
    <cfRule type="containsText" dxfId="7036" priority="12" operator="containsText" text="max">
      <formula>NOT(ISERROR(SEARCH("max",D62)))</formula>
    </cfRule>
    <cfRule type="containsText" dxfId="7035" priority="13" operator="containsText" text="mjp">
      <formula>NOT(ISERROR(SEARCH("mjp",D62)))</formula>
    </cfRule>
    <cfRule type="containsText" dxfId="7034" priority="14" operator="containsText" text="midi">
      <formula>NOT(ISERROR(SEARCH("midi",D62)))</formula>
    </cfRule>
    <cfRule type="containsText" dxfId="7033" priority="15" operator="containsText" text="double">
      <formula>NOT(ISERROR(SEARCH("double",D62)))</formula>
    </cfRule>
    <cfRule type="containsText" dxfId="7032" priority="16" operator="containsText" text="max">
      <formula>NOT(ISERROR(SEARCH("max",D62)))</formula>
    </cfRule>
    <cfRule type="containsText" dxfId="7031" priority="17" operator="containsText" text="mjp">
      <formula>NOT(ISERROR(SEARCH("mjp",D62)))</formula>
    </cfRule>
    <cfRule type="containsText" dxfId="7030" priority="18" operator="containsText" text="midi">
      <formula>NOT(ISERROR(SEARCH("midi",D62)))</formula>
    </cfRule>
    <cfRule type="containsText" dxfId="7029" priority="19" operator="containsText" text="double">
      <formula>NOT(ISERROR(SEARCH("double",D62)))</formula>
    </cfRule>
    <cfRule type="containsText" dxfId="7028" priority="20" operator="containsText" text="max">
      <formula>NOT(ISERROR(SEARCH("max",D62)))</formula>
    </cfRule>
    <cfRule type="containsText" dxfId="7027" priority="21" operator="containsText" text="mjp">
      <formula>NOT(ISERROR(SEARCH("mjp",D62)))</formula>
    </cfRule>
    <cfRule type="containsText" dxfId="7026" priority="22" operator="containsText" text="midi">
      <formula>NOT(ISERROR(SEARCH("midi",D62)))</formula>
    </cfRule>
    <cfRule type="containsText" dxfId="7025" priority="23" operator="containsText" text="double">
      <formula>NOT(ISERROR(SEARCH("double",D62)))</formula>
    </cfRule>
    <cfRule type="containsText" dxfId="7024" priority="24" operator="containsText" text="max">
      <formula>NOT(ISERROR(SEARCH("max",D62)))</formula>
    </cfRule>
    <cfRule type="containsText" dxfId="7023" priority="25" operator="containsText" text="mjp">
      <formula>NOT(ISERROR(SEARCH("mjp",D62)))</formula>
    </cfRule>
    <cfRule type="containsText" dxfId="7022" priority="26" operator="containsText" text="midi">
      <formula>NOT(ISERROR(SEARCH("midi",D62)))</formula>
    </cfRule>
    <cfRule type="containsText" dxfId="7021" priority="27" operator="containsText" text="double">
      <formula>NOT(ISERROR(SEARCH("double",D62)))</formula>
    </cfRule>
    <cfRule type="containsText" dxfId="7020" priority="28" operator="containsText" text="max">
      <formula>NOT(ISERROR(SEARCH("max",D62)))</formula>
    </cfRule>
    <cfRule type="containsText" dxfId="7019" priority="29" operator="containsText" text="mjp">
      <formula>NOT(ISERROR(SEARCH("mjp",D62)))</formula>
    </cfRule>
    <cfRule type="containsText" dxfId="7018" priority="30" operator="containsText" text="midi">
      <formula>NOT(ISERROR(SEARCH("midi",D62)))</formula>
    </cfRule>
    <cfRule type="containsText" dxfId="7017" priority="31" operator="containsText" text="double">
      <formula>NOT(ISERROR(SEARCH("double",D62)))</formula>
    </cfRule>
    <cfRule type="containsText" dxfId="7016" priority="32" operator="containsText" text="max">
      <formula>NOT(ISERROR(SEARCH("max",D62)))</formula>
    </cfRule>
    <cfRule type="containsText" dxfId="7015" priority="33" operator="containsText" text="mjp">
      <formula>NOT(ISERROR(SEARCH("mjp",D62)))</formula>
    </cfRule>
    <cfRule type="containsText" dxfId="7014" priority="34" operator="containsText" text="midi">
      <formula>NOT(ISERROR(SEARCH("midi",D62)))</formula>
    </cfRule>
    <cfRule type="containsText" dxfId="7013" priority="35" operator="containsText" text="double">
      <formula>NOT(ISERROR(SEARCH("double",D62)))</formula>
    </cfRule>
    <cfRule type="containsText" dxfId="7012" priority="36" operator="containsText" text="max">
      <formula>NOT(ISERROR(SEARCH("max",D62)))</formula>
    </cfRule>
    <cfRule type="containsText" dxfId="7011" priority="37" operator="containsText" text="mjp">
      <formula>NOT(ISERROR(SEARCH("mjp",D62)))</formula>
    </cfRule>
    <cfRule type="containsText" dxfId="7010" priority="38" operator="containsText" text="midi">
      <formula>NOT(ISERROR(SEARCH("midi",D62)))</formula>
    </cfRule>
    <cfRule type="containsText" dxfId="7009" priority="39" operator="containsText" text="double">
      <formula>NOT(ISERROR(SEARCH("double",D62)))</formula>
    </cfRule>
    <cfRule type="containsText" dxfId="7008" priority="40" operator="containsText" text="max">
      <formula>NOT(ISERROR(SEARCH("max",D62)))</formula>
    </cfRule>
    <cfRule type="containsText" dxfId="7007" priority="41" operator="containsText" text="mjp">
      <formula>NOT(ISERROR(SEARCH("mjp",D62)))</formula>
    </cfRule>
    <cfRule type="containsText" dxfId="7006" priority="42" operator="containsText" text="midi">
      <formula>NOT(ISERROR(SEARCH("midi",D62)))</formula>
    </cfRule>
    <cfRule type="containsText" dxfId="7005" priority="43" operator="containsText" text="double">
      <formula>NOT(ISERROR(SEARCH("double",D62)))</formula>
    </cfRule>
    <cfRule type="containsText" dxfId="7004" priority="44" operator="containsText" text="max">
      <formula>NOT(ISERROR(SEARCH("max",D62)))</formula>
    </cfRule>
    <cfRule type="containsText" dxfId="7003" priority="45" operator="containsText" text="mjp">
      <formula>NOT(ISERROR(SEARCH("mjp",D62)))</formula>
    </cfRule>
    <cfRule type="containsText" dxfId="7002" priority="46" operator="containsText" text="midi">
      <formula>NOT(ISERROR(SEARCH("midi",D62)))</formula>
    </cfRule>
    <cfRule type="containsText" dxfId="7001" priority="47" operator="containsText" text="double">
      <formula>NOT(ISERROR(SEARCH("double",D62)))</formula>
    </cfRule>
    <cfRule type="containsText" dxfId="7000" priority="48" operator="containsText" text="max">
      <formula>NOT(ISERROR(SEARCH("max",D62)))</formula>
    </cfRule>
    <cfRule type="containsText" dxfId="6999" priority="49" operator="containsText" text="mjp">
      <formula>NOT(ISERROR(SEARCH("mjp",D62)))</formula>
    </cfRule>
    <cfRule type="containsText" dxfId="6998" priority="50" operator="containsText" text="midi">
      <formula>NOT(ISERROR(SEARCH("midi",D62)))</formula>
    </cfRule>
    <cfRule type="containsText" dxfId="6997" priority="51" operator="containsText" text="double">
      <formula>NOT(ISERROR(SEARCH("double",D62)))</formula>
    </cfRule>
    <cfRule type="containsText" dxfId="6996" priority="52" operator="containsText" text="max">
      <formula>NOT(ISERROR(SEARCH("max",D62)))</formula>
    </cfRule>
    <cfRule type="containsText" dxfId="6995" priority="53" operator="containsText" text="mjp">
      <formula>NOT(ISERROR(SEARCH("mjp",D62)))</formula>
    </cfRule>
    <cfRule type="containsText" dxfId="6994" priority="54" operator="containsText" text="midi">
      <formula>NOT(ISERROR(SEARCH("midi",D62)))</formula>
    </cfRule>
    <cfRule type="containsText" dxfId="6993" priority="55" operator="containsText" text="double">
      <formula>NOT(ISERROR(SEARCH("double",D62)))</formula>
    </cfRule>
    <cfRule type="containsText" dxfId="6992" priority="56" operator="containsText" text="max">
      <formula>NOT(ISERROR(SEARCH("max",D62)))</formula>
    </cfRule>
    <cfRule type="containsText" dxfId="6991" priority="57" operator="containsText" text="mjp">
      <formula>NOT(ISERROR(SEARCH("mjp",D62)))</formula>
    </cfRule>
    <cfRule type="containsText" dxfId="6990" priority="58" operator="containsText" text="midi">
      <formula>NOT(ISERROR(SEARCH("midi",D62)))</formula>
    </cfRule>
    <cfRule type="containsText" dxfId="6989" priority="59" operator="containsText" text="double">
      <formula>NOT(ISERROR(SEARCH("double",D62)))</formula>
    </cfRule>
    <cfRule type="containsText" dxfId="6988" priority="60" operator="containsText" text="max">
      <formula>NOT(ISERROR(SEARCH("max",D62)))</formula>
    </cfRule>
    <cfRule type="containsText" dxfId="6987" priority="61" operator="containsText" text="mjp">
      <formula>NOT(ISERROR(SEARCH("mjp",D62)))</formula>
    </cfRule>
    <cfRule type="containsText" dxfId="6986" priority="62" operator="containsText" text="midi">
      <formula>NOT(ISERROR(SEARCH("midi",D62)))</formula>
    </cfRule>
    <cfRule type="containsText" dxfId="6985" priority="63" operator="containsText" text="double">
      <formula>NOT(ISERROR(SEARCH("double",D62)))</formula>
    </cfRule>
    <cfRule type="containsText" dxfId="6984" priority="64" operator="containsText" text="max">
      <formula>NOT(ISERROR(SEARCH("max",D62)))</formula>
    </cfRule>
    <cfRule type="containsText" dxfId="6983" priority="65" operator="containsText" text="mjp">
      <formula>NOT(ISERROR(SEARCH("mjp",D62)))</formula>
    </cfRule>
    <cfRule type="containsText" dxfId="6982" priority="66" operator="containsText" text="midi">
      <formula>NOT(ISERROR(SEARCH("midi",D62)))</formula>
    </cfRule>
    <cfRule type="containsText" dxfId="6981" priority="67" operator="containsText" text="double">
      <formula>NOT(ISERROR(SEARCH("double",D62)))</formula>
    </cfRule>
    <cfRule type="containsText" dxfId="6980" priority="68" operator="containsText" text="max">
      <formula>NOT(ISERROR(SEARCH("max",D62)))</formula>
    </cfRule>
    <cfRule type="containsText" dxfId="6979" priority="69" operator="containsText" text="mjp">
      <formula>NOT(ISERROR(SEARCH("mjp",D62)))</formula>
    </cfRule>
    <cfRule type="containsText" dxfId="6978" priority="70" operator="containsText" text="midi">
      <formula>NOT(ISERROR(SEARCH("midi",D62)))</formula>
    </cfRule>
    <cfRule type="containsText" dxfId="6977" priority="71" operator="containsText" text="double">
      <formula>NOT(ISERROR(SEARCH("double",D62)))</formula>
    </cfRule>
    <cfRule type="containsText" dxfId="6976" priority="72" operator="containsText" text="max">
      <formula>NOT(ISERROR(SEARCH("max",D62)))</formula>
    </cfRule>
    <cfRule type="containsText" dxfId="6975" priority="73" operator="containsText" text="mjp">
      <formula>NOT(ISERROR(SEARCH("mjp",D62)))</formula>
    </cfRule>
    <cfRule type="containsText" dxfId="6974" priority="74" operator="containsText" text="midi">
      <formula>NOT(ISERROR(SEARCH("midi",D62)))</formula>
    </cfRule>
    <cfRule type="containsText" dxfId="6973" priority="75" operator="containsText" text="double">
      <formula>NOT(ISERROR(SEARCH("double",D62)))</formula>
    </cfRule>
    <cfRule type="containsText" dxfId="6972" priority="76" operator="containsText" text="max">
      <formula>NOT(ISERROR(SEARCH("max",D62)))</formula>
    </cfRule>
    <cfRule type="containsText" dxfId="6971" priority="77" operator="containsText" text="mjp">
      <formula>NOT(ISERROR(SEARCH("mjp",D62)))</formula>
    </cfRule>
    <cfRule type="containsText" dxfId="6970" priority="78" operator="containsText" text="midi">
      <formula>NOT(ISERROR(SEARCH("midi",D62)))</formula>
    </cfRule>
    <cfRule type="containsText" dxfId="6969" priority="79" operator="containsText" text="double">
      <formula>NOT(ISERROR(SEARCH("double",D62)))</formula>
    </cfRule>
    <cfRule type="containsText" dxfId="6968" priority="80" operator="containsText" text="max">
      <formula>NOT(ISERROR(SEARCH("max",D62)))</formula>
    </cfRule>
    <cfRule type="containsText" dxfId="6967" priority="81" operator="containsText" text="mjp">
      <formula>NOT(ISERROR(SEARCH("mjp",D62)))</formula>
    </cfRule>
    <cfRule type="containsText" dxfId="6966" priority="82" operator="containsText" text="midi">
      <formula>NOT(ISERROR(SEARCH("midi",D62)))</formula>
    </cfRule>
    <cfRule type="containsText" dxfId="6965" priority="83" operator="containsText" text="double">
      <formula>NOT(ISERROR(SEARCH("double",D62)))</formula>
    </cfRule>
    <cfRule type="containsText" dxfId="6964" priority="84" operator="containsText" text="max">
      <formula>NOT(ISERROR(SEARCH("max",D62)))</formula>
    </cfRule>
    <cfRule type="containsText" dxfId="6963" priority="85" operator="containsText" text="mjp">
      <formula>NOT(ISERROR(SEARCH("mjp",D62)))</formula>
    </cfRule>
    <cfRule type="containsText" dxfId="6962" priority="86" operator="containsText" text="midi">
      <formula>NOT(ISERROR(SEARCH("midi",D62)))</formula>
    </cfRule>
    <cfRule type="containsText" dxfId="6961" priority="87" operator="containsText" text="double">
      <formula>NOT(ISERROR(SEARCH("double",D62)))</formula>
    </cfRule>
    <cfRule type="containsText" dxfId="6960" priority="88" operator="containsText" text="max">
      <formula>NOT(ISERROR(SEARCH("max",D62)))</formula>
    </cfRule>
    <cfRule type="containsText" dxfId="6959" priority="89" operator="containsText" text="mjp">
      <formula>NOT(ISERROR(SEARCH("mjp",D62)))</formula>
    </cfRule>
    <cfRule type="containsText" dxfId="6958" priority="90" operator="containsText" text="midi">
      <formula>NOT(ISERROR(SEARCH("midi",D62)))</formula>
    </cfRule>
    <cfRule type="containsText" dxfId="6957" priority="91" operator="containsText" text="double">
      <formula>NOT(ISERROR(SEARCH("double",D62)))</formula>
    </cfRule>
    <cfRule type="containsText" dxfId="6956" priority="92" operator="containsText" text="max">
      <formula>NOT(ISERROR(SEARCH("max",D62)))</formula>
    </cfRule>
  </conditionalFormatting>
  <conditionalFormatting sqref="D62">
    <cfRule type="containsText" dxfId="6955" priority="93" operator="containsText" text="mjp">
      <formula>NOT(ISERROR(SEARCH("mjp",D62)))</formula>
    </cfRule>
  </conditionalFormatting>
  <pageMargins left="0.7" right="0.7" top="0.75" bottom="0.75" header="0.3" footer="0.3"/>
  <pageSetup orientation="portrait" r:id="rId1"/>
  <headerFooter>
    <oddFooter>&amp;C_x000D_&amp;1#&amp;"Calibri"&amp;10&amp;K000000 Mondelez International Internal</oddFooter>
  </headerFooter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93B9-5F43-4747-934B-1833A56BEBA9}">
  <sheetPr codeName="Sheet3">
    <tabColor rgb="FF00B0F0"/>
  </sheetPr>
  <dimension ref="A1:AB133"/>
  <sheetViews>
    <sheetView zoomScale="85" zoomScaleNormal="85" workbookViewId="0">
      <pane ySplit="1" topLeftCell="A28" activePane="bottomLeft" state="frozen"/>
      <selection pane="bottomLeft" activeCell="D37" sqref="D37"/>
    </sheetView>
  </sheetViews>
  <sheetFormatPr defaultRowHeight="14.5" x14ac:dyDescent="0.35"/>
  <cols>
    <col min="1" max="1" width="10.54296875" bestFit="1" customWidth="1"/>
    <col min="2" max="2" width="17.81640625" customWidth="1"/>
    <col min="3" max="3" width="17.54296875" customWidth="1"/>
    <col min="4" max="4" width="19.453125" customWidth="1"/>
    <col min="5" max="5" width="48.453125" customWidth="1"/>
    <col min="6" max="6" width="34.453125" customWidth="1"/>
    <col min="7" max="7" width="21.453125" customWidth="1"/>
    <col min="8" max="8" width="8.54296875" customWidth="1"/>
    <col min="9" max="9" width="26" customWidth="1"/>
    <col min="10" max="10" width="20.54296875" customWidth="1"/>
    <col min="11" max="11" width="12.54296875" customWidth="1"/>
    <col min="12" max="12" width="38.453125" customWidth="1"/>
    <col min="13" max="13" width="17.54296875" customWidth="1"/>
    <col min="14" max="14" width="15.54296875" style="54" customWidth="1"/>
    <col min="15" max="15" width="8.81640625" customWidth="1"/>
    <col min="16" max="16" width="10.54296875" customWidth="1"/>
    <col min="17" max="17" width="18.54296875" customWidth="1"/>
    <col min="18" max="18" width="17.54296875" customWidth="1"/>
    <col min="19" max="19" width="12" customWidth="1"/>
    <col min="21" max="21" width="32.54296875" customWidth="1"/>
    <col min="22" max="23" width="10.54296875" customWidth="1"/>
    <col min="24" max="24" width="18.453125" customWidth="1"/>
    <col min="26" max="26" width="10.453125" customWidth="1"/>
  </cols>
  <sheetData>
    <row r="1" spans="1:28" ht="46.5" x14ac:dyDescent="0.35">
      <c r="A1" s="1" t="s">
        <v>0</v>
      </c>
      <c r="B1" s="2" t="s">
        <v>1</v>
      </c>
      <c r="C1" s="7" t="s">
        <v>2</v>
      </c>
      <c r="D1" s="3" t="s">
        <v>3</v>
      </c>
      <c r="E1" s="2" t="s">
        <v>4</v>
      </c>
      <c r="F1" s="1" t="s">
        <v>5</v>
      </c>
      <c r="G1" s="2" t="s">
        <v>81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50" t="s">
        <v>13</v>
      </c>
      <c r="O1" s="2" t="s">
        <v>14</v>
      </c>
      <c r="P1" s="5" t="s">
        <v>68</v>
      </c>
      <c r="Q1" s="5" t="s">
        <v>15</v>
      </c>
      <c r="R1" s="5" t="s">
        <v>16</v>
      </c>
      <c r="S1" s="6" t="s">
        <v>17</v>
      </c>
      <c r="T1" s="6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5" t="s">
        <v>23</v>
      </c>
      <c r="Z1" s="5" t="s">
        <v>24</v>
      </c>
      <c r="AA1" s="28" t="s">
        <v>25</v>
      </c>
    </row>
    <row r="2" spans="1:28" ht="54.65" customHeight="1" x14ac:dyDescent="0.65">
      <c r="A2" s="65">
        <v>1</v>
      </c>
      <c r="B2" s="78" t="s">
        <v>82</v>
      </c>
      <c r="C2" s="79"/>
      <c r="D2" s="108" t="s">
        <v>82</v>
      </c>
      <c r="E2" s="73" t="s">
        <v>82</v>
      </c>
      <c r="F2" s="70" t="s">
        <v>83</v>
      </c>
      <c r="G2" s="74" t="s">
        <v>84</v>
      </c>
      <c r="H2" s="73" t="s">
        <v>82</v>
      </c>
      <c r="I2" s="73" t="s">
        <v>82</v>
      </c>
      <c r="J2" s="75" t="s">
        <v>82</v>
      </c>
      <c r="K2" s="73" t="s">
        <v>82</v>
      </c>
      <c r="L2" s="73" t="s">
        <v>82</v>
      </c>
      <c r="M2" s="73" t="s">
        <v>82</v>
      </c>
      <c r="N2" s="73" t="s">
        <v>82</v>
      </c>
      <c r="O2" s="73" t="s">
        <v>82</v>
      </c>
      <c r="P2" s="109"/>
      <c r="Q2" s="80"/>
      <c r="R2" s="11"/>
      <c r="S2" s="71">
        <v>0</v>
      </c>
      <c r="T2" s="71">
        <v>0</v>
      </c>
      <c r="U2" s="69"/>
      <c r="V2" s="13" t="e">
        <v>#VALUE!</v>
      </c>
      <c r="W2" s="14" t="e">
        <v>#VALUE!</v>
      </c>
      <c r="X2" s="66">
        <v>0</v>
      </c>
      <c r="Y2" s="67" t="s">
        <v>85</v>
      </c>
      <c r="Z2" s="68" t="e">
        <v>#N/A</v>
      </c>
      <c r="AA2" s="18" t="s">
        <v>86</v>
      </c>
      <c r="AB2" s="76" t="s">
        <v>82</v>
      </c>
    </row>
    <row r="3" spans="1:28" ht="15.5" x14ac:dyDescent="0.35">
      <c r="A3" s="107">
        <v>1</v>
      </c>
      <c r="B3" s="57" t="s">
        <v>87</v>
      </c>
      <c r="C3" s="62"/>
      <c r="D3" s="134"/>
      <c r="E3" s="33"/>
      <c r="F3" s="33"/>
      <c r="G3" s="33"/>
      <c r="H3" s="33"/>
      <c r="I3" s="33"/>
      <c r="J3" s="33"/>
      <c r="K3" s="34"/>
      <c r="L3" s="35"/>
      <c r="M3" s="47"/>
      <c r="N3" s="51"/>
      <c r="O3" s="35"/>
      <c r="P3" s="41">
        <v>8</v>
      </c>
      <c r="Q3" s="86">
        <v>45936.25</v>
      </c>
      <c r="R3" s="11">
        <f>Q3+(P3/A3)/24</f>
        <v>45936.583333333336</v>
      </c>
      <c r="S3" s="71">
        <v>12</v>
      </c>
      <c r="T3" s="71">
        <v>1.5</v>
      </c>
      <c r="U3" s="56"/>
      <c r="V3" s="13">
        <v>0</v>
      </c>
      <c r="W3" s="14">
        <v>0</v>
      </c>
      <c r="X3" s="66">
        <v>45660</v>
      </c>
      <c r="Y3" s="67" t="s">
        <v>88</v>
      </c>
      <c r="Z3" s="68" t="e">
        <v>#N/A</v>
      </c>
      <c r="AA3" s="18" t="s">
        <v>89</v>
      </c>
      <c r="AB3" s="19"/>
    </row>
    <row r="4" spans="1:28" ht="31" x14ac:dyDescent="0.35">
      <c r="A4" s="65">
        <f>IFERROR(VLOOKUP(B4,'Data '!A:AK,27,FALSE),1)</f>
        <v>3.7119642857142856</v>
      </c>
      <c r="B4" s="59" t="str">
        <f>_xlfn.CONCAT(D4,"1k2b")</f>
        <v>42888911k2b</v>
      </c>
      <c r="C4" s="82">
        <v>2199152</v>
      </c>
      <c r="D4" s="82">
        <v>4288891</v>
      </c>
      <c r="E4" s="195" t="str">
        <f>VLOOKUP(D4,'Data '!B:C,2,FALSE)</f>
        <v>CONF.FIREN.BISS.CAKE(5x42G)12M/C-RSPO SG</v>
      </c>
      <c r="F4" s="195">
        <f>VLOOKUP(B4,'Data '!A:AO,8,FALSE)</f>
        <v>0</v>
      </c>
      <c r="G4" s="195" t="str">
        <f>VLOOKUP(B4,'Data '!A:AJ,9,FALSE)</f>
        <v>Covered</v>
      </c>
      <c r="H4" s="195">
        <f>VLOOKUP(B4,'Data '!A:AH,6,FALSE)</f>
        <v>42</v>
      </c>
      <c r="I4" s="195" t="str">
        <f>_xlfn.CONCAT(VLOOKUP(B4,'Data '!A:AH,7,FALSE),"__",AA4)</f>
        <v>LIDL Romania__w39</v>
      </c>
      <c r="J4" s="195" t="str">
        <f>VLOOKUP(B4,'Data '!A:AG,10,FALSE)</f>
        <v>Multipack</v>
      </c>
      <c r="K4" s="197">
        <f>VLOOKUP(B4,'Data '!A:AK,12,FALSE)*VLOOKUP(B4,'Data '!A:AF,11,FALSE)</f>
        <v>60</v>
      </c>
      <c r="L4" s="200">
        <v>6720</v>
      </c>
      <c r="M4" s="211">
        <v>4499</v>
      </c>
      <c r="N4" s="212">
        <f>(M4*K4*H4)/1000</f>
        <v>11337.48</v>
      </c>
      <c r="O4" s="200">
        <f>VLOOKUP(B4,'Data '!A:AI,13,FALSE)</f>
        <v>112</v>
      </c>
      <c r="P4" s="201">
        <f>M4/O4</f>
        <v>40.169642857142854</v>
      </c>
      <c r="Q4" s="80">
        <f>R3</f>
        <v>45936.583333333336</v>
      </c>
      <c r="R4" s="11">
        <f>Q4+(P4/A4)/24</f>
        <v>45937.034236141182</v>
      </c>
      <c r="S4" s="71">
        <f>+P4/A4</f>
        <v>10.821667388271516</v>
      </c>
      <c r="T4" s="71">
        <f>+S4/8</f>
        <v>1.3527084235339395</v>
      </c>
      <c r="U4" s="190" t="s">
        <v>90</v>
      </c>
      <c r="V4" s="13">
        <f>H4*K4/1000*O4*A4</f>
        <v>1047.6648</v>
      </c>
      <c r="W4" s="14">
        <f>H4*K4/1000</f>
        <v>2.52</v>
      </c>
      <c r="X4" s="66">
        <f>INT(Q4)</f>
        <v>45936</v>
      </c>
      <c r="Y4" s="67" t="str">
        <f>_xlfn.CONCAT(TEXT((Q4-X4),"HH:MM:SS"))</f>
        <v>14:00:00</v>
      </c>
      <c r="Z4" s="68" t="str">
        <f>VLOOKUP(B4,'Data '!A:AI,28,FALSE)</f>
        <v>0001</v>
      </c>
      <c r="AA4" s="18" t="s">
        <v>91</v>
      </c>
      <c r="AB4" s="19"/>
    </row>
    <row r="5" spans="1:28" ht="31" x14ac:dyDescent="0.35">
      <c r="A5" s="65">
        <f>IFERROR(VLOOKUP(B5,'Data '!A:AK,27,FALSE),1)</f>
        <v>3.7119642857142856</v>
      </c>
      <c r="B5" s="59" t="str">
        <f>_xlfn.CONCAT(D5,"1k2b")</f>
        <v>42888911k2b</v>
      </c>
      <c r="C5" s="82">
        <v>2199152</v>
      </c>
      <c r="D5" s="82">
        <v>4288891</v>
      </c>
      <c r="E5" s="195" t="str">
        <f>VLOOKUP(D5,'Data '!B:C,2,FALSE)</f>
        <v>CONF.FIREN.BISS.CAKE(5x42G)12M/C-RSPO SG</v>
      </c>
      <c r="F5" s="195">
        <f>VLOOKUP(B5,'Data '!A:AO,8,FALSE)</f>
        <v>0</v>
      </c>
      <c r="G5" s="195" t="str">
        <f>VLOOKUP(B5,'Data '!A:AJ,9,FALSE)</f>
        <v>Covered</v>
      </c>
      <c r="H5" s="195">
        <f>VLOOKUP(B5,'Data '!A:AH,6,FALSE)</f>
        <v>42</v>
      </c>
      <c r="I5" s="195" t="str">
        <f>_xlfn.CONCAT(VLOOKUP(B5,'Data '!A:AH,7,FALSE),"__",AA5)</f>
        <v>LIDL Romania__w39</v>
      </c>
      <c r="J5" s="195" t="str">
        <f>VLOOKUP(B5,'Data '!A:AG,10,FALSE)</f>
        <v>Multipack</v>
      </c>
      <c r="K5" s="197">
        <f>VLOOKUP(B5,'Data '!A:AK,12,FALSE)*VLOOKUP(B5,'Data '!A:AF,11,FALSE)</f>
        <v>60</v>
      </c>
      <c r="L5" s="200">
        <v>2221</v>
      </c>
      <c r="M5" s="211">
        <v>2373</v>
      </c>
      <c r="N5" s="212">
        <f>(M5*K5*H5)/1000</f>
        <v>5979.96</v>
      </c>
      <c r="O5" s="200">
        <f>VLOOKUP(B5,'Data '!A:AI,13,FALSE)</f>
        <v>112</v>
      </c>
      <c r="P5" s="201">
        <f>M5/O5</f>
        <v>21.1875</v>
      </c>
      <c r="Q5" s="86">
        <v>45937.25</v>
      </c>
      <c r="R5" s="11">
        <f t="shared" ref="R5:R6" si="0">Q5+(P5/A5)/24</f>
        <v>45937.487828931546</v>
      </c>
      <c r="S5" s="71">
        <f>+P5/A5</f>
        <v>5.7078943570500797</v>
      </c>
      <c r="T5" s="71">
        <f>+S5/8</f>
        <v>0.71348679463125997</v>
      </c>
      <c r="U5" s="56"/>
      <c r="V5" s="13">
        <f>H5*K5/1000*O5*A5</f>
        <v>1047.6648</v>
      </c>
      <c r="W5" s="14">
        <f>H5*K5/1000</f>
        <v>2.52</v>
      </c>
      <c r="X5" s="66">
        <f>INT(Q5)</f>
        <v>45937</v>
      </c>
      <c r="Y5" s="67" t="str">
        <f>_xlfn.CONCAT(TEXT((Q5-X5),"HH:MM:SS"))</f>
        <v>06:00:00</v>
      </c>
      <c r="Z5" s="68" t="str">
        <f>VLOOKUP(B5,'Data '!A:AI,28,FALSE)</f>
        <v>0001</v>
      </c>
      <c r="AA5" s="18" t="s">
        <v>91</v>
      </c>
      <c r="AB5" s="19"/>
    </row>
    <row r="6" spans="1:28" ht="15.5" x14ac:dyDescent="0.35">
      <c r="A6" s="65">
        <v>1</v>
      </c>
      <c r="B6" s="77" t="s">
        <v>92</v>
      </c>
      <c r="C6" s="102"/>
      <c r="D6" s="92"/>
      <c r="E6" s="30"/>
      <c r="F6" s="30"/>
      <c r="G6" s="30"/>
      <c r="H6" s="30"/>
      <c r="I6" s="30"/>
      <c r="J6" s="31"/>
      <c r="K6" s="32"/>
      <c r="L6" s="29"/>
      <c r="M6" s="29"/>
      <c r="N6" s="53"/>
      <c r="O6" s="29"/>
      <c r="P6" s="42">
        <v>1</v>
      </c>
      <c r="Q6" s="80">
        <f t="shared" ref="Q6" si="1">R5</f>
        <v>45937.487828931546</v>
      </c>
      <c r="R6" s="11">
        <f t="shared" si="0"/>
        <v>45937.52949559821</v>
      </c>
      <c r="S6" s="12">
        <v>0.25</v>
      </c>
      <c r="T6" s="12">
        <v>3.125E-2</v>
      </c>
      <c r="U6" s="106"/>
      <c r="V6" s="13">
        <v>0</v>
      </c>
      <c r="W6" s="14">
        <v>0</v>
      </c>
      <c r="X6" s="15">
        <v>45661</v>
      </c>
      <c r="Y6" s="16" t="s">
        <v>93</v>
      </c>
      <c r="Z6" s="17" t="e">
        <v>#N/A</v>
      </c>
      <c r="AA6" s="18" t="s">
        <v>89</v>
      </c>
      <c r="AB6" s="19"/>
    </row>
    <row r="7" spans="1:28" ht="15.5" x14ac:dyDescent="0.35">
      <c r="A7" s="65">
        <f>IFERROR(VLOOKUP(B7,'Data '!A:AK,27,FALSE),1)</f>
        <v>7.9635416666666652</v>
      </c>
      <c r="B7" s="59" t="str">
        <f>_xlfn.CONCAT(D7,"1k2b")</f>
        <v>43099891k2b</v>
      </c>
      <c r="C7" s="82">
        <v>2199153</v>
      </c>
      <c r="D7" s="82">
        <v>4309989</v>
      </c>
      <c r="E7" s="195" t="str">
        <f>VLOOKUP(D7,'Data '!B:C,2,FALSE)</f>
        <v>CHIPIC 12X64G VANIL CAKE BR COV 6CA</v>
      </c>
      <c r="F7" s="195">
        <f>VLOOKUP(B7,'Data '!A:AO,8,FALSE)</f>
        <v>0</v>
      </c>
      <c r="G7" s="195" t="str">
        <f>VLOOKUP(B7,'Data '!A:AJ,9,FALSE)</f>
        <v>Covered</v>
      </c>
      <c r="H7" s="195">
        <f>VLOOKUP(B7,'Data '!A:AH,6,FALSE)</f>
        <v>64</v>
      </c>
      <c r="I7" s="195" t="str">
        <f>_xlfn.CONCAT(VLOOKUP(B7,'Data '!A:AH,7,FALSE),"__",AA7)</f>
        <v>Slovacia__w39</v>
      </c>
      <c r="J7" s="195" t="str">
        <f>VLOOKUP(B7,'Data '!A:AG,10,FALSE)</f>
        <v>Display</v>
      </c>
      <c r="K7" s="197">
        <f>VLOOKUP(B7,'Data '!A:AK,12,FALSE)*VLOOKUP(B7,'Data '!A:AF,11,FALSE)</f>
        <v>72</v>
      </c>
      <c r="L7" s="200">
        <v>1200</v>
      </c>
      <c r="M7" s="211">
        <v>1200</v>
      </c>
      <c r="N7" s="212">
        <f>(M7*K7*H7)/1000</f>
        <v>5529.6</v>
      </c>
      <c r="O7" s="200">
        <f>VLOOKUP(B7,'Data '!A:AI,13,FALSE)</f>
        <v>24</v>
      </c>
      <c r="P7" s="201">
        <f>M7/O7</f>
        <v>50</v>
      </c>
      <c r="Q7" s="80">
        <f t="shared" ref="Q7" si="2">R6</f>
        <v>45937.52949559821</v>
      </c>
      <c r="R7" s="11">
        <f t="shared" ref="R7" si="3">Q7+(P7/A7)/24</f>
        <v>45937.791104492913</v>
      </c>
      <c r="S7" s="71">
        <f>+P7/A7</f>
        <v>6.278613472858078</v>
      </c>
      <c r="T7" s="71">
        <f>+S7/8</f>
        <v>0.78482668410725975</v>
      </c>
      <c r="U7" s="56"/>
      <c r="V7" s="13">
        <f>H7*K7/1000*O7*A7</f>
        <v>880.70399999999972</v>
      </c>
      <c r="W7" s="14">
        <f>H7*K7/1000</f>
        <v>4.6079999999999997</v>
      </c>
      <c r="X7" s="66">
        <f>INT(Q7)</f>
        <v>45937</v>
      </c>
      <c r="Y7" s="67" t="str">
        <f>_xlfn.CONCAT(TEXT((Q7-X7),"HH:MM:SS"))</f>
        <v>12:42:28</v>
      </c>
      <c r="Z7" s="68" t="str">
        <f>VLOOKUP(B7,'Data '!A:AI,28,FALSE)</f>
        <v>0002</v>
      </c>
      <c r="AA7" s="18" t="s">
        <v>91</v>
      </c>
      <c r="AB7" s="19"/>
    </row>
    <row r="8" spans="1:28" ht="15.5" x14ac:dyDescent="0.35">
      <c r="A8" s="65">
        <f>IFERROR(VLOOKUP(B8,'Data '!A:AK,27,FALSE),1)</f>
        <v>3.9817708333333326</v>
      </c>
      <c r="B8" s="59" t="str">
        <f>_xlfn.CONCAT(D8,"1k2b")</f>
        <v>43099911k2b</v>
      </c>
      <c r="C8" s="82">
        <v>2199154</v>
      </c>
      <c r="D8" s="82">
        <v>4309991</v>
      </c>
      <c r="E8" s="195" t="str">
        <f>VLOOKUP(D8,'Data '!B:C,2,FALSE)</f>
        <v>CHIPIC 12X64G VANIL CAKE BR COV 6CA</v>
      </c>
      <c r="F8" s="195">
        <f>VLOOKUP(B8,'Data '!A:AO,8,FALSE)</f>
        <v>0</v>
      </c>
      <c r="G8" s="195" t="str">
        <f>VLOOKUP(B8,'Data '!A:AJ,9,FALSE)</f>
        <v>Covered</v>
      </c>
      <c r="H8" s="195">
        <f>VLOOKUP(B8,'Data '!A:AH,6,FALSE)</f>
        <v>64</v>
      </c>
      <c r="I8" s="195" t="str">
        <f>_xlfn.CONCAT(VLOOKUP(B8,'Data '!A:AH,7,FALSE),"__",AA8)</f>
        <v>Romania__w40</v>
      </c>
      <c r="J8" s="195" t="str">
        <f>VLOOKUP(B8,'Data '!A:AG,10,FALSE)</f>
        <v>Display</v>
      </c>
      <c r="K8" s="197">
        <f>VLOOKUP(B8,'Data '!A:AK,12,FALSE)*VLOOKUP(B8,'Data '!A:AF,11,FALSE)</f>
        <v>72</v>
      </c>
      <c r="L8" s="200">
        <v>576</v>
      </c>
      <c r="M8" s="200">
        <v>497</v>
      </c>
      <c r="N8" s="212">
        <f>(M8*K8*H8)/1000</f>
        <v>2290.1759999999999</v>
      </c>
      <c r="O8" s="200">
        <f>VLOOKUP(B8,'Data '!A:AI,13,FALSE)</f>
        <v>48</v>
      </c>
      <c r="P8" s="201">
        <f>M8/O8</f>
        <v>10.354166666666666</v>
      </c>
      <c r="Q8" s="80">
        <f t="shared" ref="Q8:Q17" si="4">R7</f>
        <v>45937.791104492913</v>
      </c>
      <c r="R8" s="11">
        <f t="shared" ref="R8:R17" si="5">Q8+(P8/A8)/24</f>
        <v>45937.899454176804</v>
      </c>
      <c r="S8" s="71">
        <f>+P8/A8</f>
        <v>2.6003924133420542</v>
      </c>
      <c r="T8" s="71">
        <f>+S8/8</f>
        <v>0.32504905166775677</v>
      </c>
      <c r="U8" s="190" t="s">
        <v>94</v>
      </c>
      <c r="V8" s="13">
        <f>H8*K8/1000*O8*A8</f>
        <v>880.70399999999972</v>
      </c>
      <c r="W8" s="14">
        <f>H8*K8/1000</f>
        <v>4.6079999999999997</v>
      </c>
      <c r="X8" s="66">
        <f>INT(Q8)</f>
        <v>45937</v>
      </c>
      <c r="Y8" s="67" t="str">
        <f>_xlfn.CONCAT(TEXT((Q8-X8),"HH:MM:SS"))</f>
        <v>18:59:11</v>
      </c>
      <c r="Z8" s="68" t="str">
        <f>VLOOKUP(B8,'Data '!A:AI,28,FALSE)</f>
        <v>0002</v>
      </c>
      <c r="AA8" s="18" t="s">
        <v>29</v>
      </c>
      <c r="AB8" s="19"/>
    </row>
    <row r="9" spans="1:28" ht="15.5" x14ac:dyDescent="0.35">
      <c r="A9" s="65">
        <v>1</v>
      </c>
      <c r="B9" s="77" t="s">
        <v>92</v>
      </c>
      <c r="C9" s="102"/>
      <c r="D9" s="92"/>
      <c r="E9" s="30"/>
      <c r="F9" s="30"/>
      <c r="G9" s="30"/>
      <c r="H9" s="30"/>
      <c r="I9" s="30"/>
      <c r="J9" s="31"/>
      <c r="K9" s="32"/>
      <c r="L9" s="29"/>
      <c r="M9" s="29"/>
      <c r="N9" s="53"/>
      <c r="O9" s="29"/>
      <c r="P9" s="42">
        <v>1</v>
      </c>
      <c r="Q9" s="80">
        <f t="shared" si="4"/>
        <v>45937.899454176804</v>
      </c>
      <c r="R9" s="11">
        <f t="shared" si="5"/>
        <v>45937.941120843469</v>
      </c>
      <c r="S9" s="12">
        <v>0.25</v>
      </c>
      <c r="T9" s="12">
        <v>3.125E-2</v>
      </c>
      <c r="U9" s="106"/>
      <c r="V9" s="13">
        <v>0</v>
      </c>
      <c r="W9" s="14">
        <v>0</v>
      </c>
      <c r="X9" s="15">
        <v>45661</v>
      </c>
      <c r="Y9" s="16" t="s">
        <v>93</v>
      </c>
      <c r="Z9" s="17" t="e">
        <v>#N/A</v>
      </c>
      <c r="AA9" s="18" t="s">
        <v>89</v>
      </c>
      <c r="AB9" s="19"/>
    </row>
    <row r="10" spans="1:28" ht="15.5" x14ac:dyDescent="0.35">
      <c r="A10" s="65">
        <f>IFERROR(VLOOKUP(B10,'Data '!A:AK,27,FALSE),1)</f>
        <v>4.0547692307692307</v>
      </c>
      <c r="B10" s="59" t="str">
        <f>_xlfn.CONCAT(D10,"1k2b")</f>
        <v>43164541k2b</v>
      </c>
      <c r="C10" s="82">
        <v>2204988</v>
      </c>
      <c r="D10" s="82">
        <v>4316454</v>
      </c>
      <c r="E10" s="195" t="str">
        <f>VLOOKUP(D10,'Data '!B:C,2,FALSE)</f>
        <v>7D 200G STRAWB SW ROLL UNC 10CA</v>
      </c>
      <c r="F10" s="195" t="str">
        <f>VLOOKUP(B10,'Data '!A:AO,8,FALSE)</f>
        <v>Strawberry</v>
      </c>
      <c r="G10" s="195" t="str">
        <f>VLOOKUP(B10,'Data '!A:AJ,9,FALSE)</f>
        <v>Decor</v>
      </c>
      <c r="H10" s="195">
        <f>VLOOKUP(B10,'Data '!A:AH,6,FALSE)</f>
        <v>200</v>
      </c>
      <c r="I10" s="195" t="str">
        <f>_xlfn.CONCAT(VLOOKUP(B10,'Data '!A:AH,7,FALSE),"__",AA10)</f>
        <v>Romania__w39</v>
      </c>
      <c r="J10" s="195">
        <f>VLOOKUP(B10,'Data '!A:AG,10,FALSE)</f>
        <v>0</v>
      </c>
      <c r="K10" s="197">
        <f>VLOOKUP(B10,'Data '!A:AK,12,FALSE)*VLOOKUP(B10,'Data '!A:AF,11,FALSE)</f>
        <v>10</v>
      </c>
      <c r="L10" s="208">
        <v>2496</v>
      </c>
      <c r="M10" s="211">
        <v>2496</v>
      </c>
      <c r="N10" s="212">
        <f>(M10*K10*H10)/1000</f>
        <v>4992</v>
      </c>
      <c r="O10" s="200">
        <f>VLOOKUP(B10,'Data '!A:AI,13,FALSE)</f>
        <v>156</v>
      </c>
      <c r="P10" s="201">
        <f>M10/O10</f>
        <v>16</v>
      </c>
      <c r="Q10" s="80">
        <f t="shared" si="4"/>
        <v>45937.941120843469</v>
      </c>
      <c r="R10" s="11">
        <f t="shared" si="5"/>
        <v>45938.105536283343</v>
      </c>
      <c r="S10" s="71">
        <f>+P10/A10</f>
        <v>3.9459705569889212</v>
      </c>
      <c r="T10" s="71">
        <f>+S10/8</f>
        <v>0.49324631962361515</v>
      </c>
      <c r="U10" s="56"/>
      <c r="V10" s="13">
        <f>H10*K10/1000*O10*A10</f>
        <v>1265.088</v>
      </c>
      <c r="W10" s="14">
        <f>H10*K10/1000</f>
        <v>2</v>
      </c>
      <c r="X10" s="66">
        <f>INT(Q10)</f>
        <v>45937</v>
      </c>
      <c r="Y10" s="67" t="str">
        <f>_xlfn.CONCAT(TEXT((Q10-X10),"HH:MM:SS"))</f>
        <v>22:35:13</v>
      </c>
      <c r="Z10" s="68" t="str">
        <f>VLOOKUP(B10,'Data '!A:AI,28,FALSE)</f>
        <v>0001</v>
      </c>
      <c r="AA10" s="18" t="s">
        <v>91</v>
      </c>
      <c r="AB10" s="19"/>
    </row>
    <row r="11" spans="1:28" ht="15.5" x14ac:dyDescent="0.35">
      <c r="A11" s="65">
        <f>IFERROR(VLOOKUP(B11,'Data '!A:AK,27,FALSE),1)</f>
        <v>4.0547692307692307</v>
      </c>
      <c r="B11" s="59" t="str">
        <f>_xlfn.CONCAT(D11,"1k2b")</f>
        <v>43181711k2b</v>
      </c>
      <c r="C11" s="82">
        <v>2204989</v>
      </c>
      <c r="D11" s="82">
        <v>4318171</v>
      </c>
      <c r="E11" s="195" t="str">
        <f>VLOOKUP(D11,'Data '!B:C,2,FALSE)</f>
        <v>7D SWISS ROLL STRAWB.UN.(200G)10P/C</v>
      </c>
      <c r="F11" s="195" t="str">
        <f>VLOOKUP(B11,'Data '!A:AO,8,FALSE)</f>
        <v>Strawberry</v>
      </c>
      <c r="G11" s="195" t="str">
        <f>VLOOKUP(B11,'Data '!A:AJ,9,FALSE)</f>
        <v>Decor</v>
      </c>
      <c r="H11" s="195">
        <f>VLOOKUP(B11,'Data '!A:AH,6,FALSE)</f>
        <v>200</v>
      </c>
      <c r="I11" s="195" t="str">
        <f>_xlfn.CONCAT(VLOOKUP(B11,'Data '!A:AH,7,FALSE),"__",AA11)</f>
        <v>Grecia__w44</v>
      </c>
      <c r="J11" s="195">
        <f>VLOOKUP(B11,'Data '!A:AG,10,FALSE)</f>
        <v>0</v>
      </c>
      <c r="K11" s="197">
        <f>VLOOKUP(B11,'Data '!A:AK,12,FALSE)*VLOOKUP(B11,'Data '!A:AF,11,FALSE)</f>
        <v>10</v>
      </c>
      <c r="L11" s="200">
        <v>1560</v>
      </c>
      <c r="M11" s="211">
        <v>1625</v>
      </c>
      <c r="N11" s="212">
        <f>(M11*K11*H11)/1000</f>
        <v>3250</v>
      </c>
      <c r="O11" s="200">
        <f>VLOOKUP(B11,'Data '!A:AI,13,FALSE)</f>
        <v>156</v>
      </c>
      <c r="P11" s="201">
        <f>M11/O11</f>
        <v>10.416666666666666</v>
      </c>
      <c r="Q11" s="80">
        <f t="shared" si="4"/>
        <v>45938.105536283343</v>
      </c>
      <c r="R11" s="11">
        <f t="shared" si="5"/>
        <v>45938.212577585342</v>
      </c>
      <c r="S11" s="71">
        <f>+P11/A11</f>
        <v>2.5689912480396622</v>
      </c>
      <c r="T11" s="71">
        <f>+S11/8</f>
        <v>0.32112390600495777</v>
      </c>
      <c r="U11" s="56"/>
      <c r="V11" s="13">
        <f>H11*K11/1000*O11*A11</f>
        <v>1265.088</v>
      </c>
      <c r="W11" s="14">
        <f>H11*K11/1000</f>
        <v>2</v>
      </c>
      <c r="X11" s="66">
        <f>INT(Q11)</f>
        <v>45938</v>
      </c>
      <c r="Y11" s="67" t="str">
        <f>_xlfn.CONCAT(TEXT((Q11-X11),"HH:MM:SS"))</f>
        <v>02:31:58</v>
      </c>
      <c r="Z11" s="68" t="str">
        <f>VLOOKUP(B11,'Data '!A:AI,28,FALSE)</f>
        <v>0001</v>
      </c>
      <c r="AA11" s="18" t="s">
        <v>95</v>
      </c>
      <c r="AB11" s="19"/>
    </row>
    <row r="12" spans="1:28" ht="15.5" x14ac:dyDescent="0.35">
      <c r="A12" s="65">
        <v>1</v>
      </c>
      <c r="B12" s="77" t="s">
        <v>92</v>
      </c>
      <c r="C12" s="102"/>
      <c r="D12" s="92"/>
      <c r="E12" s="30"/>
      <c r="F12" s="30"/>
      <c r="G12" s="30"/>
      <c r="H12" s="30"/>
      <c r="I12" s="30"/>
      <c r="J12" s="31"/>
      <c r="K12" s="32"/>
      <c r="L12" s="29"/>
      <c r="M12" s="29"/>
      <c r="N12" s="53"/>
      <c r="O12" s="29"/>
      <c r="P12" s="42">
        <v>0.25</v>
      </c>
      <c r="Q12" s="80">
        <f t="shared" si="4"/>
        <v>45938.212577585342</v>
      </c>
      <c r="R12" s="11">
        <f t="shared" si="5"/>
        <v>45938.222994252006</v>
      </c>
      <c r="S12" s="12">
        <v>0.25</v>
      </c>
      <c r="T12" s="12">
        <v>3.125E-2</v>
      </c>
      <c r="U12" s="106"/>
      <c r="V12" s="13">
        <v>0</v>
      </c>
      <c r="W12" s="14">
        <v>0</v>
      </c>
      <c r="X12" s="15">
        <v>45661</v>
      </c>
      <c r="Y12" s="16" t="s">
        <v>93</v>
      </c>
      <c r="Z12" s="17" t="e">
        <v>#N/A</v>
      </c>
      <c r="AA12" s="18" t="s">
        <v>89</v>
      </c>
      <c r="AB12" s="19"/>
    </row>
    <row r="13" spans="1:28" ht="31" x14ac:dyDescent="0.35">
      <c r="A13" s="65">
        <f>IFERROR(VLOOKUP(B13,'Data '!A:AK,27,FALSE),1)</f>
        <v>4.0547692307692307</v>
      </c>
      <c r="B13" s="59" t="str">
        <f t="shared" ref="B13" si="6">_xlfn.CONCAT(D13,"1k2b")</f>
        <v>43164601k2b</v>
      </c>
      <c r="C13" s="82">
        <v>2204992</v>
      </c>
      <c r="D13" s="82">
        <v>4316460</v>
      </c>
      <c r="E13" s="195" t="str">
        <f>VLOOKUP(D13,'Data '!B:C,2,FALSE)</f>
        <v>7DAYS SWISS ROLLS VANILLA (200G) 10P/C</v>
      </c>
      <c r="F13" s="195" t="str">
        <f>VLOOKUP(B13,'Data '!A:AO,8,FALSE)</f>
        <v>Vanilla</v>
      </c>
      <c r="G13" s="195" t="str">
        <f>VLOOKUP(B13,'Data '!A:AJ,9,FALSE)</f>
        <v>Decor</v>
      </c>
      <c r="H13" s="195">
        <f>VLOOKUP(B13,'Data '!A:AH,6,FALSE)</f>
        <v>200</v>
      </c>
      <c r="I13" s="195" t="str">
        <f>_xlfn.CONCAT(VLOOKUP(B13,'Data '!A:AH,7,FALSE),"__",AA13)</f>
        <v>Romania__w39</v>
      </c>
      <c r="J13" s="195">
        <f>VLOOKUP(B13,'Data '!A:AG,10,FALSE)</f>
        <v>0</v>
      </c>
      <c r="K13" s="197">
        <f>VLOOKUP(B13,'Data '!A:AK,12,FALSE)*VLOOKUP(B13,'Data '!A:AF,11,FALSE)</f>
        <v>10</v>
      </c>
      <c r="L13" s="200">
        <v>936</v>
      </c>
      <c r="M13" s="208">
        <v>936</v>
      </c>
      <c r="N13" s="212">
        <f t="shared" ref="N13" si="7">(M13*K13*H13)/1000</f>
        <v>1872</v>
      </c>
      <c r="O13" s="200">
        <f>VLOOKUP(B13,'Data '!A:AI,13,FALSE)</f>
        <v>156</v>
      </c>
      <c r="P13" s="201">
        <f t="shared" ref="P13" si="8">M13/O13</f>
        <v>6</v>
      </c>
      <c r="Q13" s="80">
        <f t="shared" si="4"/>
        <v>45938.222994252006</v>
      </c>
      <c r="R13" s="11">
        <f t="shared" si="5"/>
        <v>45938.284650041962</v>
      </c>
      <c r="S13" s="71">
        <f t="shared" ref="S13" si="9">+P13/A13</f>
        <v>1.4797389588708454</v>
      </c>
      <c r="T13" s="71">
        <f t="shared" ref="T13" si="10">+S13/8</f>
        <v>0.18496736985885567</v>
      </c>
      <c r="U13" s="56"/>
      <c r="V13" s="13">
        <f t="shared" ref="V13" si="11">H13*K13/1000*O13*A13</f>
        <v>1265.088</v>
      </c>
      <c r="W13" s="14">
        <f t="shared" ref="W13" si="12">H13*K13/1000</f>
        <v>2</v>
      </c>
      <c r="X13" s="66">
        <f t="shared" ref="X13" si="13">INT(Q13)</f>
        <v>45938</v>
      </c>
      <c r="Y13" s="67" t="str">
        <f t="shared" ref="Y13" si="14">_xlfn.CONCAT(TEXT((Q13-X13),"HH:MM:SS"))</f>
        <v>05:21:07</v>
      </c>
      <c r="Z13" s="68" t="str">
        <f>VLOOKUP(B13,'Data '!A:AI,28,FALSE)</f>
        <v>0001</v>
      </c>
      <c r="AA13" s="18" t="s">
        <v>91</v>
      </c>
      <c r="AB13" s="19"/>
    </row>
    <row r="14" spans="1:28" ht="15.5" x14ac:dyDescent="0.35">
      <c r="A14" s="65">
        <f>IFERROR(VLOOKUP(B14,'Data '!A:AK,27,FALSE),1)</f>
        <v>4.0547692307692307</v>
      </c>
      <c r="B14" s="59" t="str">
        <f>_xlfn.CONCAT(D14,"1k2b")</f>
        <v>43182081k2b</v>
      </c>
      <c r="C14" s="82">
        <v>2204993</v>
      </c>
      <c r="D14" s="82">
        <v>4318208</v>
      </c>
      <c r="E14" s="195" t="str">
        <f>VLOOKUP(D14,'Data '!B:C,2,FALSE)</f>
        <v>7D SWISS ROLL VANIL.UN.(200G)10P/C</v>
      </c>
      <c r="F14" s="195" t="str">
        <f>VLOOKUP(B14,'Data '!A:AO,8,FALSE)</f>
        <v>Vanilla</v>
      </c>
      <c r="G14" s="195" t="str">
        <f>VLOOKUP(B14,'Data '!A:AJ,9,FALSE)</f>
        <v>Decor</v>
      </c>
      <c r="H14" s="195">
        <f>VLOOKUP(B14,'Data '!A:AH,6,FALSE)</f>
        <v>200</v>
      </c>
      <c r="I14" s="195" t="str">
        <f>_xlfn.CONCAT(VLOOKUP(B14,'Data '!A:AH,7,FALSE),"__",AA14)</f>
        <v>Grecia__w45</v>
      </c>
      <c r="J14" s="195">
        <f>VLOOKUP(B14,'Data '!A:AG,10,FALSE)</f>
        <v>0</v>
      </c>
      <c r="K14" s="197">
        <f>VLOOKUP(B14,'Data '!A:AK,12,FALSE)*VLOOKUP(B14,'Data '!A:AF,11,FALSE)</f>
        <v>10</v>
      </c>
      <c r="L14" s="200">
        <v>624</v>
      </c>
      <c r="M14" s="208">
        <v>106</v>
      </c>
      <c r="N14" s="212">
        <f>(M14*K14*H14)/1000</f>
        <v>212</v>
      </c>
      <c r="O14" s="200">
        <f>VLOOKUP(B14,'Data '!A:AI,13,FALSE)</f>
        <v>156</v>
      </c>
      <c r="P14" s="201">
        <f>M14/O14</f>
        <v>0.67948717948717952</v>
      </c>
      <c r="Q14" s="80">
        <f t="shared" si="4"/>
        <v>45938.284650041962</v>
      </c>
      <c r="R14" s="11">
        <f t="shared" si="5"/>
        <v>45938.291632428431</v>
      </c>
      <c r="S14" s="71">
        <f>+P14/A14</f>
        <v>0.16757727525674104</v>
      </c>
      <c r="T14" s="71">
        <f>+S14/8</f>
        <v>2.094715940709263E-2</v>
      </c>
      <c r="U14" s="56"/>
      <c r="V14" s="13">
        <f>H14*K14/1000*O14*A14</f>
        <v>1265.088</v>
      </c>
      <c r="W14" s="14">
        <f>H14*K14/1000</f>
        <v>2</v>
      </c>
      <c r="X14" s="66">
        <f>INT(Q14)</f>
        <v>45938</v>
      </c>
      <c r="Y14" s="67" t="str">
        <f>_xlfn.CONCAT(TEXT((Q14-X14),"HH:MM:SS"))</f>
        <v>06:49:54</v>
      </c>
      <c r="Z14" s="68" t="str">
        <f>VLOOKUP(B14,'Data '!A:AI,28,FALSE)</f>
        <v>0001</v>
      </c>
      <c r="AA14" s="18" t="s">
        <v>96</v>
      </c>
      <c r="AB14" s="19"/>
    </row>
    <row r="15" spans="1:28" ht="15.5" x14ac:dyDescent="0.35">
      <c r="A15" s="107">
        <v>1</v>
      </c>
      <c r="B15" s="57" t="s">
        <v>87</v>
      </c>
      <c r="C15" s="62"/>
      <c r="D15" s="134"/>
      <c r="E15" s="33"/>
      <c r="F15" s="33"/>
      <c r="G15" s="33"/>
      <c r="H15" s="33"/>
      <c r="I15" s="33"/>
      <c r="J15" s="33"/>
      <c r="K15" s="34"/>
      <c r="L15" s="35"/>
      <c r="M15" s="47"/>
      <c r="N15" s="51"/>
      <c r="O15" s="35"/>
      <c r="P15" s="41">
        <v>0</v>
      </c>
      <c r="Q15" s="80">
        <f t="shared" si="4"/>
        <v>45938.291632428431</v>
      </c>
      <c r="R15" s="11">
        <f t="shared" si="5"/>
        <v>45938.291632428431</v>
      </c>
      <c r="S15" s="71">
        <v>12</v>
      </c>
      <c r="T15" s="71">
        <v>1.5</v>
      </c>
      <c r="U15" s="56"/>
      <c r="V15" s="13">
        <v>0</v>
      </c>
      <c r="W15" s="14">
        <v>0</v>
      </c>
      <c r="X15" s="66">
        <v>45660</v>
      </c>
      <c r="Y15" s="67" t="s">
        <v>88</v>
      </c>
      <c r="Z15" s="68" t="e">
        <v>#N/A</v>
      </c>
      <c r="AA15" s="18" t="s">
        <v>89</v>
      </c>
      <c r="AB15" s="19"/>
    </row>
    <row r="16" spans="1:28" ht="15.5" x14ac:dyDescent="0.35">
      <c r="A16" s="65">
        <f>IFERROR(VLOOKUP(B16,'Data '!A:AK,27,FALSE),1)</f>
        <v>4.5726153846153847</v>
      </c>
      <c r="B16" s="59" t="str">
        <f>_xlfn.CONCAT(D16,"1k2b")</f>
        <v>43164881k2b</v>
      </c>
      <c r="C16" s="82">
        <v>2204986</v>
      </c>
      <c r="D16" s="82">
        <v>4316488</v>
      </c>
      <c r="E16" s="195" t="str">
        <f>VLOOKUP(D16,'Data '!B:C,2,FALSE)</f>
        <v>7D 200G COCOA SW ROLL COV 10CA</v>
      </c>
      <c r="F16" s="195" t="str">
        <f>VLOOKUP(B16,'Data '!A:AO,8,FALSE)</f>
        <v>Cocoa</v>
      </c>
      <c r="G16" s="195" t="str">
        <f>VLOOKUP(B16,'Data '!A:AJ,9,FALSE)</f>
        <v>Covered</v>
      </c>
      <c r="H16" s="195">
        <f>VLOOKUP(B16,'Data '!A:AH,6,FALSE)</f>
        <v>200</v>
      </c>
      <c r="I16" s="195" t="str">
        <f>_xlfn.CONCAT(VLOOKUP(B16,'Data '!A:AH,7,FALSE),"__",AA16)</f>
        <v>__w40</v>
      </c>
      <c r="J16" s="195">
        <f>VLOOKUP(B16,'Data '!A:AG,10,FALSE)</f>
        <v>0</v>
      </c>
      <c r="K16" s="197">
        <f>VLOOKUP(B16,'Data '!A:AK,12,FALSE)*VLOOKUP(B16,'Data '!A:AF,11,FALSE)</f>
        <v>10</v>
      </c>
      <c r="L16" s="208">
        <v>312</v>
      </c>
      <c r="M16" s="208">
        <v>290</v>
      </c>
      <c r="N16" s="212">
        <f>(M16*K16*H16)/1000</f>
        <v>580</v>
      </c>
      <c r="O16" s="200">
        <f>VLOOKUP(B16,'Data '!A:AI,13,FALSE)</f>
        <v>156</v>
      </c>
      <c r="P16" s="201">
        <f>M16/O16</f>
        <v>1.858974358974359</v>
      </c>
      <c r="Q16" s="86">
        <v>45938.25</v>
      </c>
      <c r="R16" s="11">
        <f t="shared" si="5"/>
        <v>45938.266939378984</v>
      </c>
      <c r="S16" s="71">
        <f>+P16/A16</f>
        <v>0.40654509566426666</v>
      </c>
      <c r="T16" s="71">
        <f>+S16/8</f>
        <v>5.0818136958033333E-2</v>
      </c>
      <c r="U16" s="56"/>
      <c r="V16" s="13">
        <f>H16*K16/1000*O16*A16</f>
        <v>1426.6559999999999</v>
      </c>
      <c r="W16" s="14">
        <f>H16*K16/1000</f>
        <v>2</v>
      </c>
      <c r="X16" s="66">
        <f>INT(Q16)</f>
        <v>45938</v>
      </c>
      <c r="Y16" s="67" t="str">
        <f>_xlfn.CONCAT(TEXT((Q16-X16),"HH:MM:SS"))</f>
        <v>06:00:00</v>
      </c>
      <c r="Z16" s="68" t="str">
        <f>VLOOKUP(B16,'Data '!A:AI,28,FALSE)</f>
        <v>0001</v>
      </c>
      <c r="AA16" s="18" t="s">
        <v>29</v>
      </c>
      <c r="AB16" s="19"/>
    </row>
    <row r="17" spans="1:28" ht="15.5" x14ac:dyDescent="0.35">
      <c r="A17" s="65">
        <f>IFERROR(VLOOKUP(B17,'Data '!A:AK,27,FALSE),1)</f>
        <v>4.5726153846153847</v>
      </c>
      <c r="B17" s="59" t="str">
        <f>_xlfn.CONCAT(D17,"1k2b")</f>
        <v>43181251k2b</v>
      </c>
      <c r="C17" s="82">
        <v>2204987</v>
      </c>
      <c r="D17" s="82">
        <v>4318125</v>
      </c>
      <c r="E17" s="195" t="str">
        <f>VLOOKUP(D17,'Data '!B:C,2,FALSE)</f>
        <v>7D 200G COCOA SW ROLL COV 10CA</v>
      </c>
      <c r="F17" s="195" t="str">
        <f>VLOOKUP(B17,'Data '!A:AO,8,FALSE)</f>
        <v>Cocoa</v>
      </c>
      <c r="G17" s="195" t="str">
        <f>VLOOKUP(B17,'Data '!A:AJ,9,FALSE)</f>
        <v>Covered</v>
      </c>
      <c r="H17" s="195">
        <f>VLOOKUP(B17,'Data '!A:AH,6,FALSE)</f>
        <v>200</v>
      </c>
      <c r="I17" s="195" t="str">
        <f>_xlfn.CONCAT(VLOOKUP(B17,'Data '!A:AH,7,FALSE),"__",AA17)</f>
        <v>Romania__w45</v>
      </c>
      <c r="J17" s="195">
        <f>VLOOKUP(B17,'Data '!A:AG,10,FALSE)</f>
        <v>0</v>
      </c>
      <c r="K17" s="197">
        <f>VLOOKUP(B17,'Data '!A:AK,12,FALSE)*VLOOKUP(B17,'Data '!A:AF,11,FALSE)</f>
        <v>10</v>
      </c>
      <c r="L17" s="208">
        <v>1560</v>
      </c>
      <c r="M17" s="209">
        <v>1524</v>
      </c>
      <c r="N17" s="212">
        <f>(M17*K17*H17)/1000</f>
        <v>3048</v>
      </c>
      <c r="O17" s="200">
        <f>VLOOKUP(B17,'Data '!A:AI,13,FALSE)</f>
        <v>156</v>
      </c>
      <c r="P17" s="201">
        <f>M17/O17</f>
        <v>9.7692307692307701</v>
      </c>
      <c r="Q17" s="80">
        <f t="shared" si="4"/>
        <v>45938.266939378984</v>
      </c>
      <c r="R17" s="11">
        <f t="shared" si="5"/>
        <v>45938.355958736138</v>
      </c>
      <c r="S17" s="71">
        <f>+P17/A17</f>
        <v>2.1364645716977324</v>
      </c>
      <c r="T17" s="71">
        <f>+S17/8</f>
        <v>0.26705807146221655</v>
      </c>
      <c r="U17" s="56"/>
      <c r="V17" s="13">
        <f>H17*K17/1000*O17*A17</f>
        <v>1426.6559999999999</v>
      </c>
      <c r="W17" s="14">
        <f>H17*K17/1000</f>
        <v>2</v>
      </c>
      <c r="X17" s="66">
        <f>INT(Q17)</f>
        <v>45938</v>
      </c>
      <c r="Y17" s="67" t="str">
        <f>_xlfn.CONCAT(TEXT((Q17-X17),"HH:MM:SS"))</f>
        <v>06:24:24</v>
      </c>
      <c r="Z17" s="68" t="str">
        <f>VLOOKUP(B17,'Data '!A:AI,28,FALSE)</f>
        <v>0001</v>
      </c>
      <c r="AA17" s="18" t="s">
        <v>96</v>
      </c>
      <c r="AB17" s="19"/>
    </row>
    <row r="18" spans="1:28" ht="15.5" x14ac:dyDescent="0.35">
      <c r="A18" s="65">
        <v>1</v>
      </c>
      <c r="B18" s="77" t="s">
        <v>92</v>
      </c>
      <c r="C18" s="102"/>
      <c r="D18" s="92"/>
      <c r="E18" s="30"/>
      <c r="F18" s="30"/>
      <c r="G18" s="30"/>
      <c r="H18" s="30"/>
      <c r="I18" s="30"/>
      <c r="J18" s="31"/>
      <c r="K18" s="32"/>
      <c r="L18" s="29"/>
      <c r="M18" s="29"/>
      <c r="N18" s="53"/>
      <c r="O18" s="29"/>
      <c r="P18" s="42">
        <v>0.25</v>
      </c>
      <c r="Q18" s="80">
        <f t="shared" ref="Q18:Q24" si="15">R17</f>
        <v>45938.355958736138</v>
      </c>
      <c r="R18" s="11">
        <f t="shared" ref="R18:R24" si="16">Q18+(P18/A18)/24</f>
        <v>45938.366375402802</v>
      </c>
      <c r="S18" s="12">
        <v>0.25</v>
      </c>
      <c r="T18" s="12">
        <v>3.125E-2</v>
      </c>
      <c r="U18" s="106"/>
      <c r="V18" s="13">
        <v>0</v>
      </c>
      <c r="W18" s="14">
        <v>0</v>
      </c>
      <c r="X18" s="15">
        <v>45661</v>
      </c>
      <c r="Y18" s="16" t="s">
        <v>93</v>
      </c>
      <c r="Z18" s="17" t="e">
        <v>#N/A</v>
      </c>
      <c r="AA18" s="18" t="s">
        <v>89</v>
      </c>
      <c r="AB18" s="19"/>
    </row>
    <row r="19" spans="1:28" ht="15.5" x14ac:dyDescent="0.35">
      <c r="A19" s="65">
        <f>IFERROR(VLOOKUP(B19,'Data '!A:AK,27,FALSE),1)</f>
        <v>4.0547692307692307</v>
      </c>
      <c r="B19" s="59" t="str">
        <f>_xlfn.CONCAT(D19,"1k2b")</f>
        <v>43164901k2b</v>
      </c>
      <c r="C19" s="82">
        <v>2204990</v>
      </c>
      <c r="D19" s="82">
        <v>4316490</v>
      </c>
      <c r="E19" s="195" t="str">
        <f>VLOOKUP(D19,'Data '!B:C,2,FALSE)</f>
        <v>7D 200G COCOA SW ROLL UNC 10CA</v>
      </c>
      <c r="F19" s="195" t="str">
        <f>VLOOKUP(B19,'Data '!A:AO,8,FALSE)</f>
        <v>Cocoa</v>
      </c>
      <c r="G19" s="195" t="str">
        <f>VLOOKUP(B19,'Data '!A:AJ,9,FALSE)</f>
        <v>Decor</v>
      </c>
      <c r="H19" s="195">
        <f>VLOOKUP(B19,'Data '!A:AH,6,FALSE)</f>
        <v>200</v>
      </c>
      <c r="I19" s="195" t="str">
        <f>_xlfn.CONCAT(VLOOKUP(B19,'Data '!A:AH,7,FALSE),"__",AA19)</f>
        <v>Serbia__w41</v>
      </c>
      <c r="J19" s="195">
        <f>VLOOKUP(B19,'Data '!A:AG,10,FALSE)</f>
        <v>0</v>
      </c>
      <c r="K19" s="197">
        <f>VLOOKUP(B19,'Data '!A:AK,12,FALSE)*VLOOKUP(B19,'Data '!A:AF,11,FALSE)</f>
        <v>10</v>
      </c>
      <c r="L19" s="200">
        <v>2028</v>
      </c>
      <c r="M19" s="211">
        <f>2028</f>
        <v>2028</v>
      </c>
      <c r="N19" s="212">
        <f>(M19*K19*H19)/1000</f>
        <v>4056</v>
      </c>
      <c r="O19" s="200">
        <f>VLOOKUP(B19,'Data '!A:AI,13,FALSE)</f>
        <v>156</v>
      </c>
      <c r="P19" s="201">
        <f>M19/O19</f>
        <v>13</v>
      </c>
      <c r="Q19" s="80">
        <f t="shared" si="15"/>
        <v>45938.366375402802</v>
      </c>
      <c r="R19" s="11">
        <f t="shared" si="16"/>
        <v>45938.499962947702</v>
      </c>
      <c r="S19" s="71">
        <f>+P19/A19</f>
        <v>3.2061010775534982</v>
      </c>
      <c r="T19" s="71">
        <f>+S19/8</f>
        <v>0.40076263469418727</v>
      </c>
      <c r="U19" s="56"/>
      <c r="V19" s="13">
        <f>H19*K19/1000*O19*A19</f>
        <v>1265.088</v>
      </c>
      <c r="W19" s="14">
        <f>H19*K19/1000</f>
        <v>2</v>
      </c>
      <c r="X19" s="66">
        <f>INT(Q19)</f>
        <v>45938</v>
      </c>
      <c r="Y19" s="67" t="str">
        <f>_xlfn.CONCAT(TEXT((Q19-X19),"HH:MM:SS"))</f>
        <v>08:47:35</v>
      </c>
      <c r="Z19" s="68" t="str">
        <f>VLOOKUP(B19,'Data '!A:AI,28,FALSE)</f>
        <v>0001</v>
      </c>
      <c r="AA19" s="18" t="s">
        <v>33</v>
      </c>
      <c r="AB19" s="19"/>
    </row>
    <row r="20" spans="1:28" ht="15.5" x14ac:dyDescent="0.35">
      <c r="A20" s="65">
        <f>IFERROR(VLOOKUP(B20,'Data '!A:AK,27,FALSE),1)</f>
        <v>4.0547692307692307</v>
      </c>
      <c r="B20" s="59" t="str">
        <f>_xlfn.CONCAT(D20,"1k2b")</f>
        <v>43181381k2b</v>
      </c>
      <c r="C20" s="82">
        <v>2204991</v>
      </c>
      <c r="D20" s="82">
        <v>4318138</v>
      </c>
      <c r="E20" s="195" t="str">
        <f>VLOOKUP(D20,'Data '!B:C,2,FALSE)</f>
        <v>7D 200G COCOA SW ROLL UNC 10CA</v>
      </c>
      <c r="F20" s="195" t="str">
        <f>VLOOKUP(B20,'Data '!A:AO,8,FALSE)</f>
        <v>Cocoa</v>
      </c>
      <c r="G20" s="195" t="str">
        <f>VLOOKUP(B20,'Data '!A:AJ,9,FALSE)</f>
        <v>Decor</v>
      </c>
      <c r="H20" s="195">
        <f>VLOOKUP(B20,'Data '!A:AH,6,FALSE)</f>
        <v>200</v>
      </c>
      <c r="I20" s="195" t="str">
        <f>_xlfn.CONCAT(VLOOKUP(B20,'Data '!A:AH,7,FALSE),"__",AA20)</f>
        <v>Romania__w43</v>
      </c>
      <c r="J20" s="195">
        <f>VLOOKUP(B20,'Data '!A:AG,10,FALSE)</f>
        <v>0</v>
      </c>
      <c r="K20" s="197">
        <f>VLOOKUP(B20,'Data '!A:AK,12,FALSE)*VLOOKUP(B20,'Data '!A:AF,11,FALSE)</f>
        <v>10</v>
      </c>
      <c r="L20" s="200">
        <v>2652</v>
      </c>
      <c r="M20" s="211">
        <v>2741</v>
      </c>
      <c r="N20" s="212">
        <f>(M20*K20*H20)/1000</f>
        <v>5482</v>
      </c>
      <c r="O20" s="200">
        <f>VLOOKUP(B20,'Data '!A:AI,13,FALSE)</f>
        <v>156</v>
      </c>
      <c r="P20" s="201">
        <f>M20/O20</f>
        <v>17.570512820512821</v>
      </c>
      <c r="Q20" s="80">
        <f t="shared" si="15"/>
        <v>45938.499962947702</v>
      </c>
      <c r="R20" s="11">
        <f t="shared" si="16"/>
        <v>45938.680516922337</v>
      </c>
      <c r="S20" s="71">
        <f>+P20/A20</f>
        <v>4.3332953913087469</v>
      </c>
      <c r="T20" s="71">
        <f>+S20/8</f>
        <v>0.54166192391359336</v>
      </c>
      <c r="U20" s="56"/>
      <c r="V20" s="13">
        <f>H20*K20/1000*O20*A20</f>
        <v>1265.088</v>
      </c>
      <c r="W20" s="14">
        <f>H20*K20/1000</f>
        <v>2</v>
      </c>
      <c r="X20" s="66">
        <f>INT(Q20)</f>
        <v>45938</v>
      </c>
      <c r="Y20" s="67" t="str">
        <f>_xlfn.CONCAT(TEXT((Q20-X20),"HH:MM:SS"))</f>
        <v>11:59:57</v>
      </c>
      <c r="Z20" s="68" t="str">
        <f>VLOOKUP(B20,'Data '!A:AI,28,FALSE)</f>
        <v>0001</v>
      </c>
      <c r="AA20" s="18" t="s">
        <v>42</v>
      </c>
      <c r="AB20" s="19"/>
    </row>
    <row r="21" spans="1:28" ht="15.5" x14ac:dyDescent="0.35">
      <c r="A21" s="65">
        <v>1</v>
      </c>
      <c r="B21" s="77" t="s">
        <v>92</v>
      </c>
      <c r="C21" s="102"/>
      <c r="D21" s="92"/>
      <c r="E21" s="30"/>
      <c r="F21" s="30"/>
      <c r="G21" s="30"/>
      <c r="H21" s="30"/>
      <c r="I21" s="30"/>
      <c r="J21" s="31"/>
      <c r="K21" s="32"/>
      <c r="L21" s="29"/>
      <c r="M21" s="29"/>
      <c r="N21" s="53"/>
      <c r="O21" s="29"/>
      <c r="P21" s="42">
        <v>0.25</v>
      </c>
      <c r="Q21" s="80">
        <f t="shared" si="15"/>
        <v>45938.680516922337</v>
      </c>
      <c r="R21" s="11">
        <f t="shared" si="16"/>
        <v>45938.690933589001</v>
      </c>
      <c r="S21" s="12">
        <v>0.25</v>
      </c>
      <c r="T21" s="12">
        <v>3.125E-2</v>
      </c>
      <c r="U21" s="106"/>
      <c r="V21" s="13">
        <v>0</v>
      </c>
      <c r="W21" s="14">
        <v>0</v>
      </c>
      <c r="X21" s="15">
        <v>45661</v>
      </c>
      <c r="Y21" s="16" t="s">
        <v>93</v>
      </c>
      <c r="Z21" s="17" t="e">
        <v>#N/A</v>
      </c>
      <c r="AA21" s="18" t="s">
        <v>89</v>
      </c>
      <c r="AB21" s="19"/>
    </row>
    <row r="22" spans="1:28" ht="15.5" x14ac:dyDescent="0.35">
      <c r="A22" s="65">
        <f>IFERROR(VLOOKUP(B22,'Data '!A:AK,27,FALSE),1)</f>
        <v>4.0547692307692307</v>
      </c>
      <c r="B22" s="59" t="str">
        <f>_xlfn.CONCAT(D22,"1k2b")</f>
        <v>43182081k2b</v>
      </c>
      <c r="C22" s="82">
        <v>2204993</v>
      </c>
      <c r="D22" s="82">
        <v>4318208</v>
      </c>
      <c r="E22" s="195" t="str">
        <f>VLOOKUP(D22,'Data '!B:C,2,FALSE)</f>
        <v>7D SWISS ROLL VANIL.UN.(200G)10P/C</v>
      </c>
      <c r="F22" s="195" t="str">
        <f>VLOOKUP(B22,'Data '!A:AO,8,FALSE)</f>
        <v>Vanilla</v>
      </c>
      <c r="G22" s="195" t="str">
        <f>VLOOKUP(B22,'Data '!A:AJ,9,FALSE)</f>
        <v>Decor</v>
      </c>
      <c r="H22" s="195">
        <f>VLOOKUP(B22,'Data '!A:AH,6,FALSE)</f>
        <v>200</v>
      </c>
      <c r="I22" s="195" t="str">
        <f>_xlfn.CONCAT(VLOOKUP(B22,'Data '!A:AH,7,FALSE),"__",AA22)</f>
        <v>Grecia__w45</v>
      </c>
      <c r="J22" s="195">
        <f>VLOOKUP(B22,'Data '!A:AG,10,FALSE)</f>
        <v>0</v>
      </c>
      <c r="K22" s="197">
        <f>VLOOKUP(B22,'Data '!A:AK,12,FALSE)*VLOOKUP(B22,'Data '!A:AF,11,FALSE)</f>
        <v>10</v>
      </c>
      <c r="L22" s="200">
        <v>518</v>
      </c>
      <c r="M22" s="208">
        <v>789</v>
      </c>
      <c r="N22" s="212">
        <f>(M22*K22*H22)/1000</f>
        <v>1578</v>
      </c>
      <c r="O22" s="200">
        <f>VLOOKUP(B22,'Data '!A:AI,13,FALSE)</f>
        <v>156</v>
      </c>
      <c r="P22" s="201">
        <f>M22/O22</f>
        <v>5.0576923076923075</v>
      </c>
      <c r="Q22" s="80">
        <f t="shared" si="15"/>
        <v>45938.690933589001</v>
      </c>
      <c r="R22" s="11">
        <f t="shared" si="16"/>
        <v>45938.7429062581</v>
      </c>
      <c r="S22" s="71">
        <f>+P22/A22</f>
        <v>1.2473440582789497</v>
      </c>
      <c r="T22" s="71">
        <f>+S22/8</f>
        <v>0.15591800728486871</v>
      </c>
      <c r="U22" s="190" t="s">
        <v>568</v>
      </c>
      <c r="V22" s="13">
        <f>H22*K22/1000*O22*A22</f>
        <v>1265.088</v>
      </c>
      <c r="W22" s="14">
        <f>H22*K22/1000</f>
        <v>2</v>
      </c>
      <c r="X22" s="66">
        <f>INT(Q22)</f>
        <v>45938</v>
      </c>
      <c r="Y22" s="67" t="str">
        <f>_xlfn.CONCAT(TEXT((Q22-X22),"HH:MM:SS"))</f>
        <v>16:34:57</v>
      </c>
      <c r="Z22" s="68" t="str">
        <f>VLOOKUP(B22,'Data '!A:AI,28,FALSE)</f>
        <v>0001</v>
      </c>
      <c r="AA22" s="18" t="s">
        <v>96</v>
      </c>
      <c r="AB22" s="19"/>
    </row>
    <row r="23" spans="1:28" ht="15.5" x14ac:dyDescent="0.35">
      <c r="A23" s="65">
        <v>1</v>
      </c>
      <c r="B23" s="77" t="s">
        <v>92</v>
      </c>
      <c r="C23" s="102"/>
      <c r="D23" s="92"/>
      <c r="E23" s="30"/>
      <c r="F23" s="30"/>
      <c r="G23" s="30"/>
      <c r="H23" s="30"/>
      <c r="I23" s="30"/>
      <c r="J23" s="31"/>
      <c r="K23" s="32"/>
      <c r="L23" s="29"/>
      <c r="M23" s="186"/>
      <c r="N23" s="53"/>
      <c r="O23" s="29"/>
      <c r="P23" s="42">
        <v>0</v>
      </c>
      <c r="Q23" s="80">
        <f t="shared" si="15"/>
        <v>45938.7429062581</v>
      </c>
      <c r="R23" s="11">
        <f t="shared" si="16"/>
        <v>45938.7429062581</v>
      </c>
      <c r="S23" s="12">
        <v>0.25</v>
      </c>
      <c r="T23" s="12">
        <v>3.125E-2</v>
      </c>
      <c r="U23" s="106"/>
      <c r="V23" s="13">
        <v>0</v>
      </c>
      <c r="W23" s="14">
        <v>0</v>
      </c>
      <c r="X23" s="15">
        <v>45661</v>
      </c>
      <c r="Y23" s="16" t="s">
        <v>93</v>
      </c>
      <c r="Z23" s="17" t="e">
        <v>#N/A</v>
      </c>
      <c r="AA23" s="18" t="s">
        <v>89</v>
      </c>
      <c r="AB23" s="19"/>
    </row>
    <row r="24" spans="1:28" ht="15.5" x14ac:dyDescent="0.35">
      <c r="A24" s="65">
        <v>1</v>
      </c>
      <c r="B24" s="77" t="s">
        <v>92</v>
      </c>
      <c r="C24" s="102"/>
      <c r="D24" s="92"/>
      <c r="E24" s="30"/>
      <c r="F24" s="30"/>
      <c r="G24" s="30"/>
      <c r="H24" s="30"/>
      <c r="I24" s="30"/>
      <c r="J24" s="31"/>
      <c r="K24" s="32"/>
      <c r="L24" s="29"/>
      <c r="M24" s="29"/>
      <c r="N24" s="53"/>
      <c r="O24" s="29"/>
      <c r="P24" s="42">
        <v>8</v>
      </c>
      <c r="Q24" s="80">
        <f t="shared" si="15"/>
        <v>45938.7429062581</v>
      </c>
      <c r="R24" s="11">
        <f t="shared" si="16"/>
        <v>45939.076239591435</v>
      </c>
      <c r="S24" s="12">
        <v>0.25</v>
      </c>
      <c r="T24" s="12">
        <v>3.125E-2</v>
      </c>
      <c r="U24" s="106"/>
      <c r="V24" s="13">
        <v>0</v>
      </c>
      <c r="W24" s="14">
        <v>0</v>
      </c>
      <c r="X24" s="15">
        <v>45661</v>
      </c>
      <c r="Y24" s="16" t="s">
        <v>93</v>
      </c>
      <c r="Z24" s="17" t="e">
        <v>#N/A</v>
      </c>
      <c r="AA24" s="18" t="s">
        <v>89</v>
      </c>
      <c r="AB24" s="19"/>
    </row>
    <row r="25" spans="1:28" ht="54.65" customHeight="1" x14ac:dyDescent="0.65">
      <c r="A25" s="65">
        <v>1</v>
      </c>
      <c r="B25" s="78" t="s">
        <v>82</v>
      </c>
      <c r="C25" s="79"/>
      <c r="D25" s="108" t="s">
        <v>82</v>
      </c>
      <c r="E25" s="73" t="s">
        <v>82</v>
      </c>
      <c r="F25" s="70" t="s">
        <v>97</v>
      </c>
      <c r="G25" s="74" t="s">
        <v>84</v>
      </c>
      <c r="H25" s="73" t="s">
        <v>82</v>
      </c>
      <c r="I25" s="73" t="s">
        <v>82</v>
      </c>
      <c r="J25" s="75" t="s">
        <v>82</v>
      </c>
      <c r="K25" s="73" t="s">
        <v>82</v>
      </c>
      <c r="L25" s="73" t="s">
        <v>82</v>
      </c>
      <c r="M25" s="73" t="s">
        <v>82</v>
      </c>
      <c r="N25" s="73" t="s">
        <v>82</v>
      </c>
      <c r="O25" s="73" t="s">
        <v>82</v>
      </c>
      <c r="P25" s="109"/>
      <c r="Q25" s="80"/>
      <c r="R25" s="11"/>
      <c r="S25" s="71">
        <v>0</v>
      </c>
      <c r="T25" s="71">
        <v>0</v>
      </c>
      <c r="U25" s="69"/>
      <c r="V25" s="13" t="e">
        <v>#VALUE!</v>
      </c>
      <c r="W25" s="14" t="e">
        <v>#VALUE!</v>
      </c>
      <c r="X25" s="66">
        <v>0</v>
      </c>
      <c r="Y25" s="67" t="s">
        <v>85</v>
      </c>
      <c r="Z25" s="68" t="e">
        <v>#N/A</v>
      </c>
      <c r="AA25" s="18" t="s">
        <v>86</v>
      </c>
      <c r="AB25" s="76" t="s">
        <v>82</v>
      </c>
    </row>
    <row r="26" spans="1:28" ht="15.5" x14ac:dyDescent="0.35">
      <c r="A26" s="107">
        <v>1</v>
      </c>
      <c r="B26" s="57" t="s">
        <v>87</v>
      </c>
      <c r="C26" s="62"/>
      <c r="D26" s="134"/>
      <c r="E26" s="33"/>
      <c r="F26" s="33"/>
      <c r="G26" s="33"/>
      <c r="H26" s="33"/>
      <c r="I26" s="33"/>
      <c r="J26" s="33"/>
      <c r="K26" s="34"/>
      <c r="L26" s="35"/>
      <c r="M26" s="47"/>
      <c r="N26" s="51"/>
      <c r="O26" s="35"/>
      <c r="P26" s="41">
        <v>0</v>
      </c>
      <c r="Q26" s="86">
        <v>45938.25</v>
      </c>
      <c r="R26" s="11">
        <f>Q26+(P26/A26)/24</f>
        <v>45938.25</v>
      </c>
      <c r="S26" s="71">
        <v>12</v>
      </c>
      <c r="T26" s="71">
        <v>1.5</v>
      </c>
      <c r="U26" s="56"/>
      <c r="V26" s="13">
        <v>0</v>
      </c>
      <c r="W26" s="14">
        <v>0</v>
      </c>
      <c r="X26" s="66">
        <v>45660</v>
      </c>
      <c r="Y26" s="67" t="s">
        <v>88</v>
      </c>
      <c r="Z26" s="68" t="e">
        <v>#N/A</v>
      </c>
      <c r="AA26" s="18" t="s">
        <v>89</v>
      </c>
      <c r="AB26" s="19"/>
    </row>
    <row r="27" spans="1:28" ht="15.5" x14ac:dyDescent="0.35">
      <c r="A27" s="65">
        <f>IFERROR(VLOOKUP(B27,'Data '!A:AK,27,FALSE),1)</f>
        <v>3.6892361111111112</v>
      </c>
      <c r="B27" s="59" t="str">
        <f>_xlfn.CONCAT(D27,"1k2a")</f>
        <v>43181521k2a</v>
      </c>
      <c r="C27" s="82">
        <v>2204994</v>
      </c>
      <c r="D27" s="82">
        <v>4318152</v>
      </c>
      <c r="E27" s="195" t="str">
        <f>VLOOKUP(D27,'Data '!B:C,2,FALSE)</f>
        <v>7D CAKE BAR STRAWBERRY  (30G)16P/D</v>
      </c>
      <c r="F27" s="195" t="str">
        <f>VLOOKUP(B27,'Data '!A:AO,8,FALSE)</f>
        <v>Strawberry</v>
      </c>
      <c r="G27" s="195" t="str">
        <f>VLOOKUP(B27,'Data '!A:AJ,9,FALSE)</f>
        <v>Decor</v>
      </c>
      <c r="H27" s="195">
        <f>VLOOKUP(B27,'Data '!A:AH,6,FALSE)</f>
        <v>30</v>
      </c>
      <c r="I27" s="195" t="str">
        <f>_xlfn.CONCAT(VLOOKUP(B27,'Data '!A:AH,7,FALSE),"__",AA27)</f>
        <v>Cipru Nord__w45</v>
      </c>
      <c r="J27" s="195" t="str">
        <f>VLOOKUP(B27,'Data '!A:AG,10,FALSE)</f>
        <v>Display</v>
      </c>
      <c r="K27" s="197">
        <f>VLOOKUP(B27,'Data '!A:AK,12,FALSE)*VLOOKUP(B27,'Data '!A:AF,11,FALSE)</f>
        <v>144</v>
      </c>
      <c r="L27" s="200">
        <v>270</v>
      </c>
      <c r="M27" s="200">
        <f>5*54</f>
        <v>270</v>
      </c>
      <c r="N27" s="212">
        <f>(M27*K27*H27)/1000</f>
        <v>1166.4000000000001</v>
      </c>
      <c r="O27" s="200">
        <f>VLOOKUP(B27,'Data '!A:AI,13,FALSE)</f>
        <v>54</v>
      </c>
      <c r="P27" s="201">
        <f>M27/O27</f>
        <v>5</v>
      </c>
      <c r="Q27" s="80">
        <f>R24</f>
        <v>45939.076239591435</v>
      </c>
      <c r="R27" s="11">
        <f>Q27+(P27/A27)/24</f>
        <v>45939.132710179671</v>
      </c>
      <c r="S27" s="71">
        <f>+P27/A27</f>
        <v>1.3552941176470588</v>
      </c>
      <c r="T27" s="71">
        <f>+S27/8</f>
        <v>0.16941176470588235</v>
      </c>
      <c r="U27" s="56"/>
      <c r="V27" s="13">
        <f>H27*K27/1000*O27*A27</f>
        <v>860.62500000000011</v>
      </c>
      <c r="W27" s="14">
        <f>H27*K27/1000</f>
        <v>4.32</v>
      </c>
      <c r="X27" s="66">
        <f>INT(Q27)</f>
        <v>45939</v>
      </c>
      <c r="Y27" s="67" t="str">
        <f>_xlfn.CONCAT(TEXT((Q27-X27),"HH:MM:SS"))</f>
        <v>01:49:47</v>
      </c>
      <c r="Z27" s="68" t="str">
        <f>VLOOKUP(B27,'Data '!A:AI,28,FALSE)</f>
        <v>0001</v>
      </c>
      <c r="AA27" s="18" t="s">
        <v>96</v>
      </c>
      <c r="AB27" s="19"/>
    </row>
    <row r="28" spans="1:28" ht="15.5" x14ac:dyDescent="0.35">
      <c r="A28" s="65">
        <f>IFERROR(VLOOKUP(B28,'Data '!A:AK,27,FALSE),1)</f>
        <v>5.533854166666667</v>
      </c>
      <c r="B28" s="59" t="str">
        <f>_xlfn.CONCAT(D28,"1k2a")</f>
        <v>43165161k2a</v>
      </c>
      <c r="C28" s="82">
        <v>2204995</v>
      </c>
      <c r="D28" s="82">
        <v>4316516</v>
      </c>
      <c r="E28" s="195" t="str">
        <f>VLOOKUP(D28,'Data '!B:C,2,FALSE)</f>
        <v>7D 16X30G STRAWB CAKE BR UNC 9CA</v>
      </c>
      <c r="F28" s="195" t="str">
        <f>VLOOKUP(B28,'Data '!A:AO,8,FALSE)</f>
        <v>Strawberry</v>
      </c>
      <c r="G28" s="195" t="str">
        <f>VLOOKUP(B28,'Data '!A:AJ,9,FALSE)</f>
        <v>Decor</v>
      </c>
      <c r="H28" s="195">
        <f>VLOOKUP(B28,'Data '!A:AH,6,FALSE)</f>
        <v>30</v>
      </c>
      <c r="I28" s="195" t="str">
        <f>_xlfn.CONCAT(VLOOKUP(B28,'Data '!A:AH,7,FALSE),"__",AA28)</f>
        <v>__w42</v>
      </c>
      <c r="J28" s="195" t="str">
        <f>VLOOKUP(B28,'Data '!A:AG,10,FALSE)</f>
        <v>Display</v>
      </c>
      <c r="K28" s="197">
        <f>VLOOKUP(B28,'Data '!A:AK,12,FALSE)*VLOOKUP(B28,'Data '!A:AF,11,FALSE)</f>
        <v>144</v>
      </c>
      <c r="L28" s="200">
        <v>180</v>
      </c>
      <c r="M28" s="200">
        <v>192</v>
      </c>
      <c r="N28" s="212">
        <f>(M28*K28*H28)/1000</f>
        <v>829.44</v>
      </c>
      <c r="O28" s="200">
        <f>VLOOKUP(B28,'Data '!A:AI,13,FALSE)</f>
        <v>36</v>
      </c>
      <c r="P28" s="201">
        <f>M28/O28</f>
        <v>5.333333333333333</v>
      </c>
      <c r="Q28" s="80">
        <f t="shared" ref="Q28" si="17">R27</f>
        <v>45939.132710179671</v>
      </c>
      <c r="R28" s="11">
        <f t="shared" ref="R28" si="18">Q28+(P28/A28)/24</f>
        <v>45939.172867042413</v>
      </c>
      <c r="S28" s="71">
        <f>+P28/A28</f>
        <v>0.96376470588235286</v>
      </c>
      <c r="T28" s="71">
        <f>+S28/8</f>
        <v>0.12047058823529411</v>
      </c>
      <c r="U28" s="56"/>
      <c r="V28" s="13">
        <f>H28*K28/1000*O28*A28</f>
        <v>860.62500000000011</v>
      </c>
      <c r="W28" s="14">
        <f>H28*K28/1000</f>
        <v>4.32</v>
      </c>
      <c r="X28" s="66">
        <f>INT(Q28)</f>
        <v>45939</v>
      </c>
      <c r="Y28" s="67" t="str">
        <f>_xlfn.CONCAT(TEXT((Q28-X28),"HH:MM:SS"))</f>
        <v>03:11:06</v>
      </c>
      <c r="Z28" s="68" t="str">
        <f>VLOOKUP(B28,'Data '!A:AI,28,FALSE)</f>
        <v>0001</v>
      </c>
      <c r="AA28" s="18" t="s">
        <v>39</v>
      </c>
      <c r="AB28" s="19"/>
    </row>
    <row r="29" spans="1:28" ht="15.5" x14ac:dyDescent="0.35">
      <c r="A29" s="65">
        <v>1</v>
      </c>
      <c r="B29" s="77" t="s">
        <v>92</v>
      </c>
      <c r="C29" s="102"/>
      <c r="D29" s="92"/>
      <c r="E29" s="30"/>
      <c r="F29" s="30"/>
      <c r="G29" s="30"/>
      <c r="H29" s="30"/>
      <c r="I29" s="30"/>
      <c r="J29" s="31"/>
      <c r="K29" s="32"/>
      <c r="L29" s="29"/>
      <c r="M29" s="29"/>
      <c r="N29" s="53"/>
      <c r="O29" s="29"/>
      <c r="P29" s="42">
        <v>0.25</v>
      </c>
      <c r="Q29" s="80">
        <f t="shared" ref="Q29:Q33" si="19">R28</f>
        <v>45939.172867042413</v>
      </c>
      <c r="R29" s="11">
        <f t="shared" ref="R29:R33" si="20">Q29+(P29/A29)/24</f>
        <v>45939.183283709077</v>
      </c>
      <c r="S29" s="12">
        <v>0.25</v>
      </c>
      <c r="T29" s="12">
        <v>3.125E-2</v>
      </c>
      <c r="U29" s="106"/>
      <c r="V29" s="13">
        <v>0</v>
      </c>
      <c r="W29" s="14">
        <v>0</v>
      </c>
      <c r="X29" s="15">
        <v>45661</v>
      </c>
      <c r="Y29" s="16" t="s">
        <v>93</v>
      </c>
      <c r="Z29" s="17" t="e">
        <v>#N/A</v>
      </c>
      <c r="AA29" s="18" t="s">
        <v>89</v>
      </c>
      <c r="AB29" s="19"/>
    </row>
    <row r="30" spans="1:28" ht="15.5" x14ac:dyDescent="0.35">
      <c r="A30" s="65">
        <f>IFERROR(VLOOKUP(B30,'Data '!A:AK,27,FALSE),1)</f>
        <v>5.533854166666667</v>
      </c>
      <c r="B30" s="59" t="str">
        <f>_xlfn.CONCAT(D30,"1k2a")</f>
        <v>43165091k2a</v>
      </c>
      <c r="C30" s="82">
        <v>2204996</v>
      </c>
      <c r="D30" s="82">
        <v>4316509</v>
      </c>
      <c r="E30" s="195" t="str">
        <f>VLOOKUP(D30,'Data '!B:C,2,FALSE)</f>
        <v>7D 16X30G FR FRUIT CAKE BR UNC 9CA</v>
      </c>
      <c r="F30" s="195" t="str">
        <f>VLOOKUP(B30,'Data '!A:AO,8,FALSE)</f>
        <v>Forest fruits</v>
      </c>
      <c r="G30" s="195" t="str">
        <f>VLOOKUP(B30,'Data '!A:AJ,9,FALSE)</f>
        <v>Decor</v>
      </c>
      <c r="H30" s="195">
        <f>VLOOKUP(B30,'Data '!A:AH,6,FALSE)</f>
        <v>30</v>
      </c>
      <c r="I30" s="195" t="str">
        <f>_xlfn.CONCAT(VLOOKUP(B30,'Data '!A:AH,7,FALSE),"__",AA30)</f>
        <v>__w39</v>
      </c>
      <c r="J30" s="195" t="str">
        <f>VLOOKUP(B30,'Data '!A:AG,10,FALSE)</f>
        <v>Display</v>
      </c>
      <c r="K30" s="197">
        <f>VLOOKUP(B30,'Data '!A:AK,12,FALSE)*VLOOKUP(B30,'Data '!A:AF,11,FALSE)</f>
        <v>144</v>
      </c>
      <c r="L30" s="200">
        <v>252</v>
      </c>
      <c r="M30" s="200">
        <v>255</v>
      </c>
      <c r="N30" s="212">
        <f>(M30*K30*H30)/1000</f>
        <v>1101.5999999999999</v>
      </c>
      <c r="O30" s="200">
        <f>VLOOKUP(B30,'Data '!A:AI,13,FALSE)</f>
        <v>36</v>
      </c>
      <c r="P30" s="201">
        <f>M30/O30</f>
        <v>7.083333333333333</v>
      </c>
      <c r="Q30" s="80">
        <f t="shared" si="19"/>
        <v>45939.183283709077</v>
      </c>
      <c r="R30" s="11">
        <f t="shared" si="20"/>
        <v>45939.236617042414</v>
      </c>
      <c r="S30" s="71">
        <f>+P30/A30</f>
        <v>1.2799999999999998</v>
      </c>
      <c r="T30" s="71">
        <f>+S30/8</f>
        <v>0.15999999999999998</v>
      </c>
      <c r="U30" s="56"/>
      <c r="V30" s="13">
        <f>H30*K30/1000*O30*A30</f>
        <v>860.62500000000011</v>
      </c>
      <c r="W30" s="14">
        <f>H30*K30/1000</f>
        <v>4.32</v>
      </c>
      <c r="X30" s="66">
        <f>INT(Q30)</f>
        <v>45939</v>
      </c>
      <c r="Y30" s="67" t="str">
        <f>_xlfn.CONCAT(TEXT((Q30-X30),"HH:MM:SS"))</f>
        <v>04:23:56</v>
      </c>
      <c r="Z30" s="68" t="str">
        <f>VLOOKUP(B30,'Data '!A:AI,28,FALSE)</f>
        <v>0001</v>
      </c>
      <c r="AA30" s="18" t="s">
        <v>91</v>
      </c>
      <c r="AB30" s="19"/>
    </row>
    <row r="31" spans="1:28" ht="15.5" x14ac:dyDescent="0.35">
      <c r="A31" s="65">
        <v>1</v>
      </c>
      <c r="B31" s="77" t="s">
        <v>92</v>
      </c>
      <c r="C31" s="102"/>
      <c r="D31" s="92"/>
      <c r="E31" s="30"/>
      <c r="F31" s="30"/>
      <c r="G31" s="30"/>
      <c r="H31" s="30"/>
      <c r="I31" s="30"/>
      <c r="J31" s="31"/>
      <c r="K31" s="32"/>
      <c r="L31" s="29"/>
      <c r="M31" s="29"/>
      <c r="N31" s="53"/>
      <c r="O31" s="29"/>
      <c r="P31" s="42">
        <v>0.25</v>
      </c>
      <c r="Q31" s="80">
        <f t="shared" si="19"/>
        <v>45939.236617042414</v>
      </c>
      <c r="R31" s="11">
        <f t="shared" si="20"/>
        <v>45939.247033709078</v>
      </c>
      <c r="S31" s="12">
        <v>0.25</v>
      </c>
      <c r="T31" s="12">
        <v>3.125E-2</v>
      </c>
      <c r="U31" s="106"/>
      <c r="V31" s="13">
        <v>0</v>
      </c>
      <c r="W31" s="14">
        <v>0</v>
      </c>
      <c r="X31" s="15">
        <v>45661</v>
      </c>
      <c r="Y31" s="16" t="s">
        <v>93</v>
      </c>
      <c r="Z31" s="17" t="e">
        <v>#N/A</v>
      </c>
      <c r="AA31" s="18" t="s">
        <v>89</v>
      </c>
      <c r="AB31" s="19"/>
    </row>
    <row r="32" spans="1:28" ht="15.5" x14ac:dyDescent="0.35">
      <c r="A32" s="65">
        <f>IFERROR(VLOOKUP(B32,'Data '!A:AK,27,FALSE),1)</f>
        <v>6.0641203703703717</v>
      </c>
      <c r="B32" s="184" t="str">
        <f>_xlfn.CONCAT(D32,"1k2a")</f>
        <v>43181331k2a</v>
      </c>
      <c r="C32" s="82">
        <v>2204997</v>
      </c>
      <c r="D32" s="82">
        <v>4318133</v>
      </c>
      <c r="E32" s="195" t="str">
        <f>VLOOKUP(D32,'Data '!B:C,2,FALSE)</f>
        <v>7D 16X32G COCOA CAKE BR COV 9CA</v>
      </c>
      <c r="F32" s="195" t="str">
        <f>VLOOKUP(B32,'Data '!A:AO,8,FALSE)</f>
        <v>Cocoa</v>
      </c>
      <c r="G32" s="195" t="str">
        <f>VLOOKUP(B32,'Data '!A:AJ,9,FALSE)</f>
        <v>Covered</v>
      </c>
      <c r="H32" s="195">
        <f>VLOOKUP(B32,'Data '!A:AH,6,FALSE)</f>
        <v>32</v>
      </c>
      <c r="I32" s="195" t="str">
        <f>_xlfn.CONCAT(VLOOKUP(B32,'Data '!A:AH,7,FALSE),"__",AA32)</f>
        <v>__w44</v>
      </c>
      <c r="J32" s="195" t="str">
        <f>VLOOKUP(B32,'Data '!A:AG,10,FALSE)</f>
        <v>Display</v>
      </c>
      <c r="K32" s="197">
        <f>VLOOKUP(B32,'Data '!A:AK,12,FALSE)*VLOOKUP(B32,'Data '!A:AF,11,FALSE)</f>
        <v>144</v>
      </c>
      <c r="L32" s="200">
        <v>288</v>
      </c>
      <c r="M32" s="200">
        <f>288</f>
        <v>288</v>
      </c>
      <c r="N32" s="212">
        <f>(M32*K32*H32)/1000</f>
        <v>1327.104</v>
      </c>
      <c r="O32" s="200">
        <f>VLOOKUP(B32,'Data '!A:AI,13,FALSE)</f>
        <v>36</v>
      </c>
      <c r="P32" s="201">
        <f>M32/O32</f>
        <v>8</v>
      </c>
      <c r="Q32" s="80">
        <f t="shared" si="19"/>
        <v>45939.247033709078</v>
      </c>
      <c r="R32" s="11">
        <f t="shared" si="20"/>
        <v>45939.302001835196</v>
      </c>
      <c r="S32" s="71">
        <f>+P32/A32</f>
        <v>1.3192350269114781</v>
      </c>
      <c r="T32" s="71">
        <f>+S32/8</f>
        <v>0.16490437836393476</v>
      </c>
      <c r="U32" s="56"/>
      <c r="V32" s="13">
        <f>H32*K32/1000*O32*A32</f>
        <v>1005.9648000000001</v>
      </c>
      <c r="W32" s="14">
        <f>H32*K32/1000</f>
        <v>4.6079999999999997</v>
      </c>
      <c r="X32" s="66">
        <f>INT(Q32)</f>
        <v>45939</v>
      </c>
      <c r="Y32" s="67" t="str">
        <f>_xlfn.CONCAT(TEXT((Q32-X32),"HH:MM:SS"))</f>
        <v>05:55:44</v>
      </c>
      <c r="Z32" s="68" t="str">
        <f>VLOOKUP(B32,'Data '!A:AI,28,FALSE)</f>
        <v>0001</v>
      </c>
      <c r="AA32" s="18" t="s">
        <v>95</v>
      </c>
      <c r="AB32" s="19"/>
    </row>
    <row r="33" spans="1:28" ht="15.5" x14ac:dyDescent="0.35">
      <c r="A33" s="65">
        <f>IFERROR(VLOOKUP(B33,'Data '!A:AK,27,FALSE),1)</f>
        <v>12.128240740740743</v>
      </c>
      <c r="B33" s="59" t="str">
        <f>_xlfn.CONCAT(D33,"1k2a")</f>
        <v>43196431k2a</v>
      </c>
      <c r="C33" s="82">
        <v>2205000</v>
      </c>
      <c r="D33" s="82">
        <v>4319643</v>
      </c>
      <c r="E33" s="195" t="str">
        <f>VLOOKUP(D33,'Data '!B:C,2,FALSE)</f>
        <v>7D 16X32G COCOA CAKE BR COV 9CA</v>
      </c>
      <c r="F33" s="195" t="str">
        <f>VLOOKUP(B33,'Data '!A:AO,8,FALSE)</f>
        <v>Cocoa</v>
      </c>
      <c r="G33" s="195" t="str">
        <f>VLOOKUP(B33,'Data '!A:AJ,9,FALSE)</f>
        <v>Covered</v>
      </c>
      <c r="H33" s="195">
        <f>VLOOKUP(B33,'Data '!A:AH,6,FALSE)</f>
        <v>32</v>
      </c>
      <c r="I33" s="195" t="str">
        <f>_xlfn.CONCAT(VLOOKUP(B33,'Data '!A:AH,7,FALSE),"__",AA33)</f>
        <v>Polonia__w47</v>
      </c>
      <c r="J33" s="195" t="str">
        <f>VLOOKUP(B33,'Data '!A:AG,10,FALSE)</f>
        <v>Display</v>
      </c>
      <c r="K33" s="197">
        <f>VLOOKUP(B33,'Data '!A:AK,12,FALSE)*VLOOKUP(B33,'Data '!A:AF,11,FALSE)</f>
        <v>144</v>
      </c>
      <c r="L33" s="200">
        <v>324</v>
      </c>
      <c r="M33" s="211">
        <v>172</v>
      </c>
      <c r="N33" s="212">
        <f>(M33*K33*H33)/1000</f>
        <v>792.57600000000002</v>
      </c>
      <c r="O33" s="200">
        <f>VLOOKUP(B33,'Data '!A:AI,13,FALSE)</f>
        <v>18</v>
      </c>
      <c r="P33" s="201">
        <f>M33/O33</f>
        <v>9.5555555555555554</v>
      </c>
      <c r="Q33" s="80">
        <f t="shared" si="19"/>
        <v>45939.302001835196</v>
      </c>
      <c r="R33" s="11">
        <f t="shared" si="20"/>
        <v>45939.334830021631</v>
      </c>
      <c r="S33" s="71">
        <f>+P33/A33</f>
        <v>0.78787647440546604</v>
      </c>
      <c r="T33" s="71">
        <f>+S33/8</f>
        <v>9.8484559300683255E-2</v>
      </c>
      <c r="U33" s="56"/>
      <c r="V33" s="13">
        <f>H33*K33/1000*O33*A33</f>
        <v>1005.9648000000001</v>
      </c>
      <c r="W33" s="14">
        <f>H33*K33/1000</f>
        <v>4.6079999999999997</v>
      </c>
      <c r="X33" s="66">
        <f>INT(Q33)</f>
        <v>45939</v>
      </c>
      <c r="Y33" s="67" t="str">
        <f>_xlfn.CONCAT(TEXT((Q33-X33),"HH:MM:SS"))</f>
        <v>07:14:53</v>
      </c>
      <c r="Z33" s="68" t="str">
        <f>VLOOKUP(B33,'Data '!A:AI,28,FALSE)</f>
        <v>0001</v>
      </c>
      <c r="AA33" s="18" t="s">
        <v>98</v>
      </c>
      <c r="AB33" s="19"/>
    </row>
    <row r="34" spans="1:28" ht="15.5" x14ac:dyDescent="0.35">
      <c r="A34" s="65">
        <f>IFERROR(VLOOKUP(B34,'Data '!A:AK,27,FALSE),1)</f>
        <v>6.0641203703703717</v>
      </c>
      <c r="B34" s="59" t="str">
        <f>_xlfn.CONCAT(D34,"1k2a")</f>
        <v>43169281k2a</v>
      </c>
      <c r="C34" s="82">
        <v>2204999</v>
      </c>
      <c r="D34" s="82">
        <v>4316928</v>
      </c>
      <c r="E34" s="195" t="str">
        <f>VLOOKUP(D34,'Data '!B:C,2,FALSE)</f>
        <v>7D 16X32G COCOA CAKE BR COV 9CA</v>
      </c>
      <c r="F34" s="195" t="str">
        <f>VLOOKUP(B34,'Data '!A:AO,8,FALSE)</f>
        <v>Cocoa</v>
      </c>
      <c r="G34" s="195" t="str">
        <f>VLOOKUP(B34,'Data '!A:AJ,9,FALSE)</f>
        <v>Covered</v>
      </c>
      <c r="H34" s="195">
        <f>VLOOKUP(B34,'Data '!A:AH,6,FALSE)</f>
        <v>32</v>
      </c>
      <c r="I34" s="195" t="str">
        <f>_xlfn.CONCAT(VLOOKUP(B34,'Data '!A:AH,7,FALSE),"__",AA34)</f>
        <v>Grecia__w43</v>
      </c>
      <c r="J34" s="195" t="str">
        <f>VLOOKUP(B34,'Data '!A:AG,10,FALSE)</f>
        <v>Display</v>
      </c>
      <c r="K34" s="197">
        <f>VLOOKUP(B34,'Data '!A:AK,12,FALSE)*VLOOKUP(B34,'Data '!A:AF,11,FALSE)</f>
        <v>144</v>
      </c>
      <c r="L34" s="200">
        <v>1152</v>
      </c>
      <c r="M34" s="211">
        <v>923</v>
      </c>
      <c r="N34" s="212">
        <f>(M34*K34*H34)/1000</f>
        <v>4253.1840000000002</v>
      </c>
      <c r="O34" s="200">
        <f>VLOOKUP(B34,'Data '!A:AI,13,FALSE)</f>
        <v>36</v>
      </c>
      <c r="P34" s="201">
        <f>M34/O34</f>
        <v>25.638888888888889</v>
      </c>
      <c r="Q34" s="86">
        <v>45939.916666666664</v>
      </c>
      <c r="R34" s="11">
        <f>Q34+(P34/A34)/24</f>
        <v>45940.09283187642</v>
      </c>
      <c r="S34" s="71">
        <f>+P34/A34</f>
        <v>4.2279650341642165</v>
      </c>
      <c r="T34" s="71">
        <f>+S34/8</f>
        <v>0.52849562927052707</v>
      </c>
      <c r="U34" s="190"/>
      <c r="V34" s="13">
        <f>H34*K34/1000*O34*A34</f>
        <v>1005.9648000000001</v>
      </c>
      <c r="W34" s="14">
        <f>H34*K34/1000</f>
        <v>4.6079999999999997</v>
      </c>
      <c r="X34" s="66">
        <f>INT(Q34)</f>
        <v>45939</v>
      </c>
      <c r="Y34" s="67" t="str">
        <f>_xlfn.CONCAT(TEXT((Q34-X34),"HH:MM:SS"))</f>
        <v>22:00:00</v>
      </c>
      <c r="Z34" s="68" t="str">
        <f>VLOOKUP(B34,'Data '!A:AI,28,FALSE)</f>
        <v>0001</v>
      </c>
      <c r="AA34" s="18" t="s">
        <v>42</v>
      </c>
      <c r="AB34" s="19"/>
    </row>
    <row r="35" spans="1:28" ht="15.5" x14ac:dyDescent="0.35">
      <c r="A35" s="65">
        <f>IFERROR(VLOOKUP(B35,'Data '!A:AK,27,FALSE),1)</f>
        <v>12.128240740740743</v>
      </c>
      <c r="B35" s="59" t="str">
        <f>_xlfn.CONCAT(D35,"1k2a")</f>
        <v>43196431k2a</v>
      </c>
      <c r="C35" s="82">
        <v>2205000</v>
      </c>
      <c r="D35" s="82">
        <v>4319643</v>
      </c>
      <c r="E35" s="195" t="str">
        <f>VLOOKUP(D35,'Data '!B:C,2,FALSE)</f>
        <v>7D 16X32G COCOA CAKE BR COV 9CA</v>
      </c>
      <c r="F35" s="195" t="str">
        <f>VLOOKUP(B35,'Data '!A:AO,8,FALSE)</f>
        <v>Cocoa</v>
      </c>
      <c r="G35" s="195" t="str">
        <f>VLOOKUP(B35,'Data '!A:AJ,9,FALSE)</f>
        <v>Covered</v>
      </c>
      <c r="H35" s="195">
        <f>VLOOKUP(B35,'Data '!A:AH,6,FALSE)</f>
        <v>32</v>
      </c>
      <c r="I35" s="195" t="str">
        <f>_xlfn.CONCAT(VLOOKUP(B35,'Data '!A:AH,7,FALSE),"__",AA35)</f>
        <v>Polonia__w47</v>
      </c>
      <c r="J35" s="195" t="str">
        <f>VLOOKUP(B35,'Data '!A:AG,10,FALSE)</f>
        <v>Display</v>
      </c>
      <c r="K35" s="197">
        <f>VLOOKUP(B35,'Data '!A:AK,12,FALSE)*VLOOKUP(B35,'Data '!A:AF,11,FALSE)</f>
        <v>144</v>
      </c>
      <c r="L35" s="200">
        <v>152</v>
      </c>
      <c r="M35" s="211">
        <v>175</v>
      </c>
      <c r="N35" s="212">
        <f>(M35*K35*H35)/1000</f>
        <v>806.4</v>
      </c>
      <c r="O35" s="200">
        <f>VLOOKUP(B35,'Data '!A:AI,13,FALSE)</f>
        <v>18</v>
      </c>
      <c r="P35" s="201">
        <f>M35/O35</f>
        <v>9.7222222222222214</v>
      </c>
      <c r="Q35" s="215">
        <f>R34</f>
        <v>45940.09283187642</v>
      </c>
      <c r="R35" s="11">
        <f t="shared" ref="R35" si="21">Q35+(P35/A35)/24</f>
        <v>45940.126232647497</v>
      </c>
      <c r="S35" s="71">
        <f>+P35/A35</f>
        <v>0.80161850593579398</v>
      </c>
      <c r="T35" s="71">
        <f>+S35/8</f>
        <v>0.10020231324197425</v>
      </c>
      <c r="U35" s="56"/>
      <c r="V35" s="13">
        <f>H35*K35/1000*O35*A35</f>
        <v>1005.9648000000001</v>
      </c>
      <c r="W35" s="14">
        <f>H35*K35/1000</f>
        <v>4.6079999999999997</v>
      </c>
      <c r="X35" s="66">
        <f>INT(Q35)</f>
        <v>45940</v>
      </c>
      <c r="Y35" s="67" t="str">
        <f>_xlfn.CONCAT(TEXT((Q35-X35),"HH:MM:SS"))</f>
        <v>02:13:41</v>
      </c>
      <c r="Z35" s="68" t="str">
        <f>VLOOKUP(B35,'Data '!A:AI,28,FALSE)</f>
        <v>0001</v>
      </c>
      <c r="AA35" s="18" t="s">
        <v>98</v>
      </c>
      <c r="AB35" s="19"/>
    </row>
    <row r="36" spans="1:28" ht="15.5" x14ac:dyDescent="0.35">
      <c r="A36" s="65">
        <v>1</v>
      </c>
      <c r="B36" s="77" t="s">
        <v>92</v>
      </c>
      <c r="C36" s="102"/>
      <c r="D36" s="92"/>
      <c r="E36" s="30"/>
      <c r="F36" s="30"/>
      <c r="G36" s="30"/>
      <c r="H36" s="30"/>
      <c r="I36" s="30"/>
      <c r="J36" s="31"/>
      <c r="K36" s="32"/>
      <c r="L36" s="29"/>
      <c r="M36" s="29"/>
      <c r="N36" s="53"/>
      <c r="O36" s="29"/>
      <c r="P36" s="42">
        <v>0.25</v>
      </c>
      <c r="Q36" s="215">
        <f t="shared" ref="Q36" si="22">R35</f>
        <v>45940.126232647497</v>
      </c>
      <c r="R36" s="11">
        <f t="shared" ref="R36" si="23">Q36+(P36/A36)/24</f>
        <v>45940.136649314161</v>
      </c>
      <c r="S36" s="12">
        <v>0.25</v>
      </c>
      <c r="T36" s="12">
        <v>3.125E-2</v>
      </c>
      <c r="U36" s="106"/>
      <c r="V36" s="13">
        <v>0</v>
      </c>
      <c r="W36" s="14">
        <v>0</v>
      </c>
      <c r="X36" s="15">
        <v>45661</v>
      </c>
      <c r="Y36" s="16" t="s">
        <v>93</v>
      </c>
      <c r="Z36" s="17" t="e">
        <v>#N/A</v>
      </c>
      <c r="AA36" s="18" t="s">
        <v>89</v>
      </c>
      <c r="AB36" s="19"/>
    </row>
    <row r="37" spans="1:28" ht="15.5" x14ac:dyDescent="0.35">
      <c r="A37" s="65">
        <f>IFERROR(VLOOKUP(B37,'Data '!A:AK,27,FALSE),1)</f>
        <v>12.128240740740743</v>
      </c>
      <c r="B37" s="59" t="str">
        <f>_xlfn.CONCAT(D37,"1k2a")</f>
        <v>43166381k2a</v>
      </c>
      <c r="C37" s="217">
        <v>2204998</v>
      </c>
      <c r="D37" s="217">
        <v>4316638</v>
      </c>
      <c r="E37" s="218" t="str">
        <f>VLOOKUP(D37,'Data '!B:C,2,FALSE)</f>
        <v>7D COV.CAKE BARS COCOA (32G) 16P/D-SK</v>
      </c>
      <c r="F37" s="218" t="str">
        <f>VLOOKUP(B37,'Data '!A:AO,8,FALSE)</f>
        <v>Cocoa</v>
      </c>
      <c r="G37" s="218" t="str">
        <f>VLOOKUP(B37,'Data '!A:AJ,9,FALSE)</f>
        <v>Covered</v>
      </c>
      <c r="H37" s="218">
        <f>VLOOKUP(B37,'Data '!A:AH,6,FALSE)</f>
        <v>32</v>
      </c>
      <c r="I37" s="22" t="str">
        <f>_xlfn.CONCAT(VLOOKUP(B37,'Data '!A:AH,7,FALSE),"__",AA37)</f>
        <v>Slovacia__w44</v>
      </c>
      <c r="J37" s="218" t="str">
        <f>VLOOKUP(B37,'Data '!A:AG,10,FALSE)</f>
        <v>Display</v>
      </c>
      <c r="K37" s="219">
        <f>VLOOKUP(B37,'Data '!A:AK,12,FALSE)*VLOOKUP(B37,'Data '!A:AF,11,FALSE)</f>
        <v>144</v>
      </c>
      <c r="L37" s="220"/>
      <c r="M37" s="61">
        <f>288-6*18</f>
        <v>180</v>
      </c>
      <c r="N37" s="221">
        <f>(M37*K37*H37)/1000</f>
        <v>829.44</v>
      </c>
      <c r="O37" s="220">
        <f>VLOOKUP(B37,'Data '!A:AI,13,FALSE)</f>
        <v>18</v>
      </c>
      <c r="P37" s="222">
        <f>M37/O37</f>
        <v>10</v>
      </c>
      <c r="Q37" s="86">
        <v>45940.916666666664</v>
      </c>
      <c r="R37" s="11">
        <f>Q37+(P37/A37)/24</f>
        <v>45940.951021745488</v>
      </c>
      <c r="S37" s="71">
        <f>+P37/A37</f>
        <v>0.82452189181967384</v>
      </c>
      <c r="T37" s="71">
        <f>+S37/8</f>
        <v>0.10306523647745923</v>
      </c>
      <c r="U37" s="56"/>
      <c r="V37" s="13">
        <f>H37*K37/1000*O37*A37</f>
        <v>1005.9648000000001</v>
      </c>
      <c r="W37" s="14">
        <f>H37*K37/1000</f>
        <v>4.6079999999999997</v>
      </c>
      <c r="X37" s="66">
        <f>INT(Q37)</f>
        <v>45940</v>
      </c>
      <c r="Y37" s="67" t="str">
        <f>_xlfn.CONCAT(TEXT((Q37-X37),"HH:MM:SS"))</f>
        <v>22:00:00</v>
      </c>
      <c r="Z37" s="68" t="str">
        <f>VLOOKUP(B37,'Data '!A:AI,28,FALSE)</f>
        <v>0001</v>
      </c>
      <c r="AA37" s="18" t="s">
        <v>95</v>
      </c>
      <c r="AB37" s="19"/>
    </row>
    <row r="38" spans="1:28" ht="15.5" x14ac:dyDescent="0.35">
      <c r="A38" s="65">
        <f>IFERROR(VLOOKUP(B38,'Data '!A:AK,27,FALSE),1)</f>
        <v>6.0641203703703717</v>
      </c>
      <c r="B38" s="59" t="str">
        <f>_xlfn.CONCAT(D38,"1k2a")</f>
        <v>43169281k2a</v>
      </c>
      <c r="C38" s="217">
        <v>2204999</v>
      </c>
      <c r="D38" s="217">
        <v>4316928</v>
      </c>
      <c r="E38" s="218" t="str">
        <f>VLOOKUP(D38,'Data '!B:C,2,FALSE)</f>
        <v>7D 16X32G COCOA CAKE BR COV 9CA</v>
      </c>
      <c r="F38" s="218" t="str">
        <f>VLOOKUP(B38,'Data '!A:AO,8,FALSE)</f>
        <v>Cocoa</v>
      </c>
      <c r="G38" s="218" t="str">
        <f>VLOOKUP(B38,'Data '!A:AJ,9,FALSE)</f>
        <v>Covered</v>
      </c>
      <c r="H38" s="218">
        <f>VLOOKUP(B38,'Data '!A:AH,6,FALSE)</f>
        <v>32</v>
      </c>
      <c r="I38" s="22" t="str">
        <f>_xlfn.CONCAT(VLOOKUP(B38,'Data '!A:AH,7,FALSE),"__",AA38)</f>
        <v>Grecia__w43</v>
      </c>
      <c r="J38" s="218" t="str">
        <f>VLOOKUP(B38,'Data '!A:AG,10,FALSE)</f>
        <v>Display</v>
      </c>
      <c r="K38" s="219">
        <f>VLOOKUP(B38,'Data '!A:AK,12,FALSE)*VLOOKUP(B38,'Data '!A:AF,11,FALSE)</f>
        <v>144</v>
      </c>
      <c r="L38" s="220"/>
      <c r="M38" s="61">
        <f>L34-M34</f>
        <v>229</v>
      </c>
      <c r="N38" s="221">
        <f>(M38*K38*H38)/1000</f>
        <v>1055.232</v>
      </c>
      <c r="O38" s="220">
        <f>VLOOKUP(B38,'Data '!A:AI,13,FALSE)</f>
        <v>36</v>
      </c>
      <c r="P38" s="222">
        <f>M38/O38</f>
        <v>6.3611111111111107</v>
      </c>
      <c r="Q38" s="215">
        <f>R37</f>
        <v>45940.951021745488</v>
      </c>
      <c r="R38" s="11">
        <f>Q38+(P38/A38)/24</f>
        <v>45940.99472904022</v>
      </c>
      <c r="S38" s="71">
        <f>+P38/A38</f>
        <v>1.0489750734816961</v>
      </c>
      <c r="T38" s="71">
        <f>+S38/8</f>
        <v>0.13112188418521201</v>
      </c>
      <c r="U38" s="190"/>
      <c r="V38" s="13">
        <f>H38*K38/1000*O38*A38</f>
        <v>1005.9648000000001</v>
      </c>
      <c r="W38" s="14">
        <f>H38*K38/1000</f>
        <v>4.6079999999999997</v>
      </c>
      <c r="X38" s="66">
        <f>INT(Q38)</f>
        <v>45940</v>
      </c>
      <c r="Y38" s="67" t="str">
        <f>_xlfn.CONCAT(TEXT((Q38-X38),"HH:MM:SS"))</f>
        <v>22:49:28</v>
      </c>
      <c r="Z38" s="68" t="str">
        <f>VLOOKUP(B38,'Data '!A:AI,28,FALSE)</f>
        <v>0001</v>
      </c>
      <c r="AA38" s="18" t="s">
        <v>42</v>
      </c>
      <c r="AB38" s="19"/>
    </row>
    <row r="39" spans="1:28" ht="15.5" x14ac:dyDescent="0.35">
      <c r="A39" s="65">
        <v>1</v>
      </c>
      <c r="B39" s="77" t="s">
        <v>92</v>
      </c>
      <c r="C39" s="102"/>
      <c r="D39" s="92"/>
      <c r="E39" s="30"/>
      <c r="F39" s="30"/>
      <c r="G39" s="30"/>
      <c r="H39" s="30"/>
      <c r="I39" s="30"/>
      <c r="J39" s="31"/>
      <c r="K39" s="32"/>
      <c r="L39" s="29"/>
      <c r="M39" s="29"/>
      <c r="N39" s="53"/>
      <c r="O39" s="29"/>
      <c r="P39" s="42">
        <v>0.25</v>
      </c>
      <c r="Q39" s="215">
        <f t="shared" ref="Q39" si="24">R38</f>
        <v>45940.99472904022</v>
      </c>
      <c r="R39" s="11">
        <f t="shared" ref="R39" si="25">Q39+(P39/A39)/24</f>
        <v>45941.005145706884</v>
      </c>
      <c r="S39" s="12">
        <v>0.25</v>
      </c>
      <c r="T39" s="12">
        <v>3.125E-2</v>
      </c>
      <c r="U39" s="106"/>
      <c r="V39" s="13">
        <v>0</v>
      </c>
      <c r="W39" s="14">
        <v>0</v>
      </c>
      <c r="X39" s="15">
        <v>45661</v>
      </c>
      <c r="Y39" s="16" t="s">
        <v>93</v>
      </c>
      <c r="Z39" s="17" t="e">
        <v>#N/A</v>
      </c>
      <c r="AA39" s="18" t="s">
        <v>89</v>
      </c>
      <c r="AB39" s="19"/>
    </row>
    <row r="40" spans="1:28" ht="15.5" x14ac:dyDescent="0.35">
      <c r="A40" s="65">
        <f>IFERROR(VLOOKUP(B40,'Data '!A:AK,27,FALSE),1)</f>
        <v>5.18798828125</v>
      </c>
      <c r="B40" s="59" t="str">
        <f>_xlfn.CONCAT(D40,"1k2a")</f>
        <v>43164861k2a</v>
      </c>
      <c r="C40">
        <v>2205181</v>
      </c>
      <c r="D40">
        <v>4316486</v>
      </c>
      <c r="E40" s="21" t="str">
        <f>VLOOKUP(D40,'Data '!B:C,2,FALSE)</f>
        <v>7D 16X30G COCOA CAKE BR UNC 9CA</v>
      </c>
      <c r="F40" s="21" t="str">
        <f>VLOOKUP(B40,'Data '!A:AO,8,FALSE)</f>
        <v>Cocoa</v>
      </c>
      <c r="G40" s="21" t="str">
        <f>VLOOKUP(B40,'Data '!A:AJ,9,FALSE)</f>
        <v>Decor</v>
      </c>
      <c r="H40" s="21">
        <f>VLOOKUP(B40,'Data '!A:AH,6,FALSE)</f>
        <v>30</v>
      </c>
      <c r="I40" s="22" t="str">
        <f>_xlfn.CONCAT(VLOOKUP(B40,'Data '!A:AH,7,FALSE),"__",AA40)</f>
        <v>Grecia__w47</v>
      </c>
      <c r="J40" s="21" t="str">
        <f>VLOOKUP(B40,'Data '!A:AG,10,FALSE)</f>
        <v>Display</v>
      </c>
      <c r="K40" s="23">
        <f>VLOOKUP(B40,'Data '!A:AK,12,FALSE)*VLOOKUP(B40,'Data '!A:AF,11,FALSE)</f>
        <v>144</v>
      </c>
      <c r="L40" s="60"/>
      <c r="M40" s="61">
        <v>432</v>
      </c>
      <c r="N40" s="52">
        <f>(M40*K40*H40)/1000</f>
        <v>1866.24</v>
      </c>
      <c r="O40" s="24">
        <f>VLOOKUP(B40,'Data '!A:AI,13,FALSE)</f>
        <v>36</v>
      </c>
      <c r="P40" s="25">
        <f>M40/O40</f>
        <v>12</v>
      </c>
      <c r="Q40" s="215">
        <f t="shared" ref="Q40:Q52" si="26">R39</f>
        <v>45941.005145706884</v>
      </c>
      <c r="R40" s="11">
        <f t="shared" ref="R40:R52" si="27">Q40+(P40/A40)/24</f>
        <v>45941.101522177472</v>
      </c>
      <c r="S40" s="71">
        <f>+P40/A40</f>
        <v>2.3130352941176469</v>
      </c>
      <c r="T40" s="71">
        <f>+S40/8</f>
        <v>0.28912941176470586</v>
      </c>
      <c r="U40" s="56"/>
      <c r="V40" s="13">
        <f>H40*K40/1000*O40*A40</f>
        <v>806.8359375</v>
      </c>
      <c r="W40" s="14">
        <f>H40*K40/1000</f>
        <v>4.32</v>
      </c>
      <c r="X40" s="66">
        <f>INT(Q40)</f>
        <v>45941</v>
      </c>
      <c r="Y40" s="67" t="str">
        <f>_xlfn.CONCAT(TEXT((Q40-X40),"HH:MM:SS"))</f>
        <v>00:07:25</v>
      </c>
      <c r="Z40" s="68" t="str">
        <f>VLOOKUP(B40,'Data '!A:AI,28,FALSE)</f>
        <v>0001</v>
      </c>
      <c r="AA40" s="18" t="s">
        <v>98</v>
      </c>
      <c r="AB40" s="19"/>
    </row>
    <row r="41" spans="1:28" ht="15.5" x14ac:dyDescent="0.35">
      <c r="A41" s="65">
        <f>IFERROR(VLOOKUP(B41,'Data '!A:AK,27,FALSE),1)</f>
        <v>11.067708333333334</v>
      </c>
      <c r="B41" s="59" t="str">
        <f>_xlfn.CONCAT(D41,"1k2a")</f>
        <v>43166351k2a</v>
      </c>
      <c r="C41">
        <v>2205182</v>
      </c>
      <c r="D41">
        <v>4316635</v>
      </c>
      <c r="E41" s="21" t="str">
        <f>VLOOKUP(D41,'Data '!B:C,2,FALSE)</f>
        <v>7D Cake Bars Cocoa 30g 16pcs/D -SK</v>
      </c>
      <c r="F41" s="21" t="str">
        <f>VLOOKUP(B41,'Data '!A:AO,8,FALSE)</f>
        <v>Cocoa</v>
      </c>
      <c r="G41" s="21" t="str">
        <f>VLOOKUP(B41,'Data '!A:AJ,9,FALSE)</f>
        <v>Decor</v>
      </c>
      <c r="H41" s="21">
        <f>VLOOKUP(B41,'Data '!A:AH,6,FALSE)</f>
        <v>30</v>
      </c>
      <c r="I41" s="22" t="str">
        <f>_xlfn.CONCAT(VLOOKUP(B41,'Data '!A:AH,7,FALSE),"__",AA41)</f>
        <v>Slovacia__w43</v>
      </c>
      <c r="J41" s="21" t="str">
        <f>VLOOKUP(B41,'Data '!A:AG,10,FALSE)</f>
        <v>Display</v>
      </c>
      <c r="K41" s="23">
        <f>VLOOKUP(B41,'Data '!A:AK,12,FALSE)*VLOOKUP(B41,'Data '!A:AF,11,FALSE)</f>
        <v>144</v>
      </c>
      <c r="L41" s="60"/>
      <c r="M41" s="61">
        <f>6*18</f>
        <v>108</v>
      </c>
      <c r="N41" s="52">
        <f>(M41*K41*H41)/1000</f>
        <v>466.56</v>
      </c>
      <c r="O41" s="24">
        <f>VLOOKUP(B41,'Data '!A:AI,13,FALSE)</f>
        <v>18</v>
      </c>
      <c r="P41" s="25">
        <f>M41/O41</f>
        <v>6</v>
      </c>
      <c r="Q41" s="215">
        <f t="shared" si="26"/>
        <v>45941.101522177472</v>
      </c>
      <c r="R41" s="11">
        <f t="shared" si="27"/>
        <v>45941.124110412769</v>
      </c>
      <c r="S41" s="71">
        <f>+P41/A41</f>
        <v>0.54211764705882348</v>
      </c>
      <c r="T41" s="71">
        <f>+S41/8</f>
        <v>6.7764705882352935E-2</v>
      </c>
      <c r="U41" s="56"/>
      <c r="V41" s="13">
        <f>H41*K41/1000*O41*A41</f>
        <v>860.62500000000011</v>
      </c>
      <c r="W41" s="14">
        <f>H41*K41/1000</f>
        <v>4.32</v>
      </c>
      <c r="X41" s="66">
        <f>INT(Q41)</f>
        <v>45941</v>
      </c>
      <c r="Y41" s="67" t="str">
        <f>_xlfn.CONCAT(TEXT((Q41-X41),"HH:MM:SS"))</f>
        <v>02:26:12</v>
      </c>
      <c r="Z41" s="68" t="str">
        <f>VLOOKUP(B41,'Data '!A:AI,28,FALSE)</f>
        <v>0001</v>
      </c>
      <c r="AA41" s="18" t="s">
        <v>42</v>
      </c>
      <c r="AB41" s="19"/>
    </row>
    <row r="42" spans="1:28" ht="15.5" x14ac:dyDescent="0.35">
      <c r="A42" s="65">
        <f>IFERROR(VLOOKUP(B42,'Data '!A:AK,27,FALSE),1)</f>
        <v>4.98046875</v>
      </c>
      <c r="B42" s="59" t="str">
        <f>_xlfn.CONCAT(D42,"1k2a")</f>
        <v>43165481k2a</v>
      </c>
      <c r="C42">
        <v>2205183</v>
      </c>
      <c r="D42">
        <v>4316548</v>
      </c>
      <c r="E42" s="21" t="str">
        <f>VLOOKUP(D42,'Data '!B:C,2,FALSE)</f>
        <v>7D 5X30G COCOA CAKE BR UNC 10CA</v>
      </c>
      <c r="F42" s="21" t="str">
        <f>VLOOKUP(B42,'Data '!A:AO,8,FALSE)</f>
        <v>Cocoa</v>
      </c>
      <c r="G42" s="21" t="str">
        <f>VLOOKUP(B42,'Data '!A:AJ,9,FALSE)</f>
        <v>Decor</v>
      </c>
      <c r="H42" s="21">
        <f>VLOOKUP(B42,'Data '!A:AH,6,FALSE)</f>
        <v>30</v>
      </c>
      <c r="I42" s="22" t="str">
        <f>_xlfn.CONCAT(VLOOKUP(B42,'Data '!A:AH,7,FALSE),"__",AA42)</f>
        <v>Grecia__w40</v>
      </c>
      <c r="J42" s="21" t="str">
        <f>VLOOKUP(B42,'Data '!A:AG,10,FALSE)</f>
        <v>Multipack</v>
      </c>
      <c r="K42" s="23">
        <f>VLOOKUP(B42,'Data '!A:AK,12,FALSE)*VLOOKUP(B42,'Data '!A:AF,11,FALSE)</f>
        <v>50</v>
      </c>
      <c r="L42" s="60"/>
      <c r="M42" s="61">
        <f>1944-6*108</f>
        <v>1296</v>
      </c>
      <c r="N42" s="52">
        <f>(M42*K42*H42)/1000</f>
        <v>1944</v>
      </c>
      <c r="O42" s="24">
        <f>VLOOKUP(B42,'Data '!A:AI,13,FALSE)</f>
        <v>108</v>
      </c>
      <c r="P42" s="25">
        <f>M42/O42</f>
        <v>12</v>
      </c>
      <c r="Q42" s="215">
        <f t="shared" si="26"/>
        <v>45941.124110412769</v>
      </c>
      <c r="R42" s="11">
        <f t="shared" si="27"/>
        <v>45941.224502569632</v>
      </c>
      <c r="S42" s="71">
        <f>+P42/A42</f>
        <v>2.4094117647058821</v>
      </c>
      <c r="T42" s="71">
        <f>+S42/8</f>
        <v>0.30117647058823527</v>
      </c>
      <c r="U42" s="56"/>
      <c r="V42" s="13">
        <f>H42*K42/1000*O42*A42</f>
        <v>806.8359375</v>
      </c>
      <c r="W42" s="14">
        <f>H42*K42/1000</f>
        <v>1.5</v>
      </c>
      <c r="X42" s="66">
        <f>INT(Q42)</f>
        <v>45941</v>
      </c>
      <c r="Y42" s="67" t="str">
        <f>_xlfn.CONCAT(TEXT((Q42-X42),"HH:MM:SS"))</f>
        <v>02:58:43</v>
      </c>
      <c r="Z42" s="68" t="str">
        <f>VLOOKUP(B42,'Data '!A:AI,28,FALSE)</f>
        <v>0001</v>
      </c>
      <c r="AA42" s="18" t="s">
        <v>29</v>
      </c>
      <c r="AB42" s="19"/>
    </row>
    <row r="43" spans="1:28" ht="15.5" x14ac:dyDescent="0.35">
      <c r="A43" s="65">
        <v>1</v>
      </c>
      <c r="B43" s="77" t="s">
        <v>92</v>
      </c>
      <c r="C43" s="102"/>
      <c r="D43" s="92"/>
      <c r="E43" s="30"/>
      <c r="F43" s="30"/>
      <c r="G43" s="30"/>
      <c r="H43" s="30"/>
      <c r="I43" s="30"/>
      <c r="J43" s="31"/>
      <c r="K43" s="32"/>
      <c r="L43" s="29"/>
      <c r="M43" s="29"/>
      <c r="N43" s="53"/>
      <c r="O43" s="29"/>
      <c r="P43" s="42">
        <v>0.25</v>
      </c>
      <c r="Q43" s="215">
        <f t="shared" si="26"/>
        <v>45941.224502569632</v>
      </c>
      <c r="R43" s="11">
        <f t="shared" si="27"/>
        <v>45941.234919236296</v>
      </c>
      <c r="S43" s="12">
        <v>0.25</v>
      </c>
      <c r="T43" s="12">
        <v>3.125E-2</v>
      </c>
      <c r="U43" s="106"/>
      <c r="V43" s="13">
        <v>0</v>
      </c>
      <c r="W43" s="14">
        <v>0</v>
      </c>
      <c r="X43" s="15">
        <v>45661</v>
      </c>
      <c r="Y43" s="16" t="s">
        <v>93</v>
      </c>
      <c r="Z43" s="17" t="e">
        <v>#N/A</v>
      </c>
      <c r="AA43" s="18" t="s">
        <v>89</v>
      </c>
      <c r="AB43" s="19"/>
    </row>
    <row r="44" spans="1:28" ht="15.5" x14ac:dyDescent="0.35">
      <c r="A44" s="65">
        <f>IFERROR(VLOOKUP(B44,'Data '!A:AK,27,FALSE),1)</f>
        <v>5.8215555555555563</v>
      </c>
      <c r="B44" s="59" t="str">
        <f>_xlfn.CONCAT(D44,"1k2a")</f>
        <v>43166341k2a</v>
      </c>
      <c r="C44">
        <v>2205184</v>
      </c>
      <c r="D44">
        <v>4316634</v>
      </c>
      <c r="E44" s="21" t="str">
        <f>VLOOKUP(D44,'Data '!B:C,2,FALSE)</f>
        <v>7D 5X32G VANIL CAKE BR COV 10CA</v>
      </c>
      <c r="F44" s="21" t="str">
        <f>VLOOKUP(B44,'Data '!A:AO,8,FALSE)</f>
        <v>Vanilla</v>
      </c>
      <c r="G44" s="21" t="str">
        <f>VLOOKUP(B44,'Data '!A:AJ,9,FALSE)</f>
        <v>Covered</v>
      </c>
      <c r="H44" s="21">
        <f>VLOOKUP(B44,'Data '!A:AH,6,FALSE)</f>
        <v>32</v>
      </c>
      <c r="I44" s="22" t="str">
        <f>_xlfn.CONCAT(VLOOKUP(B44,'Data '!A:AH,7,FALSE),"__",AA44)</f>
        <v>__w42</v>
      </c>
      <c r="J44" s="21" t="str">
        <f>VLOOKUP(B44,'Data '!A:AG,10,FALSE)</f>
        <v>Multipack</v>
      </c>
      <c r="K44" s="23">
        <f>VLOOKUP(B44,'Data '!A:AK,12,FALSE)*VLOOKUP(B44,'Data '!A:AF,11,FALSE)</f>
        <v>50</v>
      </c>
      <c r="L44" s="60"/>
      <c r="M44" s="61">
        <v>604</v>
      </c>
      <c r="N44" s="52">
        <f>(M44*K44*H44)/1000</f>
        <v>966.4</v>
      </c>
      <c r="O44" s="24">
        <f>VLOOKUP(B44,'Data '!A:AI,13,FALSE)</f>
        <v>108</v>
      </c>
      <c r="P44" s="25">
        <f>M44/O44</f>
        <v>5.5925925925925926</v>
      </c>
      <c r="Q44" s="215">
        <f t="shared" si="26"/>
        <v>45941.234919236296</v>
      </c>
      <c r="R44" s="11">
        <f t="shared" si="27"/>
        <v>45941.274947144499</v>
      </c>
      <c r="S44" s="71">
        <f>+P44/A44</f>
        <v>0.96066979679607067</v>
      </c>
      <c r="T44" s="71">
        <f>+S44/8</f>
        <v>0.12008372459950883</v>
      </c>
      <c r="U44" s="56"/>
      <c r="V44" s="13">
        <f>H44*K44/1000*O44*A44</f>
        <v>1005.9648000000002</v>
      </c>
      <c r="W44" s="14">
        <f>H44*K44/1000</f>
        <v>1.6</v>
      </c>
      <c r="X44" s="66">
        <f>INT(Q44)</f>
        <v>45941</v>
      </c>
      <c r="Y44" s="67" t="str">
        <f>_xlfn.CONCAT(TEXT((Q44-X44),"HH:MM:SS"))</f>
        <v>05:38:17</v>
      </c>
      <c r="Z44" s="68" t="str">
        <f>VLOOKUP(B44,'Data '!A:AI,28,FALSE)</f>
        <v>0001</v>
      </c>
      <c r="AA44" s="18" t="s">
        <v>39</v>
      </c>
      <c r="AB44" s="19"/>
    </row>
    <row r="45" spans="1:28" ht="15.5" x14ac:dyDescent="0.35">
      <c r="A45" s="65">
        <f>IFERROR(VLOOKUP(B45,'Data '!A:AK,27,FALSE),1)</f>
        <v>6.0641203703703717</v>
      </c>
      <c r="B45" s="59" t="str">
        <f>_xlfn.CONCAT(D45,"1k2a")</f>
        <v>43185231k2a</v>
      </c>
      <c r="C45">
        <v>2205185</v>
      </c>
      <c r="D45">
        <v>4318523</v>
      </c>
      <c r="E45" s="21" t="str">
        <f>VLOOKUP(D45,'Data '!B:C,2,FALSE)</f>
        <v>7D 16X32G VANIL CAKE BR COV 9CA</v>
      </c>
      <c r="F45" s="21" t="str">
        <f>VLOOKUP(B45,'Data '!A:AO,8,FALSE)</f>
        <v>Vanilla</v>
      </c>
      <c r="G45" s="21" t="str">
        <f>VLOOKUP(B45,'Data '!A:AJ,9,FALSE)</f>
        <v>Covered</v>
      </c>
      <c r="H45" s="21">
        <f>VLOOKUP(B45,'Data '!A:AH,6,FALSE)</f>
        <v>32</v>
      </c>
      <c r="I45" s="22" t="str">
        <f>_xlfn.CONCAT(VLOOKUP(B45,'Data '!A:AH,7,FALSE),"__",AA45)</f>
        <v>__w44</v>
      </c>
      <c r="J45" s="21" t="str">
        <f>VLOOKUP(B45,'Data '!A:AG,10,FALSE)</f>
        <v>Display</v>
      </c>
      <c r="K45" s="23">
        <f>VLOOKUP(B45,'Data '!A:AK,12,FALSE)*VLOOKUP(B45,'Data '!A:AF,11,FALSE)</f>
        <v>144</v>
      </c>
      <c r="L45" s="60"/>
      <c r="M45" s="61">
        <v>288</v>
      </c>
      <c r="N45" s="52">
        <f>(M45*K45*H45)/1000</f>
        <v>1327.104</v>
      </c>
      <c r="O45" s="24">
        <f>VLOOKUP(B45,'Data '!A:AI,13,FALSE)</f>
        <v>36</v>
      </c>
      <c r="P45" s="25">
        <f>M45/O45</f>
        <v>8</v>
      </c>
      <c r="Q45" s="215">
        <f t="shared" si="26"/>
        <v>45941.274947144499</v>
      </c>
      <c r="R45" s="11">
        <f t="shared" si="27"/>
        <v>45941.329915270617</v>
      </c>
      <c r="S45" s="71">
        <f>+P45/A45</f>
        <v>1.3192350269114781</v>
      </c>
      <c r="T45" s="71">
        <f>+S45/8</f>
        <v>0.16490437836393476</v>
      </c>
      <c r="U45" s="56"/>
      <c r="V45" s="13">
        <f>H45*K45/1000*O45*A45</f>
        <v>1005.9648000000001</v>
      </c>
      <c r="W45" s="14">
        <f>H45*K45/1000</f>
        <v>4.6079999999999997</v>
      </c>
      <c r="X45" s="66">
        <f>INT(Q45)</f>
        <v>45941</v>
      </c>
      <c r="Y45" s="67" t="str">
        <f>_xlfn.CONCAT(TEXT((Q45-X45),"HH:MM:SS"))</f>
        <v>06:35:55</v>
      </c>
      <c r="Z45" s="68" t="str">
        <f>VLOOKUP(B45,'Data '!A:AI,28,FALSE)</f>
        <v>0001</v>
      </c>
      <c r="AA45" s="18" t="s">
        <v>95</v>
      </c>
      <c r="AB45" s="19"/>
    </row>
    <row r="46" spans="1:28" ht="16.5" customHeight="1" x14ac:dyDescent="0.35">
      <c r="A46" s="65">
        <f>IFERROR(VLOOKUP(B46,'Data '!A:AK,27,FALSE),1)</f>
        <v>12.128240740740743</v>
      </c>
      <c r="B46" s="59" t="str">
        <f>_xlfn.CONCAT(D46,"1k2a")</f>
        <v>43196621k2a</v>
      </c>
      <c r="C46">
        <v>2205186</v>
      </c>
      <c r="D46">
        <v>4319662</v>
      </c>
      <c r="E46" s="21" t="str">
        <f>VLOOKUP(D46,'Data '!B:C,2,FALSE)</f>
        <v>7D 16X32 VANIL CAKE COV 9</v>
      </c>
      <c r="F46" s="21" t="str">
        <f>VLOOKUP(B46,'Data '!A:AO,8,FALSE)</f>
        <v>Vanilla</v>
      </c>
      <c r="G46" s="21" t="str">
        <f>VLOOKUP(B46,'Data '!A:AJ,9,FALSE)</f>
        <v>Covered</v>
      </c>
      <c r="H46" s="21">
        <f>VLOOKUP(B46,'Data '!A:AH,6,FALSE)</f>
        <v>32</v>
      </c>
      <c r="I46" s="22" t="str">
        <f>_xlfn.CONCAT(VLOOKUP(B46,'Data '!A:AH,7,FALSE),"__",AA46)</f>
        <v>Polonia__w45</v>
      </c>
      <c r="J46" s="21" t="str">
        <f>VLOOKUP(B46,'Data '!A:AG,10,FALSE)</f>
        <v>Display</v>
      </c>
      <c r="K46" s="23">
        <f>VLOOKUP(B46,'Data '!A:AK,12,FALSE)*VLOOKUP(B46,'Data '!A:AF,11,FALSE)</f>
        <v>144</v>
      </c>
      <c r="L46" s="60"/>
      <c r="M46" s="81">
        <f>1440-684</f>
        <v>756</v>
      </c>
      <c r="N46" s="52">
        <f>(M46*K46*H46)/1000</f>
        <v>3483.6480000000001</v>
      </c>
      <c r="O46" s="24">
        <f>VLOOKUP(B46,'Data '!A:AI,13,FALSE)</f>
        <v>18</v>
      </c>
      <c r="P46" s="25">
        <f>M46/O46</f>
        <v>42</v>
      </c>
      <c r="Q46" s="215">
        <f t="shared" si="26"/>
        <v>45941.329915270617</v>
      </c>
      <c r="R46" s="11">
        <f t="shared" si="27"/>
        <v>45941.474206601684</v>
      </c>
      <c r="S46" s="71">
        <f>+P46/A46</f>
        <v>3.4629919456426301</v>
      </c>
      <c r="T46" s="71">
        <f>+S46/8</f>
        <v>0.43287399320532877</v>
      </c>
      <c r="U46" s="56"/>
      <c r="V46" s="13">
        <f>H46*K46/1000*O46*A46</f>
        <v>1005.9648000000001</v>
      </c>
      <c r="W46" s="14">
        <f>H46*K46/1000</f>
        <v>4.6079999999999997</v>
      </c>
      <c r="X46" s="66">
        <f>INT(Q46)</f>
        <v>45941</v>
      </c>
      <c r="Y46" s="67" t="str">
        <f>_xlfn.CONCAT(TEXT((Q46-X46),"HH:MM:SS"))</f>
        <v>07:55:05</v>
      </c>
      <c r="Z46" s="68" t="str">
        <f>VLOOKUP(B46,'Data '!A:AI,28,FALSE)</f>
        <v>0001</v>
      </c>
      <c r="AA46" s="18" t="s">
        <v>96</v>
      </c>
      <c r="AB46" s="19"/>
    </row>
    <row r="47" spans="1:28" ht="15.5" x14ac:dyDescent="0.35">
      <c r="A47" s="65">
        <v>1</v>
      </c>
      <c r="B47" s="77" t="s">
        <v>92</v>
      </c>
      <c r="C47" s="102"/>
      <c r="D47" s="92"/>
      <c r="E47" s="30"/>
      <c r="F47" s="30"/>
      <c r="G47" s="30"/>
      <c r="H47" s="30"/>
      <c r="I47" s="30"/>
      <c r="J47" s="31"/>
      <c r="K47" s="32"/>
      <c r="L47" s="29"/>
      <c r="M47" s="29"/>
      <c r="N47" s="53"/>
      <c r="O47" s="29"/>
      <c r="P47" s="42">
        <v>0.25</v>
      </c>
      <c r="Q47" s="215">
        <f t="shared" si="26"/>
        <v>45941.474206601684</v>
      </c>
      <c r="R47" s="11">
        <f t="shared" si="27"/>
        <v>45941.484623268349</v>
      </c>
      <c r="S47" s="12">
        <v>0.25</v>
      </c>
      <c r="T47" s="12">
        <v>3.125E-2</v>
      </c>
      <c r="U47" s="106"/>
      <c r="V47" s="13">
        <v>0</v>
      </c>
      <c r="W47" s="14">
        <v>0</v>
      </c>
      <c r="X47" s="15">
        <v>45661</v>
      </c>
      <c r="Y47" s="16" t="s">
        <v>93</v>
      </c>
      <c r="Z47" s="17" t="e">
        <v>#N/A</v>
      </c>
      <c r="AA47" s="18" t="s">
        <v>89</v>
      </c>
      <c r="AB47" s="19"/>
    </row>
    <row r="48" spans="1:28" ht="15.5" x14ac:dyDescent="0.35">
      <c r="A48" s="65">
        <f>IFERROR(VLOOKUP(B48,'Data '!A:AK,27,FALSE),1)</f>
        <v>6.0641203703703717</v>
      </c>
      <c r="B48" s="59" t="str">
        <f>_xlfn.CONCAT(D48,"1k2a")</f>
        <v>43164851k2a</v>
      </c>
      <c r="D48" s="227">
        <v>4316485</v>
      </c>
      <c r="E48" s="21" t="str">
        <f>VLOOKUP(D48,'Data '!B:C,2,FALSE)</f>
        <v>7D 16X32G VANIL CAKE BR COV 9CA</v>
      </c>
      <c r="F48" s="21" t="str">
        <f>VLOOKUP(B48,'Data '!A:AO,8,FALSE)</f>
        <v>Vanilla</v>
      </c>
      <c r="G48" s="21" t="str">
        <f>VLOOKUP(B48,'Data '!A:AJ,9,FALSE)</f>
        <v>Covered</v>
      </c>
      <c r="H48" s="21">
        <f>VLOOKUP(B48,'Data '!A:AH,6,FALSE)</f>
        <v>32</v>
      </c>
      <c r="I48" s="22" t="str">
        <f>_xlfn.CONCAT(VLOOKUP(B48,'Data '!A:AH,7,FALSE),"__",AA48)</f>
        <v>__w45</v>
      </c>
      <c r="J48" s="21" t="str">
        <f>VLOOKUP(B48,'Data '!A:AG,10,FALSE)</f>
        <v>Display</v>
      </c>
      <c r="K48" s="23">
        <f>VLOOKUP(B48,'Data '!A:AK,12,FALSE)*VLOOKUP(B48,'Data '!A:AF,11,FALSE)</f>
        <v>144</v>
      </c>
      <c r="L48" s="60"/>
      <c r="M48" s="81">
        <f>6*36</f>
        <v>216</v>
      </c>
      <c r="N48" s="52">
        <f>(M48*K48*H48)/1000</f>
        <v>995.32799999999997</v>
      </c>
      <c r="O48" s="24">
        <f>VLOOKUP(B48,'Data '!A:AI,13,FALSE)</f>
        <v>36</v>
      </c>
      <c r="P48" s="25">
        <f>M48/O48</f>
        <v>6</v>
      </c>
      <c r="Q48" s="215">
        <f t="shared" si="26"/>
        <v>45941.484623268349</v>
      </c>
      <c r="R48" s="11">
        <f t="shared" si="27"/>
        <v>45941.525849362937</v>
      </c>
      <c r="S48" s="71">
        <f>+P48/A48</f>
        <v>0.98942627018360862</v>
      </c>
      <c r="T48" s="71">
        <f>+S48/8</f>
        <v>0.12367828377295108</v>
      </c>
      <c r="U48" s="56"/>
      <c r="V48" s="13">
        <f>H48*K48/1000*O48*A48</f>
        <v>1005.9648000000001</v>
      </c>
      <c r="W48" s="14">
        <f>H48*K48/1000</f>
        <v>4.6079999999999997</v>
      </c>
      <c r="X48" s="66">
        <f>INT(Q48)</f>
        <v>45941</v>
      </c>
      <c r="Y48" s="67" t="str">
        <f>_xlfn.CONCAT(TEXT((Q48-X48),"HH:MM:SS"))</f>
        <v>11:37:51</v>
      </c>
      <c r="Z48" s="68" t="str">
        <f>VLOOKUP(B48,'Data '!A:AI,28,FALSE)</f>
        <v>0002</v>
      </c>
      <c r="AA48" s="18" t="s">
        <v>96</v>
      </c>
      <c r="AB48" s="19"/>
    </row>
    <row r="49" spans="1:28" ht="15.5" x14ac:dyDescent="0.35">
      <c r="A49" s="65">
        <v>1</v>
      </c>
      <c r="B49" s="77" t="s">
        <v>92</v>
      </c>
      <c r="C49" s="102"/>
      <c r="D49" s="92"/>
      <c r="E49" s="30"/>
      <c r="F49" s="30"/>
      <c r="G49" s="30"/>
      <c r="H49" s="30"/>
      <c r="I49" s="30"/>
      <c r="J49" s="31"/>
      <c r="K49" s="32"/>
      <c r="L49" s="29"/>
      <c r="M49" s="29"/>
      <c r="N49" s="53"/>
      <c r="O49" s="29"/>
      <c r="P49" s="42">
        <v>0.25</v>
      </c>
      <c r="Q49" s="215">
        <f t="shared" si="26"/>
        <v>45941.525849362937</v>
      </c>
      <c r="R49" s="11">
        <f t="shared" si="27"/>
        <v>45941.536266029601</v>
      </c>
      <c r="S49" s="12">
        <v>0.25</v>
      </c>
      <c r="T49" s="12">
        <v>3.125E-2</v>
      </c>
      <c r="U49" s="106"/>
      <c r="V49" s="13">
        <v>0</v>
      </c>
      <c r="W49" s="14">
        <v>0</v>
      </c>
      <c r="X49" s="15">
        <v>45661</v>
      </c>
      <c r="Y49" s="16" t="s">
        <v>93</v>
      </c>
      <c r="Z49" s="17" t="e">
        <v>#N/A</v>
      </c>
      <c r="AA49" s="18" t="s">
        <v>89</v>
      </c>
      <c r="AB49" s="19"/>
    </row>
    <row r="50" spans="1:28" ht="15.5" x14ac:dyDescent="0.35">
      <c r="A50" s="65">
        <f>IFERROR(VLOOKUP(B50,'Data '!A:AK,27,FALSE),1)</f>
        <v>5.18798828125</v>
      </c>
      <c r="B50" s="59" t="str">
        <f>_xlfn.CONCAT(D50,"1k2a")</f>
        <v>43164861k2a</v>
      </c>
      <c r="D50" s="227">
        <v>4316486</v>
      </c>
      <c r="E50" s="21" t="str">
        <f>VLOOKUP(D50,'Data '!B:C,2,FALSE)</f>
        <v>7D 16X30G COCOA CAKE BR UNC 9CA</v>
      </c>
      <c r="F50" s="21" t="str">
        <f>VLOOKUP(B50,'Data '!A:AO,8,FALSE)</f>
        <v>Cocoa</v>
      </c>
      <c r="G50" s="21" t="str">
        <f>VLOOKUP(B50,'Data '!A:AJ,9,FALSE)</f>
        <v>Decor</v>
      </c>
      <c r="H50" s="21">
        <f>VLOOKUP(B50,'Data '!A:AH,6,FALSE)</f>
        <v>30</v>
      </c>
      <c r="I50" s="22" t="str">
        <f>_xlfn.CONCAT(VLOOKUP(B50,'Data '!A:AH,7,FALSE),"__",AA50)</f>
        <v>Grecia__w45</v>
      </c>
      <c r="J50" s="21" t="str">
        <f>VLOOKUP(B50,'Data '!A:AG,10,FALSE)</f>
        <v>Display</v>
      </c>
      <c r="K50" s="23">
        <f>VLOOKUP(B50,'Data '!A:AK,12,FALSE)*VLOOKUP(B50,'Data '!A:AF,11,FALSE)</f>
        <v>144</v>
      </c>
      <c r="L50" s="60"/>
      <c r="M50" s="81">
        <f>6*36</f>
        <v>216</v>
      </c>
      <c r="N50" s="52">
        <f>(M50*K50*H50)/1000</f>
        <v>933.12</v>
      </c>
      <c r="O50" s="24">
        <f>VLOOKUP(B50,'Data '!A:AI,13,FALSE)</f>
        <v>36</v>
      </c>
      <c r="P50" s="25">
        <f>M50/O50</f>
        <v>6</v>
      </c>
      <c r="Q50" s="215">
        <f t="shared" si="26"/>
        <v>45941.536266029601</v>
      </c>
      <c r="R50" s="11">
        <f t="shared" si="27"/>
        <v>45941.584454264892</v>
      </c>
      <c r="S50" s="71">
        <f>+P50/A50</f>
        <v>1.1565176470588234</v>
      </c>
      <c r="T50" s="71">
        <f>+S50/8</f>
        <v>0.14456470588235293</v>
      </c>
      <c r="U50" s="56"/>
      <c r="V50" s="13">
        <f>H50*K50/1000*O50*A50</f>
        <v>806.8359375</v>
      </c>
      <c r="W50" s="14">
        <f>H50*K50/1000</f>
        <v>4.32</v>
      </c>
      <c r="X50" s="66">
        <f>INT(Q50)</f>
        <v>45941</v>
      </c>
      <c r="Y50" s="67" t="str">
        <f>_xlfn.CONCAT(TEXT((Q50-X50),"HH:MM:SS"))</f>
        <v>12:52:13</v>
      </c>
      <c r="Z50" s="68" t="str">
        <f>VLOOKUP(B50,'Data '!A:AI,28,FALSE)</f>
        <v>0001</v>
      </c>
      <c r="AA50" s="18" t="s">
        <v>96</v>
      </c>
      <c r="AB50" s="19"/>
    </row>
    <row r="51" spans="1:28" ht="15.5" x14ac:dyDescent="0.35">
      <c r="A51" s="65">
        <v>1</v>
      </c>
      <c r="B51" s="77" t="s">
        <v>92</v>
      </c>
      <c r="C51" s="102"/>
      <c r="D51" s="92"/>
      <c r="E51" s="30"/>
      <c r="F51" s="30"/>
      <c r="G51" s="30"/>
      <c r="H51" s="30"/>
      <c r="I51" s="30"/>
      <c r="J51" s="31"/>
      <c r="K51" s="32"/>
      <c r="L51" s="29"/>
      <c r="M51" s="29"/>
      <c r="N51" s="53"/>
      <c r="O51" s="29"/>
      <c r="P51" s="42">
        <v>0.25</v>
      </c>
      <c r="Q51" s="215">
        <f t="shared" si="26"/>
        <v>45941.584454264892</v>
      </c>
      <c r="R51" s="11">
        <f t="shared" si="27"/>
        <v>45941.594870931556</v>
      </c>
      <c r="S51" s="12">
        <v>0.25</v>
      </c>
      <c r="T51" s="12">
        <v>3.125E-2</v>
      </c>
      <c r="U51" s="106"/>
      <c r="V51" s="13">
        <v>0</v>
      </c>
      <c r="W51" s="14">
        <v>0</v>
      </c>
      <c r="X51" s="15">
        <v>45661</v>
      </c>
      <c r="Y51" s="16" t="s">
        <v>93</v>
      </c>
      <c r="Z51" s="17" t="e">
        <v>#N/A</v>
      </c>
      <c r="AA51" s="18" t="s">
        <v>89</v>
      </c>
      <c r="AB51" s="19"/>
    </row>
    <row r="52" spans="1:28" ht="15.5" x14ac:dyDescent="0.35">
      <c r="A52" s="65">
        <f>IFERROR(VLOOKUP(B52,'Data '!A:AK,27,FALSE),1)</f>
        <v>6.0641203703703717</v>
      </c>
      <c r="B52" s="59" t="str">
        <f>_xlfn.CONCAT(D52,"1k2a")</f>
        <v>43169281k2a</v>
      </c>
      <c r="D52" s="227">
        <v>4316928</v>
      </c>
      <c r="E52" s="21" t="str">
        <f>VLOOKUP(D52,'Data '!B:C,2,FALSE)</f>
        <v>7D 16X32G COCOA CAKE BR COV 9CA</v>
      </c>
      <c r="F52" s="21" t="str">
        <f>VLOOKUP(B52,'Data '!A:AO,8,FALSE)</f>
        <v>Cocoa</v>
      </c>
      <c r="G52" s="21" t="str">
        <f>VLOOKUP(B52,'Data '!A:AJ,9,FALSE)</f>
        <v>Covered</v>
      </c>
      <c r="H52" s="21">
        <f>VLOOKUP(B52,'Data '!A:AH,6,FALSE)</f>
        <v>32</v>
      </c>
      <c r="I52" s="22" t="str">
        <f>_xlfn.CONCAT(VLOOKUP(B52,'Data '!A:AH,7,FALSE),"__",AA52)</f>
        <v>Grecia__w45</v>
      </c>
      <c r="J52" s="21" t="str">
        <f>VLOOKUP(B52,'Data '!A:AG,10,FALSE)</f>
        <v>Display</v>
      </c>
      <c r="K52" s="23">
        <f>VLOOKUP(B52,'Data '!A:AK,12,FALSE)*VLOOKUP(B52,'Data '!A:AF,11,FALSE)</f>
        <v>144</v>
      </c>
      <c r="L52" s="60"/>
      <c r="M52" s="81">
        <f>6*36</f>
        <v>216</v>
      </c>
      <c r="N52" s="52">
        <f>(M52*K52*H52)/1000</f>
        <v>995.32799999999997</v>
      </c>
      <c r="O52" s="24">
        <f>VLOOKUP(B52,'Data '!A:AI,13,FALSE)</f>
        <v>36</v>
      </c>
      <c r="P52" s="25">
        <f>M52/O52</f>
        <v>6</v>
      </c>
      <c r="Q52" s="215">
        <f t="shared" si="26"/>
        <v>45941.594870931556</v>
      </c>
      <c r="R52" s="11">
        <f t="shared" si="27"/>
        <v>45941.636097026145</v>
      </c>
      <c r="S52" s="71">
        <f>+P52/A52</f>
        <v>0.98942627018360862</v>
      </c>
      <c r="T52" s="71">
        <f>+S52/8</f>
        <v>0.12367828377295108</v>
      </c>
      <c r="U52" s="56"/>
      <c r="V52" s="13">
        <f>H52*K52/1000*O52*A52</f>
        <v>1005.9648000000001</v>
      </c>
      <c r="W52" s="14">
        <f>H52*K52/1000</f>
        <v>4.6079999999999997</v>
      </c>
      <c r="X52" s="66">
        <f>INT(Q52)</f>
        <v>45941</v>
      </c>
      <c r="Y52" s="67" t="str">
        <f>_xlfn.CONCAT(TEXT((Q52-X52),"HH:MM:SS"))</f>
        <v>14:16:37</v>
      </c>
      <c r="Z52" s="68" t="str">
        <f>VLOOKUP(B52,'Data '!A:AI,28,FALSE)</f>
        <v>0001</v>
      </c>
      <c r="AA52" s="18" t="s">
        <v>96</v>
      </c>
      <c r="AB52" s="19"/>
    </row>
    <row r="53" spans="1:28" ht="15.5" x14ac:dyDescent="0.35">
      <c r="A53" s="107">
        <v>1</v>
      </c>
      <c r="B53" s="57" t="s">
        <v>87</v>
      </c>
      <c r="C53" s="62"/>
      <c r="D53" s="134"/>
      <c r="E53" s="33"/>
      <c r="F53" s="33"/>
      <c r="G53" s="33"/>
      <c r="H53" s="33"/>
      <c r="I53" s="33"/>
      <c r="J53" s="33"/>
      <c r="K53" s="34"/>
      <c r="L53" s="35"/>
      <c r="M53" s="47"/>
      <c r="N53" s="51"/>
      <c r="O53" s="35"/>
      <c r="P53" s="41">
        <v>8</v>
      </c>
      <c r="Q53" s="80">
        <f>R46</f>
        <v>45941.474206601684</v>
      </c>
      <c r="R53" s="11">
        <f t="shared" ref="R53" si="28">Q53+(P53/A53)/24</f>
        <v>45941.80753993502</v>
      </c>
      <c r="S53" s="71">
        <v>12</v>
      </c>
      <c r="T53" s="71">
        <v>1.5</v>
      </c>
      <c r="U53" s="56"/>
      <c r="V53" s="13">
        <v>0</v>
      </c>
      <c r="W53" s="14">
        <v>0</v>
      </c>
      <c r="X53" s="66">
        <v>45660</v>
      </c>
      <c r="Y53" s="67" t="s">
        <v>88</v>
      </c>
      <c r="Z53" s="68" t="e">
        <v>#N/A</v>
      </c>
      <c r="AA53" s="18" t="s">
        <v>89</v>
      </c>
      <c r="AB53" s="19"/>
    </row>
    <row r="54" spans="1:28" ht="54.65" customHeight="1" x14ac:dyDescent="0.65">
      <c r="A54" s="65">
        <v>1</v>
      </c>
      <c r="B54" s="78" t="s">
        <v>82</v>
      </c>
      <c r="C54" s="79"/>
      <c r="D54" s="108" t="s">
        <v>82</v>
      </c>
      <c r="E54" s="73" t="s">
        <v>82</v>
      </c>
      <c r="F54" s="70" t="s">
        <v>99</v>
      </c>
      <c r="G54" s="74" t="s">
        <v>84</v>
      </c>
      <c r="H54" s="73" t="s">
        <v>82</v>
      </c>
      <c r="I54" s="73" t="s">
        <v>82</v>
      </c>
      <c r="J54" s="75" t="s">
        <v>82</v>
      </c>
      <c r="K54" s="73" t="s">
        <v>82</v>
      </c>
      <c r="L54" s="73" t="s">
        <v>82</v>
      </c>
      <c r="M54" s="73" t="s">
        <v>82</v>
      </c>
      <c r="N54" s="73" t="s">
        <v>82</v>
      </c>
      <c r="O54" s="73" t="s">
        <v>82</v>
      </c>
      <c r="P54" s="109"/>
      <c r="Q54" s="80"/>
      <c r="R54" s="11"/>
      <c r="S54" s="71">
        <v>0</v>
      </c>
      <c r="T54" s="71">
        <v>0</v>
      </c>
      <c r="U54" s="69"/>
      <c r="V54" s="13" t="e">
        <v>#VALUE!</v>
      </c>
      <c r="W54" s="14" t="e">
        <v>#VALUE!</v>
      </c>
      <c r="X54" s="66">
        <v>0</v>
      </c>
      <c r="Y54" s="67" t="s">
        <v>85</v>
      </c>
      <c r="Z54" s="68" t="e">
        <v>#N/A</v>
      </c>
      <c r="AA54" s="18" t="s">
        <v>86</v>
      </c>
      <c r="AB54" s="76" t="s">
        <v>82</v>
      </c>
    </row>
    <row r="55" spans="1:28" ht="15.5" x14ac:dyDescent="0.35">
      <c r="A55" s="107">
        <v>1</v>
      </c>
      <c r="B55" s="57" t="s">
        <v>87</v>
      </c>
      <c r="C55" s="62"/>
      <c r="D55" s="134"/>
      <c r="E55" s="33"/>
      <c r="F55" s="33"/>
      <c r="G55" s="33"/>
      <c r="H55" s="33"/>
      <c r="I55" s="33"/>
      <c r="J55" s="33"/>
      <c r="K55" s="34"/>
      <c r="L55" s="35"/>
      <c r="M55" s="47"/>
      <c r="N55" s="51"/>
      <c r="O55" s="35"/>
      <c r="P55" s="41">
        <v>8</v>
      </c>
      <c r="Q55" s="86">
        <v>45950.25</v>
      </c>
      <c r="R55" s="11">
        <f>Q55+(P55/A55)/24</f>
        <v>45950.583333333336</v>
      </c>
      <c r="S55" s="71">
        <v>12</v>
      </c>
      <c r="T55" s="71">
        <v>1.5</v>
      </c>
      <c r="U55" s="56"/>
      <c r="V55" s="13">
        <v>0</v>
      </c>
      <c r="W55" s="14">
        <v>0</v>
      </c>
      <c r="X55" s="66">
        <v>45660</v>
      </c>
      <c r="Y55" s="67" t="s">
        <v>88</v>
      </c>
      <c r="Z55" s="68" t="e">
        <v>#N/A</v>
      </c>
      <c r="AA55" s="18" t="s">
        <v>89</v>
      </c>
      <c r="AB55" s="19"/>
    </row>
    <row r="56" spans="1:28" ht="31" x14ac:dyDescent="0.35">
      <c r="A56" s="65">
        <f>IFERROR(VLOOKUP(B56,'Data '!A:AK,27,FALSE),1)</f>
        <v>3.7119642857142856</v>
      </c>
      <c r="B56" s="59" t="str">
        <f>_xlfn.CONCAT(D56,"1k2b")</f>
        <v>42888911k2b</v>
      </c>
      <c r="D56">
        <v>4288891</v>
      </c>
      <c r="E56" s="21" t="str">
        <f>VLOOKUP(D56,'Data '!B:C,2,FALSE)</f>
        <v>CONF.FIREN.BISS.CAKE(5x42G)12M/C-RSPO SG</v>
      </c>
      <c r="F56" s="21">
        <f>VLOOKUP(B56,'Data '!A:AO,8,FALSE)</f>
        <v>0</v>
      </c>
      <c r="G56" s="21" t="str">
        <f>VLOOKUP(B56,'Data '!A:AJ,9,FALSE)</f>
        <v>Covered</v>
      </c>
      <c r="H56" s="21">
        <f>VLOOKUP(B56,'Data '!A:AH,6,FALSE)</f>
        <v>42</v>
      </c>
      <c r="I56" s="22" t="str">
        <f>_xlfn.CONCAT(VLOOKUP(B56,'Data '!A:AH,7,FALSE),"__",AA56)</f>
        <v>LIDL Romania__w40</v>
      </c>
      <c r="J56" s="21" t="str">
        <f>VLOOKUP(B56,'Data '!A:AG,10,FALSE)</f>
        <v>Multipack</v>
      </c>
      <c r="K56" s="23">
        <f>VLOOKUP(B56,'Data '!A:AK,12,FALSE)*VLOOKUP(B56,'Data '!A:AF,11,FALSE)</f>
        <v>60</v>
      </c>
      <c r="L56" s="60"/>
      <c r="M56" s="81">
        <v>23520</v>
      </c>
      <c r="N56" s="52">
        <f>(M56*K56*H56)/1000</f>
        <v>59270.400000000001</v>
      </c>
      <c r="O56" s="24">
        <f>VLOOKUP(B56,'Data '!A:AI,13,FALSE)</f>
        <v>112</v>
      </c>
      <c r="P56" s="25">
        <f>M56/O56</f>
        <v>210</v>
      </c>
      <c r="Q56" s="80">
        <f>R55</f>
        <v>45950.583333333336</v>
      </c>
      <c r="R56" s="11">
        <f>Q56+(P56/A56)/24</f>
        <v>45952.940575840672</v>
      </c>
      <c r="S56" s="71">
        <f>+P56/A56</f>
        <v>56.573820176071585</v>
      </c>
      <c r="T56" s="71">
        <f>+S56/8</f>
        <v>7.0717275220089482</v>
      </c>
      <c r="U56" s="56"/>
      <c r="V56" s="13">
        <f>H56*K56/1000*O56*A56</f>
        <v>1047.6648</v>
      </c>
      <c r="W56" s="14">
        <f>H56*K56/1000</f>
        <v>2.52</v>
      </c>
      <c r="X56" s="66">
        <f>INT(Q56)</f>
        <v>45950</v>
      </c>
      <c r="Y56" s="67" t="str">
        <f>_xlfn.CONCAT(TEXT((Q56-X56),"HH:MM:SS"))</f>
        <v>14:00:00</v>
      </c>
      <c r="Z56" s="68" t="str">
        <f>VLOOKUP(B56,'Data '!A:AI,28,FALSE)</f>
        <v>0001</v>
      </c>
      <c r="AA56" s="18" t="s">
        <v>29</v>
      </c>
      <c r="AB56" s="19"/>
    </row>
    <row r="57" spans="1:28" ht="15.5" x14ac:dyDescent="0.35">
      <c r="A57" s="65">
        <v>1</v>
      </c>
      <c r="B57" s="77" t="s">
        <v>92</v>
      </c>
      <c r="C57" s="102"/>
      <c r="D57" s="92"/>
      <c r="E57" s="30"/>
      <c r="F57" s="30"/>
      <c r="G57" s="30"/>
      <c r="H57" s="30"/>
      <c r="I57" s="30"/>
      <c r="J57" s="31"/>
      <c r="K57" s="32"/>
      <c r="L57" s="29"/>
      <c r="M57" s="29"/>
      <c r="N57" s="53"/>
      <c r="O57" s="29"/>
      <c r="P57" s="42">
        <v>1</v>
      </c>
      <c r="Q57" s="80">
        <f t="shared" ref="Q57:Q68" si="29">R56</f>
        <v>45952.940575840672</v>
      </c>
      <c r="R57" s="11">
        <f t="shared" ref="R57:R68" si="30">Q57+(P57/A57)/24</f>
        <v>45952.982242507336</v>
      </c>
      <c r="S57" s="12">
        <v>0.25</v>
      </c>
      <c r="T57" s="12">
        <v>3.125E-2</v>
      </c>
      <c r="U57" s="106"/>
      <c r="V57" s="13">
        <v>0</v>
      </c>
      <c r="W57" s="14">
        <v>0</v>
      </c>
      <c r="X57" s="15">
        <v>45661</v>
      </c>
      <c r="Y57" s="16" t="s">
        <v>93</v>
      </c>
      <c r="Z57" s="17" t="e">
        <v>#N/A</v>
      </c>
      <c r="AA57" s="18" t="s">
        <v>89</v>
      </c>
      <c r="AB57" s="19"/>
    </row>
    <row r="58" spans="1:28" ht="15.5" x14ac:dyDescent="0.35">
      <c r="A58" s="65">
        <f>IFERROR(VLOOKUP(B58,'Data '!A:AK,27,FALSE),1)</f>
        <v>7.9635416666666652</v>
      </c>
      <c r="B58" s="59" t="str">
        <f>_xlfn.CONCAT(D58,"1k2b")</f>
        <v>43099891k2b</v>
      </c>
      <c r="D58">
        <v>4309989</v>
      </c>
      <c r="E58" s="21" t="str">
        <f>VLOOKUP(D58,'Data '!B:C,2,FALSE)</f>
        <v>CHIPIC 12X64G VANIL CAKE BR COV 6CA</v>
      </c>
      <c r="F58" s="21">
        <f>VLOOKUP(B58,'Data '!A:AO,8,FALSE)</f>
        <v>0</v>
      </c>
      <c r="G58" s="21" t="str">
        <f>VLOOKUP(B58,'Data '!A:AJ,9,FALSE)</f>
        <v>Covered</v>
      </c>
      <c r="H58" s="21">
        <f>VLOOKUP(B58,'Data '!A:AH,6,FALSE)</f>
        <v>64</v>
      </c>
      <c r="I58" s="22" t="str">
        <f>_xlfn.CONCAT(VLOOKUP(B58,'Data '!A:AH,7,FALSE),"__",AA58)</f>
        <v>Slovacia__w39</v>
      </c>
      <c r="J58" s="21" t="str">
        <f>VLOOKUP(B58,'Data '!A:AG,10,FALSE)</f>
        <v>Display</v>
      </c>
      <c r="K58" s="23">
        <f>VLOOKUP(B58,'Data '!A:AK,12,FALSE)*VLOOKUP(B58,'Data '!A:AF,11,FALSE)</f>
        <v>72</v>
      </c>
      <c r="L58" s="60"/>
      <c r="M58" s="61">
        <v>576</v>
      </c>
      <c r="N58" s="52">
        <f>(M58*K58*H58)/1000</f>
        <v>2654.2080000000001</v>
      </c>
      <c r="O58" s="24">
        <f>VLOOKUP(B58,'Data '!A:AI,13,FALSE)</f>
        <v>24</v>
      </c>
      <c r="P58" s="25">
        <f>M58/O58</f>
        <v>24</v>
      </c>
      <c r="Q58" s="80">
        <f t="shared" si="29"/>
        <v>45952.982242507336</v>
      </c>
      <c r="R58" s="11">
        <f t="shared" si="30"/>
        <v>45953.107814776791</v>
      </c>
      <c r="S58" s="71">
        <f>+P58/A58</f>
        <v>3.0137344669718775</v>
      </c>
      <c r="T58" s="71">
        <f>+S58/8</f>
        <v>0.37671680837148469</v>
      </c>
      <c r="U58" s="56"/>
      <c r="V58" s="13">
        <f>H58*K58/1000*O58*A58</f>
        <v>880.70399999999972</v>
      </c>
      <c r="W58" s="14">
        <f>H58*K58/1000</f>
        <v>4.6079999999999997</v>
      </c>
      <c r="X58" s="66">
        <f>INT(Q58)</f>
        <v>45952</v>
      </c>
      <c r="Y58" s="67" t="str">
        <f>_xlfn.CONCAT(TEXT((Q58-X58),"HH:MM:SS"))</f>
        <v>23:34:26</v>
      </c>
      <c r="Z58" s="68" t="str">
        <f>VLOOKUP(B58,'Data '!A:AI,28,FALSE)</f>
        <v>0002</v>
      </c>
      <c r="AA58" s="18" t="s">
        <v>91</v>
      </c>
      <c r="AB58" s="19"/>
    </row>
    <row r="59" spans="1:28" ht="15.5" x14ac:dyDescent="0.35">
      <c r="A59" s="65">
        <v>1</v>
      </c>
      <c r="B59" s="77" t="s">
        <v>92</v>
      </c>
      <c r="C59" s="102"/>
      <c r="D59" s="92"/>
      <c r="E59" s="30"/>
      <c r="F59" s="30"/>
      <c r="G59" s="30"/>
      <c r="H59" s="30"/>
      <c r="I59" s="30"/>
      <c r="J59" s="31"/>
      <c r="K59" s="32"/>
      <c r="L59" s="29"/>
      <c r="M59" s="29"/>
      <c r="N59" s="53"/>
      <c r="O59" s="29"/>
      <c r="P59" s="42">
        <v>1</v>
      </c>
      <c r="Q59" s="80">
        <f t="shared" si="29"/>
        <v>45953.107814776791</v>
      </c>
      <c r="R59" s="11">
        <f t="shared" si="30"/>
        <v>45953.149481443455</v>
      </c>
      <c r="S59" s="12">
        <v>0.25</v>
      </c>
      <c r="T59" s="12">
        <v>3.125E-2</v>
      </c>
      <c r="U59" s="106"/>
      <c r="V59" s="13">
        <v>0</v>
      </c>
      <c r="W59" s="14">
        <v>0</v>
      </c>
      <c r="X59" s="15">
        <v>45661</v>
      </c>
      <c r="Y59" s="16" t="s">
        <v>93</v>
      </c>
      <c r="Z59" s="17" t="e">
        <v>#N/A</v>
      </c>
      <c r="AA59" s="18" t="s">
        <v>89</v>
      </c>
      <c r="AB59" s="19"/>
    </row>
    <row r="60" spans="1:28" ht="15.5" x14ac:dyDescent="0.35">
      <c r="A60" s="65">
        <f>IFERROR(VLOOKUP(B60,'Data '!A:AK,27,FALSE),1)</f>
        <v>4.0547692307692307</v>
      </c>
      <c r="B60" s="59" t="str">
        <f>_xlfn.CONCAT(D60,"1k2b")</f>
        <v>43181711k2b</v>
      </c>
      <c r="D60">
        <v>4318171</v>
      </c>
      <c r="E60" s="21" t="str">
        <f>VLOOKUP(D60,'Data '!B:C,2,FALSE)</f>
        <v>7D SWISS ROLL STRAWB.UN.(200G)10P/C</v>
      </c>
      <c r="F60" s="21" t="str">
        <f>VLOOKUP(B60,'Data '!A:AO,8,FALSE)</f>
        <v>Strawberry</v>
      </c>
      <c r="G60" s="21" t="str">
        <f>VLOOKUP(B60,'Data '!A:AJ,9,FALSE)</f>
        <v>Decor</v>
      </c>
      <c r="H60" s="21">
        <f>VLOOKUP(B60,'Data '!A:AH,6,FALSE)</f>
        <v>200</v>
      </c>
      <c r="I60" s="22" t="str">
        <f>_xlfn.CONCAT(VLOOKUP(B60,'Data '!A:AH,7,FALSE),"__",AA60)</f>
        <v>Grecia__w39</v>
      </c>
      <c r="J60" s="21">
        <f>VLOOKUP(B60,'Data '!A:AG,10,FALSE)</f>
        <v>0</v>
      </c>
      <c r="K60" s="23">
        <f>VLOOKUP(B60,'Data '!A:AK,12,FALSE)*VLOOKUP(B60,'Data '!A:AF,11,FALSE)</f>
        <v>10</v>
      </c>
      <c r="L60" s="60"/>
      <c r="M60" s="81">
        <v>1344</v>
      </c>
      <c r="N60" s="52">
        <f>(M60*K60*H60)/1000</f>
        <v>2688</v>
      </c>
      <c r="O60" s="24">
        <f>VLOOKUP(B60,'Data '!A:AI,13,FALSE)</f>
        <v>156</v>
      </c>
      <c r="P60" s="25">
        <f>M60/O60</f>
        <v>8.615384615384615</v>
      </c>
      <c r="Q60" s="80">
        <f t="shared" si="29"/>
        <v>45953.149481443455</v>
      </c>
      <c r="R60" s="11">
        <f t="shared" si="30"/>
        <v>45953.238012834154</v>
      </c>
      <c r="S60" s="71">
        <f>+P60/A60</f>
        <v>2.1247533768401881</v>
      </c>
      <c r="T60" s="71">
        <f>+S60/8</f>
        <v>0.26559417210502351</v>
      </c>
      <c r="U60" s="56"/>
      <c r="V60" s="13">
        <f>H60*K60/1000*O60*A60</f>
        <v>1265.088</v>
      </c>
      <c r="W60" s="14">
        <f>H60*K60/1000</f>
        <v>2</v>
      </c>
      <c r="X60" s="66">
        <f>INT(Q60)</f>
        <v>45953</v>
      </c>
      <c r="Y60" s="67" t="str">
        <f>_xlfn.CONCAT(TEXT((Q60-X60),"HH:MM:SS"))</f>
        <v>03:35:15</v>
      </c>
      <c r="Z60" s="68" t="str">
        <f>VLOOKUP(B60,'Data '!A:AI,28,FALSE)</f>
        <v>0001</v>
      </c>
      <c r="AA60" s="18" t="s">
        <v>91</v>
      </c>
      <c r="AB60" s="19"/>
    </row>
    <row r="61" spans="1:28" ht="15.5" x14ac:dyDescent="0.35">
      <c r="A61" s="65">
        <f>IFERROR(VLOOKUP(B61,'Data '!A:AK,27,FALSE),1)</f>
        <v>4.0547692307692307</v>
      </c>
      <c r="B61" s="59" t="str">
        <f t="shared" ref="B61:B96" si="31">_xlfn.CONCAT(D61,"1k2b")</f>
        <v>43164541k2b</v>
      </c>
      <c r="D61">
        <v>4316454</v>
      </c>
      <c r="E61" s="21" t="str">
        <f>VLOOKUP(D61,'Data '!B:C,2,FALSE)</f>
        <v>7D 200G STRAWB SW ROLL UNC 10CA</v>
      </c>
      <c r="F61" s="21" t="str">
        <f>VLOOKUP(B61,'Data '!A:AO,8,FALSE)</f>
        <v>Strawberry</v>
      </c>
      <c r="G61" s="21" t="str">
        <f>VLOOKUP(B61,'Data '!A:AJ,9,FALSE)</f>
        <v>Decor</v>
      </c>
      <c r="H61" s="21">
        <f>VLOOKUP(B61,'Data '!A:AH,6,FALSE)</f>
        <v>200</v>
      </c>
      <c r="I61" s="22" t="str">
        <f>_xlfn.CONCAT(VLOOKUP(B61,'Data '!A:AH,7,FALSE),"__",AA61)</f>
        <v>Romania__w43</v>
      </c>
      <c r="J61" s="21">
        <f>VLOOKUP(B61,'Data '!A:AG,10,FALSE)</f>
        <v>0</v>
      </c>
      <c r="K61" s="23">
        <f>VLOOKUP(B61,'Data '!A:AK,12,FALSE)*VLOOKUP(B61,'Data '!A:AF,11,FALSE)</f>
        <v>10</v>
      </c>
      <c r="L61" s="60"/>
      <c r="M61" s="61">
        <v>624</v>
      </c>
      <c r="N61" s="52">
        <f t="shared" ref="N61:N96" si="32">(M61*K61*H61)/1000</f>
        <v>1248</v>
      </c>
      <c r="O61" s="24">
        <f>VLOOKUP(B61,'Data '!A:AI,13,FALSE)</f>
        <v>156</v>
      </c>
      <c r="P61" s="25">
        <f t="shared" ref="P61:P96" si="33">M61/O61</f>
        <v>4</v>
      </c>
      <c r="Q61" s="80">
        <f t="shared" si="29"/>
        <v>45953.238012834154</v>
      </c>
      <c r="R61" s="11">
        <f t="shared" si="30"/>
        <v>45953.279116694124</v>
      </c>
      <c r="S61" s="71">
        <f t="shared" ref="S61:S96" si="34">+P61/A61</f>
        <v>0.9864926392472303</v>
      </c>
      <c r="T61" s="71">
        <f t="shared" ref="T61:T96" si="35">+S61/8</f>
        <v>0.12331157990590379</v>
      </c>
      <c r="U61" s="56"/>
      <c r="V61" s="13">
        <f t="shared" ref="V61:V96" si="36">H61*K61/1000*O61*A61</f>
        <v>1265.088</v>
      </c>
      <c r="W61" s="14">
        <f t="shared" ref="W61:W96" si="37">H61*K61/1000</f>
        <v>2</v>
      </c>
      <c r="X61" s="66">
        <f t="shared" ref="X61:X96" si="38">INT(Q61)</f>
        <v>45953</v>
      </c>
      <c r="Y61" s="67" t="str">
        <f t="shared" ref="Y61:Y96" si="39">_xlfn.CONCAT(TEXT((Q61-X61),"HH:MM:SS"))</f>
        <v>05:42:44</v>
      </c>
      <c r="Z61" s="68" t="str">
        <f>VLOOKUP(B61,'Data '!A:AI,28,FALSE)</f>
        <v>0001</v>
      </c>
      <c r="AA61" s="18" t="s">
        <v>42</v>
      </c>
      <c r="AB61" s="19"/>
    </row>
    <row r="62" spans="1:28" ht="15.5" x14ac:dyDescent="0.35">
      <c r="A62" s="65">
        <v>1</v>
      </c>
      <c r="B62" s="77" t="s">
        <v>92</v>
      </c>
      <c r="C62" s="102"/>
      <c r="D62" s="92"/>
      <c r="E62" s="30"/>
      <c r="F62" s="30"/>
      <c r="G62" s="30"/>
      <c r="H62" s="30"/>
      <c r="I62" s="30"/>
      <c r="J62" s="31"/>
      <c r="K62" s="32"/>
      <c r="L62" s="29"/>
      <c r="M62" s="29"/>
      <c r="N62" s="53"/>
      <c r="O62" s="29"/>
      <c r="P62" s="42">
        <v>0.25</v>
      </c>
      <c r="Q62" s="80">
        <f t="shared" si="29"/>
        <v>45953.279116694124</v>
      </c>
      <c r="R62" s="11">
        <f t="shared" si="30"/>
        <v>45953.289533360788</v>
      </c>
      <c r="S62" s="12">
        <v>0.25</v>
      </c>
      <c r="T62" s="12">
        <v>3.125E-2</v>
      </c>
      <c r="U62" s="106"/>
      <c r="V62" s="13">
        <v>0</v>
      </c>
      <c r="W62" s="14">
        <v>0</v>
      </c>
      <c r="X62" s="15">
        <v>45661</v>
      </c>
      <c r="Y62" s="16" t="s">
        <v>93</v>
      </c>
      <c r="Z62" s="17" t="e">
        <v>#N/A</v>
      </c>
      <c r="AA62" s="18" t="s">
        <v>89</v>
      </c>
      <c r="AB62" s="19"/>
    </row>
    <row r="63" spans="1:28" ht="15.5" x14ac:dyDescent="0.35">
      <c r="A63" s="65">
        <f>IFERROR(VLOOKUP(B63,'Data '!A:AK,27,FALSE),1)</f>
        <v>4.0547692307692307</v>
      </c>
      <c r="B63" s="59" t="str">
        <f>_xlfn.CONCAT(D63,"1k2b")</f>
        <v>43164901k2b</v>
      </c>
      <c r="D63">
        <v>4316490</v>
      </c>
      <c r="E63" s="21" t="str">
        <f>VLOOKUP(D63,'Data '!B:C,2,FALSE)</f>
        <v>7D 200G COCOA SW ROLL UNC 10CA</v>
      </c>
      <c r="F63" s="21" t="str">
        <f>VLOOKUP(B63,'Data '!A:AO,8,FALSE)</f>
        <v>Cocoa</v>
      </c>
      <c r="G63" s="21" t="str">
        <f>VLOOKUP(B63,'Data '!A:AJ,9,FALSE)</f>
        <v>Decor</v>
      </c>
      <c r="H63" s="21">
        <f>VLOOKUP(B63,'Data '!A:AH,6,FALSE)</f>
        <v>200</v>
      </c>
      <c r="I63" s="22" t="str">
        <f>_xlfn.CONCAT(VLOOKUP(B63,'Data '!A:AH,7,FALSE),"__",AA63)</f>
        <v>Serbia__w39</v>
      </c>
      <c r="J63" s="21">
        <f>VLOOKUP(B63,'Data '!A:AG,10,FALSE)</f>
        <v>0</v>
      </c>
      <c r="K63" s="23">
        <f>VLOOKUP(B63,'Data '!A:AK,12,FALSE)*VLOOKUP(B63,'Data '!A:AF,11,FALSE)</f>
        <v>10</v>
      </c>
      <c r="L63" s="60"/>
      <c r="M63" s="81">
        <v>2808</v>
      </c>
      <c r="N63" s="52">
        <f>(M63*K63*H63)/1000</f>
        <v>5616</v>
      </c>
      <c r="O63" s="24">
        <f>VLOOKUP(B63,'Data '!A:AI,13,FALSE)</f>
        <v>156</v>
      </c>
      <c r="P63" s="25">
        <f>M63/O63</f>
        <v>18</v>
      </c>
      <c r="Q63" s="80">
        <f t="shared" si="29"/>
        <v>45953.289533360788</v>
      </c>
      <c r="R63" s="11">
        <f t="shared" si="30"/>
        <v>45953.474500730648</v>
      </c>
      <c r="S63" s="71">
        <f>+P63/A63</f>
        <v>4.4392168766125364</v>
      </c>
      <c r="T63" s="71">
        <f>+S63/8</f>
        <v>0.55490210957656705</v>
      </c>
      <c r="U63" s="56"/>
      <c r="V63" s="13">
        <f>H63*K63/1000*O63*A63</f>
        <v>1265.088</v>
      </c>
      <c r="W63" s="14">
        <f>H63*K63/1000</f>
        <v>2</v>
      </c>
      <c r="X63" s="66">
        <f>INT(Q63)</f>
        <v>45953</v>
      </c>
      <c r="Y63" s="67" t="str">
        <f>_xlfn.CONCAT(TEXT((Q63-X63),"HH:MM:SS"))</f>
        <v>06:56:56</v>
      </c>
      <c r="Z63" s="68" t="str">
        <f>VLOOKUP(B63,'Data '!A:AI,28,FALSE)</f>
        <v>0001</v>
      </c>
      <c r="AA63" s="18" t="s">
        <v>91</v>
      </c>
      <c r="AB63" s="19"/>
    </row>
    <row r="64" spans="1:28" ht="15.5" x14ac:dyDescent="0.35">
      <c r="A64" s="65">
        <f>IFERROR(VLOOKUP(B64,'Data '!A:AK,27,FALSE),1)</f>
        <v>4.0547692307692307</v>
      </c>
      <c r="B64" s="59" t="str">
        <f>_xlfn.CONCAT(D64,"1k2b")</f>
        <v>43181381k2b</v>
      </c>
      <c r="D64">
        <v>4318138</v>
      </c>
      <c r="E64" s="21" t="str">
        <f>VLOOKUP(D64,'Data '!B:C,2,FALSE)</f>
        <v>7D 200G COCOA SW ROLL UNC 10CA</v>
      </c>
      <c r="F64" s="21" t="str">
        <f>VLOOKUP(B64,'Data '!A:AO,8,FALSE)</f>
        <v>Cocoa</v>
      </c>
      <c r="G64" s="21" t="str">
        <f>VLOOKUP(B64,'Data '!A:AJ,9,FALSE)</f>
        <v>Decor</v>
      </c>
      <c r="H64" s="21">
        <f>VLOOKUP(B64,'Data '!A:AH,6,FALSE)</f>
        <v>200</v>
      </c>
      <c r="I64" s="22" t="str">
        <f>_xlfn.CONCAT(VLOOKUP(B64,'Data '!A:AH,7,FALSE),"__",AA64)</f>
        <v>Romania__w45</v>
      </c>
      <c r="J64" s="21">
        <f>VLOOKUP(B64,'Data '!A:AG,10,FALSE)</f>
        <v>0</v>
      </c>
      <c r="K64" s="23">
        <f>VLOOKUP(B64,'Data '!A:AK,12,FALSE)*VLOOKUP(B64,'Data '!A:AF,11,FALSE)</f>
        <v>10</v>
      </c>
      <c r="L64" s="60"/>
      <c r="M64" s="81">
        <v>2808</v>
      </c>
      <c r="N64" s="52">
        <f>(M64*K64*H64)/1000</f>
        <v>5616</v>
      </c>
      <c r="O64" s="24">
        <f>VLOOKUP(B64,'Data '!A:AI,13,FALSE)</f>
        <v>156</v>
      </c>
      <c r="P64" s="25">
        <f>M64/O64</f>
        <v>18</v>
      </c>
      <c r="Q64" s="80">
        <f t="shared" si="29"/>
        <v>45953.474500730648</v>
      </c>
      <c r="R64" s="11">
        <f t="shared" si="30"/>
        <v>45953.659468100508</v>
      </c>
      <c r="S64" s="71">
        <f>+P64/A64</f>
        <v>4.4392168766125364</v>
      </c>
      <c r="T64" s="71">
        <f>+S64/8</f>
        <v>0.55490210957656705</v>
      </c>
      <c r="U64" s="56"/>
      <c r="V64" s="13">
        <f>H64*K64/1000*O64*A64</f>
        <v>1265.088</v>
      </c>
      <c r="W64" s="14">
        <f>H64*K64/1000</f>
        <v>2</v>
      </c>
      <c r="X64" s="66">
        <f>INT(Q64)</f>
        <v>45953</v>
      </c>
      <c r="Y64" s="67" t="str">
        <f>_xlfn.CONCAT(TEXT((Q64-X64),"HH:MM:SS"))</f>
        <v>11:23:17</v>
      </c>
      <c r="Z64" s="68" t="str">
        <f>VLOOKUP(B64,'Data '!A:AI,28,FALSE)</f>
        <v>0001</v>
      </c>
      <c r="AA64" s="18" t="s">
        <v>96</v>
      </c>
      <c r="AB64" s="19"/>
    </row>
    <row r="65" spans="1:28" ht="15.5" x14ac:dyDescent="0.35">
      <c r="A65" s="65">
        <v>1</v>
      </c>
      <c r="B65" s="77" t="s">
        <v>92</v>
      </c>
      <c r="C65" s="102"/>
      <c r="D65" s="92"/>
      <c r="E65" s="30"/>
      <c r="F65" s="30"/>
      <c r="G65" s="30"/>
      <c r="H65" s="30"/>
      <c r="I65" s="30"/>
      <c r="J65" s="31"/>
      <c r="K65" s="32"/>
      <c r="L65" s="29"/>
      <c r="M65" s="29"/>
      <c r="N65" s="53"/>
      <c r="O65" s="29"/>
      <c r="P65" s="42">
        <v>0.25</v>
      </c>
      <c r="Q65" s="80">
        <f t="shared" si="29"/>
        <v>45953.659468100508</v>
      </c>
      <c r="R65" s="11">
        <f t="shared" si="30"/>
        <v>45953.669884767172</v>
      </c>
      <c r="S65" s="12">
        <v>0.25</v>
      </c>
      <c r="T65" s="12">
        <v>3.125E-2</v>
      </c>
      <c r="U65" s="106"/>
      <c r="V65" s="13">
        <v>0</v>
      </c>
      <c r="W65" s="14">
        <v>0</v>
      </c>
      <c r="X65" s="15">
        <v>45661</v>
      </c>
      <c r="Y65" s="16" t="s">
        <v>93</v>
      </c>
      <c r="Z65" s="17" t="e">
        <v>#N/A</v>
      </c>
      <c r="AA65" s="18" t="s">
        <v>89</v>
      </c>
      <c r="AB65" s="19"/>
    </row>
    <row r="66" spans="1:28" ht="31" x14ac:dyDescent="0.35">
      <c r="A66" s="65">
        <f>IFERROR(VLOOKUP(B66,'Data '!A:AK,27,FALSE),1)</f>
        <v>4.0547692307692307</v>
      </c>
      <c r="B66" s="59" t="str">
        <f t="shared" si="31"/>
        <v>43164601k2b</v>
      </c>
      <c r="D66">
        <v>4316460</v>
      </c>
      <c r="E66" s="21" t="str">
        <f>VLOOKUP(D66,'Data '!B:C,2,FALSE)</f>
        <v>7DAYS SWISS ROLLS VANILLA (200G) 10P/C</v>
      </c>
      <c r="F66" s="21" t="str">
        <f>VLOOKUP(B66,'Data '!A:AO,8,FALSE)</f>
        <v>Vanilla</v>
      </c>
      <c r="G66" s="21" t="str">
        <f>VLOOKUP(B66,'Data '!A:AJ,9,FALSE)</f>
        <v>Decor</v>
      </c>
      <c r="H66" s="21">
        <f>VLOOKUP(B66,'Data '!A:AH,6,FALSE)</f>
        <v>200</v>
      </c>
      <c r="I66" s="22" t="str">
        <f>_xlfn.CONCAT(VLOOKUP(B66,'Data '!A:AH,7,FALSE),"__",AA66)</f>
        <v>Romania__w45</v>
      </c>
      <c r="J66" s="21">
        <f>VLOOKUP(B66,'Data '!A:AG,10,FALSE)</f>
        <v>0</v>
      </c>
      <c r="K66" s="23">
        <f>VLOOKUP(B66,'Data '!A:AK,12,FALSE)*VLOOKUP(B66,'Data '!A:AF,11,FALSE)</f>
        <v>10</v>
      </c>
      <c r="L66" s="60"/>
      <c r="M66" s="81">
        <v>1560</v>
      </c>
      <c r="N66" s="52">
        <f t="shared" si="32"/>
        <v>3120</v>
      </c>
      <c r="O66" s="24">
        <f>VLOOKUP(B66,'Data '!A:AI,13,FALSE)</f>
        <v>156</v>
      </c>
      <c r="P66" s="25">
        <f t="shared" si="33"/>
        <v>10</v>
      </c>
      <c r="Q66" s="80">
        <f t="shared" si="29"/>
        <v>45953.669884767172</v>
      </c>
      <c r="R66" s="11">
        <f t="shared" si="30"/>
        <v>45953.772644417091</v>
      </c>
      <c r="S66" s="71">
        <f t="shared" si="34"/>
        <v>2.4662315981180756</v>
      </c>
      <c r="T66" s="71">
        <f t="shared" si="35"/>
        <v>0.30827894976475945</v>
      </c>
      <c r="U66" s="56"/>
      <c r="V66" s="13">
        <f t="shared" si="36"/>
        <v>1265.088</v>
      </c>
      <c r="W66" s="14">
        <f t="shared" si="37"/>
        <v>2</v>
      </c>
      <c r="X66" s="66">
        <f t="shared" si="38"/>
        <v>45953</v>
      </c>
      <c r="Y66" s="67" t="str">
        <f t="shared" si="39"/>
        <v>16:04:38</v>
      </c>
      <c r="Z66" s="68" t="str">
        <f>VLOOKUP(B66,'Data '!A:AI,28,FALSE)</f>
        <v>0001</v>
      </c>
      <c r="AA66" s="18" t="s">
        <v>96</v>
      </c>
      <c r="AB66" s="19"/>
    </row>
    <row r="67" spans="1:28" ht="15.5" x14ac:dyDescent="0.35">
      <c r="A67" s="65">
        <f>IFERROR(VLOOKUP(B67,'Data '!A:AK,27,FALSE),1)</f>
        <v>4.0547692307692307</v>
      </c>
      <c r="B67" s="59" t="str">
        <f t="shared" si="31"/>
        <v>43182081k2b</v>
      </c>
      <c r="D67">
        <v>4318208</v>
      </c>
      <c r="E67" s="21" t="str">
        <f>VLOOKUP(D67,'Data '!B:C,2,FALSE)</f>
        <v>7D SWISS ROLL VANIL.UN.(200G)10P/C</v>
      </c>
      <c r="F67" s="21" t="str">
        <f>VLOOKUP(B67,'Data '!A:AO,8,FALSE)</f>
        <v>Vanilla</v>
      </c>
      <c r="G67" s="21" t="str">
        <f>VLOOKUP(B67,'Data '!A:AJ,9,FALSE)</f>
        <v>Decor</v>
      </c>
      <c r="H67" s="21">
        <f>VLOOKUP(B67,'Data '!A:AH,6,FALSE)</f>
        <v>200</v>
      </c>
      <c r="I67" s="22" t="str">
        <f>_xlfn.CONCAT(VLOOKUP(B67,'Data '!A:AH,7,FALSE),"__",AA67)</f>
        <v>Grecia__w46</v>
      </c>
      <c r="J67" s="21">
        <f>VLOOKUP(B67,'Data '!A:AG,10,FALSE)</f>
        <v>0</v>
      </c>
      <c r="K67" s="23">
        <f>VLOOKUP(B67,'Data '!A:AK,12,FALSE)*VLOOKUP(B67,'Data '!A:AF,11,FALSE)</f>
        <v>10</v>
      </c>
      <c r="L67" s="60"/>
      <c r="M67" s="81">
        <v>1560</v>
      </c>
      <c r="N67" s="52">
        <f t="shared" si="32"/>
        <v>3120</v>
      </c>
      <c r="O67" s="24">
        <f>VLOOKUP(B67,'Data '!A:AI,13,FALSE)</f>
        <v>156</v>
      </c>
      <c r="P67" s="25">
        <f t="shared" si="33"/>
        <v>10</v>
      </c>
      <c r="Q67" s="80">
        <f t="shared" si="29"/>
        <v>45953.772644417091</v>
      </c>
      <c r="R67" s="11">
        <f t="shared" si="30"/>
        <v>45953.87540406701</v>
      </c>
      <c r="S67" s="71">
        <f t="shared" si="34"/>
        <v>2.4662315981180756</v>
      </c>
      <c r="T67" s="71">
        <f t="shared" si="35"/>
        <v>0.30827894976475945</v>
      </c>
      <c r="U67" s="56"/>
      <c r="V67" s="13">
        <f t="shared" si="36"/>
        <v>1265.088</v>
      </c>
      <c r="W67" s="14">
        <f t="shared" si="37"/>
        <v>2</v>
      </c>
      <c r="X67" s="66">
        <f t="shared" si="38"/>
        <v>45953</v>
      </c>
      <c r="Y67" s="67" t="str">
        <f t="shared" si="39"/>
        <v>18:32:36</v>
      </c>
      <c r="Z67" s="68" t="str">
        <f>VLOOKUP(B67,'Data '!A:AI,28,FALSE)</f>
        <v>0001</v>
      </c>
      <c r="AA67" s="18" t="s">
        <v>100</v>
      </c>
      <c r="AB67" s="19"/>
    </row>
    <row r="68" spans="1:28" ht="15.5" x14ac:dyDescent="0.35">
      <c r="A68" s="107">
        <v>1</v>
      </c>
      <c r="B68" s="57" t="s">
        <v>87</v>
      </c>
      <c r="C68" s="62"/>
      <c r="D68" s="134"/>
      <c r="E68" s="33"/>
      <c r="F68" s="33"/>
      <c r="G68" s="33"/>
      <c r="H68" s="33"/>
      <c r="I68" s="33"/>
      <c r="J68" s="33"/>
      <c r="K68" s="34"/>
      <c r="L68" s="35"/>
      <c r="M68" s="47"/>
      <c r="N68" s="51"/>
      <c r="O68" s="35"/>
      <c r="P68" s="41">
        <v>8</v>
      </c>
      <c r="Q68" s="80">
        <f t="shared" si="29"/>
        <v>45953.87540406701</v>
      </c>
      <c r="R68" s="11">
        <f t="shared" si="30"/>
        <v>45954.208737400346</v>
      </c>
      <c r="S68" s="71">
        <v>12</v>
      </c>
      <c r="T68" s="71">
        <v>1.5</v>
      </c>
      <c r="U68" s="56"/>
      <c r="V68" s="13">
        <v>0</v>
      </c>
      <c r="W68" s="14">
        <v>0</v>
      </c>
      <c r="X68" s="66">
        <v>45660</v>
      </c>
      <c r="Y68" s="67" t="s">
        <v>88</v>
      </c>
      <c r="Z68" s="68" t="e">
        <v>#N/A</v>
      </c>
      <c r="AA68" s="18" t="s">
        <v>89</v>
      </c>
      <c r="AB68" s="19"/>
    </row>
    <row r="69" spans="1:28" ht="54.65" customHeight="1" x14ac:dyDescent="0.65">
      <c r="A69" s="65">
        <v>1</v>
      </c>
      <c r="B69" s="78" t="s">
        <v>82</v>
      </c>
      <c r="C69" s="79"/>
      <c r="D69" s="108" t="s">
        <v>82</v>
      </c>
      <c r="E69" s="73" t="s">
        <v>82</v>
      </c>
      <c r="F69" s="70" t="s">
        <v>101</v>
      </c>
      <c r="G69" s="74" t="s">
        <v>84</v>
      </c>
      <c r="H69" s="73" t="s">
        <v>82</v>
      </c>
      <c r="I69" s="73" t="s">
        <v>82</v>
      </c>
      <c r="J69" s="75" t="s">
        <v>82</v>
      </c>
      <c r="K69" s="73" t="s">
        <v>82</v>
      </c>
      <c r="L69" s="73" t="s">
        <v>82</v>
      </c>
      <c r="M69" s="73" t="s">
        <v>82</v>
      </c>
      <c r="N69" s="73" t="s">
        <v>82</v>
      </c>
      <c r="O69" s="73" t="s">
        <v>82</v>
      </c>
      <c r="P69" s="109"/>
      <c r="Q69" s="80"/>
      <c r="R69" s="11"/>
      <c r="S69" s="71">
        <v>0</v>
      </c>
      <c r="T69" s="71">
        <v>0</v>
      </c>
      <c r="U69" s="69"/>
      <c r="V69" s="13" t="e">
        <v>#VALUE!</v>
      </c>
      <c r="W69" s="14" t="e">
        <v>#VALUE!</v>
      </c>
      <c r="X69" s="66">
        <v>0</v>
      </c>
      <c r="Y69" s="67" t="s">
        <v>85</v>
      </c>
      <c r="Z69" s="68" t="e">
        <v>#N/A</v>
      </c>
      <c r="AA69" s="18" t="s">
        <v>86</v>
      </c>
      <c r="AB69" s="76" t="s">
        <v>82</v>
      </c>
    </row>
    <row r="70" spans="1:28" ht="15.5" x14ac:dyDescent="0.35">
      <c r="A70" s="65">
        <f>IFERROR(VLOOKUP(B70,'Data '!A:AK,27,FALSE),1)</f>
        <v>5.533854166666667</v>
      </c>
      <c r="B70" s="59" t="str">
        <f>_xlfn.CONCAT(D70,"1k2a")</f>
        <v>43165161k2a</v>
      </c>
      <c r="D70">
        <v>4316516</v>
      </c>
      <c r="E70" s="21" t="str">
        <f>VLOOKUP(D70,'Data '!B:C,2,FALSE)</f>
        <v>7D 16X30G STRAWB CAKE BR UNC 9CA</v>
      </c>
      <c r="F70" s="21" t="str">
        <f>VLOOKUP(B70,'Data '!A:AO,8,FALSE)</f>
        <v>Strawberry</v>
      </c>
      <c r="G70" s="21" t="str">
        <f>VLOOKUP(B70,'Data '!A:AJ,9,FALSE)</f>
        <v>Decor</v>
      </c>
      <c r="H70" s="21">
        <f>VLOOKUP(B70,'Data '!A:AH,6,FALSE)</f>
        <v>30</v>
      </c>
      <c r="I70" s="22" t="str">
        <f>_xlfn.CONCAT(VLOOKUP(B70,'Data '!A:AH,7,FALSE),"__",AA70)</f>
        <v>__w43</v>
      </c>
      <c r="J70" s="21" t="str">
        <f>VLOOKUP(B70,'Data '!A:AG,10,FALSE)</f>
        <v>Display</v>
      </c>
      <c r="K70" s="23">
        <f>VLOOKUP(B70,'Data '!A:AK,12,FALSE)*VLOOKUP(B70,'Data '!A:AF,11,FALSE)</f>
        <v>144</v>
      </c>
      <c r="L70" s="60"/>
      <c r="M70" s="61">
        <v>252</v>
      </c>
      <c r="N70" s="52">
        <f>(M70*K70*H70)/1000</f>
        <v>1088.6400000000001</v>
      </c>
      <c r="O70" s="24">
        <f>VLOOKUP(B70,'Data '!A:AI,13,FALSE)</f>
        <v>36</v>
      </c>
      <c r="P70" s="25">
        <f>M70/O70</f>
        <v>7</v>
      </c>
      <c r="Q70" s="80">
        <f>R68</f>
        <v>45954.208737400346</v>
      </c>
      <c r="R70" s="11">
        <f>Q70+(P70/A70)/24</f>
        <v>45954.261443282696</v>
      </c>
      <c r="S70" s="71">
        <f>+P70/A70</f>
        <v>1.2649411764705882</v>
      </c>
      <c r="T70" s="71">
        <f>+S70/8</f>
        <v>0.15811764705882353</v>
      </c>
      <c r="U70" s="56"/>
      <c r="V70" s="13">
        <f>H70*K70/1000*O70*A70</f>
        <v>860.62500000000011</v>
      </c>
      <c r="W70" s="14">
        <f>H70*K70/1000</f>
        <v>4.32</v>
      </c>
      <c r="X70" s="66">
        <f>INT(Q70)</f>
        <v>45954</v>
      </c>
      <c r="Y70" s="67" t="str">
        <f>_xlfn.CONCAT(TEXT((Q70-X70),"HH:MM:SS"))</f>
        <v>05:00:35</v>
      </c>
      <c r="Z70" s="68" t="str">
        <f>VLOOKUP(B70,'Data '!A:AI,28,FALSE)</f>
        <v>0001</v>
      </c>
      <c r="AA70" s="18" t="s">
        <v>42</v>
      </c>
      <c r="AB70" s="19"/>
    </row>
    <row r="71" spans="1:28" ht="15.5" x14ac:dyDescent="0.35">
      <c r="A71" s="65">
        <f>IFERROR(VLOOKUP(B71,'Data '!A:AK,27,FALSE),1)</f>
        <v>3.6892361111111112</v>
      </c>
      <c r="B71" s="59" t="str">
        <f>_xlfn.CONCAT(D71,"1k2a")</f>
        <v>43181521k2a</v>
      </c>
      <c r="D71">
        <v>4318152</v>
      </c>
      <c r="E71" s="21" t="str">
        <f>VLOOKUP(D71,'Data '!B:C,2,FALSE)</f>
        <v>7D CAKE BAR STRAWBERRY  (30G)16P/D</v>
      </c>
      <c r="F71" s="21" t="str">
        <f>VLOOKUP(B71,'Data '!A:AO,8,FALSE)</f>
        <v>Strawberry</v>
      </c>
      <c r="G71" s="21" t="str">
        <f>VLOOKUP(B71,'Data '!A:AJ,9,FALSE)</f>
        <v>Decor</v>
      </c>
      <c r="H71" s="21">
        <f>VLOOKUP(B71,'Data '!A:AH,6,FALSE)</f>
        <v>30</v>
      </c>
      <c r="I71" s="22" t="str">
        <f>_xlfn.CONCAT(VLOOKUP(B71,'Data '!A:AH,7,FALSE),"__",AA71)</f>
        <v>Cipru Nord__w45</v>
      </c>
      <c r="J71" s="21" t="str">
        <f>VLOOKUP(B71,'Data '!A:AG,10,FALSE)</f>
        <v>Display</v>
      </c>
      <c r="K71" s="23">
        <f>VLOOKUP(B71,'Data '!A:AK,12,FALSE)*VLOOKUP(B71,'Data '!A:AF,11,FALSE)</f>
        <v>144</v>
      </c>
      <c r="L71" s="60"/>
      <c r="M71" s="61">
        <v>180</v>
      </c>
      <c r="N71" s="52">
        <f>(M71*K71*H71)/1000</f>
        <v>777.6</v>
      </c>
      <c r="O71" s="24">
        <f>VLOOKUP(B71,'Data '!A:AI,13,FALSE)</f>
        <v>54</v>
      </c>
      <c r="P71" s="25">
        <f>M71/O71</f>
        <v>3.3333333333333335</v>
      </c>
      <c r="Q71" s="80">
        <f>R70</f>
        <v>45954.261443282696</v>
      </c>
      <c r="R71" s="11">
        <f>Q71+(P71/A71)/24</f>
        <v>45954.299090341519</v>
      </c>
      <c r="S71" s="71">
        <f>+P71/A71</f>
        <v>0.90352941176470591</v>
      </c>
      <c r="T71" s="71">
        <f>+S71/8</f>
        <v>0.11294117647058824</v>
      </c>
      <c r="U71" s="56"/>
      <c r="V71" s="13">
        <f>H71*K71/1000*O71*A71</f>
        <v>860.62500000000011</v>
      </c>
      <c r="W71" s="14">
        <f>H71*K71/1000</f>
        <v>4.32</v>
      </c>
      <c r="X71" s="66">
        <f>INT(Q71)</f>
        <v>45954</v>
      </c>
      <c r="Y71" s="67" t="str">
        <f>_xlfn.CONCAT(TEXT((Q71-X71),"HH:MM:SS"))</f>
        <v>06:16:29</v>
      </c>
      <c r="Z71" s="68" t="str">
        <f>VLOOKUP(B71,'Data '!A:AI,28,FALSE)</f>
        <v>0001</v>
      </c>
      <c r="AA71" s="18" t="s">
        <v>96</v>
      </c>
      <c r="AB71" s="19"/>
    </row>
    <row r="72" spans="1:28" ht="15.5" x14ac:dyDescent="0.35">
      <c r="A72" s="65">
        <v>1</v>
      </c>
      <c r="B72" s="77" t="s">
        <v>92</v>
      </c>
      <c r="C72" s="102"/>
      <c r="D72" s="92"/>
      <c r="E72" s="30"/>
      <c r="F72" s="30"/>
      <c r="G72" s="30"/>
      <c r="H72" s="30"/>
      <c r="I72" s="30"/>
      <c r="J72" s="31"/>
      <c r="K72" s="32"/>
      <c r="L72" s="29"/>
      <c r="M72" s="29"/>
      <c r="N72" s="53"/>
      <c r="O72" s="29"/>
      <c r="P72" s="42">
        <v>0.25</v>
      </c>
      <c r="Q72" s="80">
        <f t="shared" ref="Q72:Q91" si="40">R71</f>
        <v>45954.299090341519</v>
      </c>
      <c r="R72" s="11">
        <f t="shared" ref="R72:R91" si="41">Q72+(P72/A72)/24</f>
        <v>45954.309507008184</v>
      </c>
      <c r="S72" s="12">
        <v>0.25</v>
      </c>
      <c r="T72" s="12">
        <v>3.125E-2</v>
      </c>
      <c r="U72" s="106"/>
      <c r="V72" s="13">
        <v>0</v>
      </c>
      <c r="W72" s="14">
        <v>0</v>
      </c>
      <c r="X72" s="15">
        <v>45661</v>
      </c>
      <c r="Y72" s="16" t="s">
        <v>93</v>
      </c>
      <c r="Z72" s="17" t="e">
        <v>#N/A</v>
      </c>
      <c r="AA72" s="18" t="s">
        <v>89</v>
      </c>
      <c r="AB72" s="19"/>
    </row>
    <row r="73" spans="1:28" ht="15.5" x14ac:dyDescent="0.35">
      <c r="A73" s="65">
        <f>IFERROR(VLOOKUP(B73,'Data '!A:AK,27,FALSE),1)</f>
        <v>5.533854166666667</v>
      </c>
      <c r="B73" s="59" t="str">
        <f>_xlfn.CONCAT(D73,"1k2a")</f>
        <v>43165091k2a</v>
      </c>
      <c r="D73">
        <v>4316509</v>
      </c>
      <c r="E73" s="21" t="str">
        <f>VLOOKUP(D73,'Data '!B:C,2,FALSE)</f>
        <v>7D 16X30G FR FRUIT CAKE BR UNC 9CA</v>
      </c>
      <c r="F73" s="21" t="str">
        <f>VLOOKUP(B73,'Data '!A:AO,8,FALSE)</f>
        <v>Forest fruits</v>
      </c>
      <c r="G73" s="21" t="str">
        <f>VLOOKUP(B73,'Data '!A:AJ,9,FALSE)</f>
        <v>Decor</v>
      </c>
      <c r="H73" s="21">
        <f>VLOOKUP(B73,'Data '!A:AH,6,FALSE)</f>
        <v>30</v>
      </c>
      <c r="I73" s="22" t="str">
        <f>_xlfn.CONCAT(VLOOKUP(B73,'Data '!A:AH,7,FALSE),"__",AA73)</f>
        <v>__w42</v>
      </c>
      <c r="J73" s="21" t="str">
        <f>VLOOKUP(B73,'Data '!A:AG,10,FALSE)</f>
        <v>Display</v>
      </c>
      <c r="K73" s="23">
        <f>VLOOKUP(B73,'Data '!A:AK,12,FALSE)*VLOOKUP(B73,'Data '!A:AF,11,FALSE)</f>
        <v>144</v>
      </c>
      <c r="L73" s="60"/>
      <c r="M73" s="61">
        <v>162</v>
      </c>
      <c r="N73" s="52">
        <f>(M73*K73*H73)/1000</f>
        <v>699.84</v>
      </c>
      <c r="O73" s="24">
        <f>VLOOKUP(B73,'Data '!A:AI,13,FALSE)</f>
        <v>36</v>
      </c>
      <c r="P73" s="25">
        <f>M73/O73</f>
        <v>4.5</v>
      </c>
      <c r="Q73" s="80">
        <f t="shared" si="40"/>
        <v>45954.309507008184</v>
      </c>
      <c r="R73" s="11">
        <f t="shared" si="41"/>
        <v>45954.343389361122</v>
      </c>
      <c r="S73" s="71">
        <f>+P73/A73</f>
        <v>0.81317647058823528</v>
      </c>
      <c r="T73" s="71">
        <f>+S73/8</f>
        <v>0.10164705882352941</v>
      </c>
      <c r="U73" s="56"/>
      <c r="V73" s="13">
        <f>H73*K73/1000*O73*A73</f>
        <v>860.62500000000011</v>
      </c>
      <c r="W73" s="14">
        <f>H73*K73/1000</f>
        <v>4.32</v>
      </c>
      <c r="X73" s="66">
        <f>INT(Q73)</f>
        <v>45954</v>
      </c>
      <c r="Y73" s="67" t="str">
        <f>_xlfn.CONCAT(TEXT((Q73-X73),"HH:MM:SS"))</f>
        <v>07:25:41</v>
      </c>
      <c r="Z73" s="68" t="str">
        <f>VLOOKUP(B73,'Data '!A:AI,28,FALSE)</f>
        <v>0001</v>
      </c>
      <c r="AA73" s="18" t="s">
        <v>39</v>
      </c>
      <c r="AB73" s="19"/>
    </row>
    <row r="74" spans="1:28" ht="15.5" x14ac:dyDescent="0.35">
      <c r="A74" s="65">
        <v>1</v>
      </c>
      <c r="B74" s="77" t="s">
        <v>92</v>
      </c>
      <c r="C74" s="102"/>
      <c r="D74" s="92"/>
      <c r="E74" s="30"/>
      <c r="F74" s="30"/>
      <c r="G74" s="30"/>
      <c r="H74" s="30"/>
      <c r="I74" s="30"/>
      <c r="J74" s="31"/>
      <c r="K74" s="32"/>
      <c r="L74" s="29"/>
      <c r="M74" s="29"/>
      <c r="N74" s="53"/>
      <c r="O74" s="29"/>
      <c r="P74" s="42">
        <v>0.25</v>
      </c>
      <c r="Q74" s="80">
        <f t="shared" si="40"/>
        <v>45954.343389361122</v>
      </c>
      <c r="R74" s="11">
        <f t="shared" si="41"/>
        <v>45954.353806027786</v>
      </c>
      <c r="S74" s="12">
        <v>0.25</v>
      </c>
      <c r="T74" s="12">
        <v>3.125E-2</v>
      </c>
      <c r="U74" s="106"/>
      <c r="V74" s="13">
        <v>0</v>
      </c>
      <c r="W74" s="14">
        <v>0</v>
      </c>
      <c r="X74" s="15">
        <v>45661</v>
      </c>
      <c r="Y74" s="16" t="s">
        <v>93</v>
      </c>
      <c r="Z74" s="17" t="e">
        <v>#N/A</v>
      </c>
      <c r="AA74" s="18" t="s">
        <v>89</v>
      </c>
      <c r="AB74" s="19"/>
    </row>
    <row r="75" spans="1:28" ht="15.5" x14ac:dyDescent="0.35">
      <c r="A75" s="65">
        <f>IFERROR(VLOOKUP(B75,'Data '!A:AK,27,FALSE),1)</f>
        <v>12.128240740740743</v>
      </c>
      <c r="B75" s="59" t="str">
        <f>_xlfn.CONCAT(D75,"1k2a")</f>
        <v>43166381k2a</v>
      </c>
      <c r="D75">
        <v>4316638</v>
      </c>
      <c r="E75" s="21" t="str">
        <f>VLOOKUP(D75,'Data '!B:C,2,FALSE)</f>
        <v>7D COV.CAKE BARS COCOA (32G) 16P/D-SK</v>
      </c>
      <c r="F75" s="21" t="str">
        <f>VLOOKUP(B75,'Data '!A:AO,8,FALSE)</f>
        <v>Cocoa</v>
      </c>
      <c r="G75" s="21" t="str">
        <f>VLOOKUP(B75,'Data '!A:AJ,9,FALSE)</f>
        <v>Covered</v>
      </c>
      <c r="H75" s="21">
        <f>VLOOKUP(B75,'Data '!A:AH,6,FALSE)</f>
        <v>32</v>
      </c>
      <c r="I75" s="22" t="str">
        <f>_xlfn.CONCAT(VLOOKUP(B75,'Data '!A:AH,7,FALSE),"__",AA75)</f>
        <v>Slovacia__w44</v>
      </c>
      <c r="J75" s="21" t="str">
        <f>VLOOKUP(B75,'Data '!A:AG,10,FALSE)</f>
        <v>Display</v>
      </c>
      <c r="K75" s="23">
        <f>VLOOKUP(B75,'Data '!A:AK,12,FALSE)*VLOOKUP(B75,'Data '!A:AF,11,FALSE)</f>
        <v>144</v>
      </c>
      <c r="L75" s="60"/>
      <c r="M75" s="61">
        <v>72</v>
      </c>
      <c r="N75" s="52">
        <f>(M75*K75*H75)/1000</f>
        <v>331.77600000000001</v>
      </c>
      <c r="O75" s="24">
        <f>VLOOKUP(B75,'Data '!A:AI,13,FALSE)</f>
        <v>18</v>
      </c>
      <c r="P75" s="25">
        <f>M75/O75</f>
        <v>4</v>
      </c>
      <c r="Q75" s="80">
        <f t="shared" si="40"/>
        <v>45954.353806027786</v>
      </c>
      <c r="R75" s="11">
        <f t="shared" si="41"/>
        <v>45954.367548059316</v>
      </c>
      <c r="S75" s="71">
        <f>+P75/A75</f>
        <v>0.32980875672786952</v>
      </c>
      <c r="T75" s="71">
        <f>+S75/8</f>
        <v>4.122609459098369E-2</v>
      </c>
      <c r="U75" s="56"/>
      <c r="V75" s="13">
        <f>H75*K75/1000*O75*A75</f>
        <v>1005.9648000000001</v>
      </c>
      <c r="W75" s="14">
        <f>H75*K75/1000</f>
        <v>4.6079999999999997</v>
      </c>
      <c r="X75" s="66">
        <f>INT(Q75)</f>
        <v>45954</v>
      </c>
      <c r="Y75" s="67" t="str">
        <f>_xlfn.CONCAT(TEXT((Q75-X75),"HH:MM:SS"))</f>
        <v>08:29:29</v>
      </c>
      <c r="Z75" s="68" t="str">
        <f>VLOOKUP(B75,'Data '!A:AI,28,FALSE)</f>
        <v>0001</v>
      </c>
      <c r="AA75" s="18" t="s">
        <v>95</v>
      </c>
      <c r="AB75" s="19"/>
    </row>
    <row r="76" spans="1:28" ht="15.5" x14ac:dyDescent="0.35">
      <c r="A76" s="65">
        <f>IFERROR(VLOOKUP(B76,'Data '!A:AK,27,FALSE),1)</f>
        <v>12.128240740740743</v>
      </c>
      <c r="B76" s="59" t="str">
        <f>_xlfn.CONCAT(D76,"1k2a")</f>
        <v>43196431k2a</v>
      </c>
      <c r="D76">
        <v>4319643</v>
      </c>
      <c r="E76" s="21" t="str">
        <f>VLOOKUP(D76,'Data '!B:C,2,FALSE)</f>
        <v>7D 16X32G COCOA CAKE BR COV 9CA</v>
      </c>
      <c r="F76" s="21" t="str">
        <f>VLOOKUP(B76,'Data '!A:AO,8,FALSE)</f>
        <v>Cocoa</v>
      </c>
      <c r="G76" s="21" t="str">
        <f>VLOOKUP(B76,'Data '!A:AJ,9,FALSE)</f>
        <v>Covered</v>
      </c>
      <c r="H76" s="21">
        <f>VLOOKUP(B76,'Data '!A:AH,6,FALSE)</f>
        <v>32</v>
      </c>
      <c r="I76" s="22" t="str">
        <f>_xlfn.CONCAT(VLOOKUP(B76,'Data '!A:AH,7,FALSE),"__",AA76)</f>
        <v>Polonia__w47</v>
      </c>
      <c r="J76" s="21" t="str">
        <f>VLOOKUP(B76,'Data '!A:AG,10,FALSE)</f>
        <v>Display</v>
      </c>
      <c r="K76" s="23">
        <f>VLOOKUP(B76,'Data '!A:AK,12,FALSE)*VLOOKUP(B76,'Data '!A:AF,11,FALSE)</f>
        <v>144</v>
      </c>
      <c r="L76" s="60"/>
      <c r="M76" s="61">
        <v>378</v>
      </c>
      <c r="N76" s="52">
        <f>(M76*K76*H76)/1000</f>
        <v>1741.8240000000001</v>
      </c>
      <c r="O76" s="24">
        <f>VLOOKUP(B76,'Data '!A:AI,13,FALSE)</f>
        <v>18</v>
      </c>
      <c r="P76" s="25">
        <f>M76/O76</f>
        <v>21</v>
      </c>
      <c r="Q76" s="80">
        <f t="shared" si="40"/>
        <v>45954.367548059316</v>
      </c>
      <c r="R76" s="11">
        <f t="shared" si="41"/>
        <v>45954.439693724853</v>
      </c>
      <c r="S76" s="71">
        <f>+P76/A76</f>
        <v>1.7314959728213151</v>
      </c>
      <c r="T76" s="71">
        <f>+S76/8</f>
        <v>0.21643699660266438</v>
      </c>
      <c r="U76" s="56"/>
      <c r="V76" s="13">
        <f>H76*K76/1000*O76*A76</f>
        <v>1005.9648000000001</v>
      </c>
      <c r="W76" s="14">
        <f>H76*K76/1000</f>
        <v>4.6079999999999997</v>
      </c>
      <c r="X76" s="66">
        <f>INT(Q76)</f>
        <v>45954</v>
      </c>
      <c r="Y76" s="67" t="str">
        <f>_xlfn.CONCAT(TEXT((Q76-X76),"HH:MM:SS"))</f>
        <v>08:49:16</v>
      </c>
      <c r="Z76" s="68" t="str">
        <f>VLOOKUP(B76,'Data '!A:AI,28,FALSE)</f>
        <v>0001</v>
      </c>
      <c r="AA76" s="18" t="s">
        <v>98</v>
      </c>
      <c r="AB76" s="19"/>
    </row>
    <row r="77" spans="1:28" ht="15.5" x14ac:dyDescent="0.35">
      <c r="A77" s="65">
        <f>IFERROR(VLOOKUP(B77,'Data '!A:AK,27,FALSE),1)</f>
        <v>6.0641203703703717</v>
      </c>
      <c r="B77" s="59" t="str">
        <f>_xlfn.CONCAT(D77,"1k2a")</f>
        <v>43169281k2a</v>
      </c>
      <c r="D77">
        <v>4316928</v>
      </c>
      <c r="E77" s="21" t="str">
        <f>VLOOKUP(D77,'Data '!B:C,2,FALSE)</f>
        <v>7D 16X32G COCOA CAKE BR COV 9CA</v>
      </c>
      <c r="F77" s="21" t="str">
        <f>VLOOKUP(B77,'Data '!A:AO,8,FALSE)</f>
        <v>Cocoa</v>
      </c>
      <c r="G77" s="21" t="str">
        <f>VLOOKUP(B77,'Data '!A:AJ,9,FALSE)</f>
        <v>Covered</v>
      </c>
      <c r="H77" s="21">
        <f>VLOOKUP(B77,'Data '!A:AH,6,FALSE)</f>
        <v>32</v>
      </c>
      <c r="I77" s="22" t="str">
        <f>_xlfn.CONCAT(VLOOKUP(B77,'Data '!A:AH,7,FALSE),"__",AA77)</f>
        <v>Grecia__w43</v>
      </c>
      <c r="J77" s="21" t="str">
        <f>VLOOKUP(B77,'Data '!A:AG,10,FALSE)</f>
        <v>Display</v>
      </c>
      <c r="K77" s="23">
        <f>VLOOKUP(B77,'Data '!A:AK,12,FALSE)*VLOOKUP(B77,'Data '!A:AF,11,FALSE)</f>
        <v>144</v>
      </c>
      <c r="L77" s="60"/>
      <c r="M77" s="61">
        <v>252</v>
      </c>
      <c r="N77" s="52">
        <f>(M77*K77*H77)/1000</f>
        <v>1161.2159999999999</v>
      </c>
      <c r="O77" s="24">
        <f>VLOOKUP(B77,'Data '!A:AI,13,FALSE)</f>
        <v>36</v>
      </c>
      <c r="P77" s="25">
        <f>M77/O77</f>
        <v>7</v>
      </c>
      <c r="Q77" s="80">
        <f t="shared" si="40"/>
        <v>45954.439693724853</v>
      </c>
      <c r="R77" s="11">
        <f t="shared" si="41"/>
        <v>45954.487790835206</v>
      </c>
      <c r="S77" s="71">
        <f>+P77/A77</f>
        <v>1.1543306485475433</v>
      </c>
      <c r="T77" s="71">
        <f>+S77/8</f>
        <v>0.14429133106844291</v>
      </c>
      <c r="U77" s="56"/>
      <c r="V77" s="13">
        <f>H77*K77/1000*O77*A77</f>
        <v>1005.9648000000001</v>
      </c>
      <c r="W77" s="14">
        <f>H77*K77/1000</f>
        <v>4.6079999999999997</v>
      </c>
      <c r="X77" s="66">
        <f>INT(Q77)</f>
        <v>45954</v>
      </c>
      <c r="Y77" s="67" t="str">
        <f>_xlfn.CONCAT(TEXT((Q77-X77),"HH:MM:SS"))</f>
        <v>10:33:10</v>
      </c>
      <c r="Z77" s="68" t="str">
        <f>VLOOKUP(B77,'Data '!A:AI,28,FALSE)</f>
        <v>0001</v>
      </c>
      <c r="AA77" s="18" t="s">
        <v>42</v>
      </c>
      <c r="AB77" s="19"/>
    </row>
    <row r="78" spans="1:28" ht="15.5" x14ac:dyDescent="0.35">
      <c r="A78" s="65">
        <f>IFERROR(VLOOKUP(B78,'Data '!A:AK,27,FALSE),1)</f>
        <v>6.0641203703703717</v>
      </c>
      <c r="B78" s="59" t="str">
        <f>_xlfn.CONCAT(D78,"1k2a")</f>
        <v>43181331k2a</v>
      </c>
      <c r="D78">
        <v>4318133</v>
      </c>
      <c r="E78" s="21" t="str">
        <f>VLOOKUP(D78,'Data '!B:C,2,FALSE)</f>
        <v>7D 16X32G COCOA CAKE BR COV 9CA</v>
      </c>
      <c r="F78" s="21" t="str">
        <f>VLOOKUP(B78,'Data '!A:AO,8,FALSE)</f>
        <v>Cocoa</v>
      </c>
      <c r="G78" s="21" t="str">
        <f>VLOOKUP(B78,'Data '!A:AJ,9,FALSE)</f>
        <v>Covered</v>
      </c>
      <c r="H78" s="21">
        <f>VLOOKUP(B78,'Data '!A:AH,6,FALSE)</f>
        <v>32</v>
      </c>
      <c r="I78" s="22" t="str">
        <f>_xlfn.CONCAT(VLOOKUP(B78,'Data '!A:AH,7,FALSE),"__",AA78)</f>
        <v>__w44</v>
      </c>
      <c r="J78" s="21" t="str">
        <f>VLOOKUP(B78,'Data '!A:AG,10,FALSE)</f>
        <v>Display</v>
      </c>
      <c r="K78" s="23">
        <f>VLOOKUP(B78,'Data '!A:AK,12,FALSE)*VLOOKUP(B78,'Data '!A:AF,11,FALSE)</f>
        <v>144</v>
      </c>
      <c r="L78" s="60"/>
      <c r="M78" s="61">
        <v>216</v>
      </c>
      <c r="N78" s="52">
        <f>(M78*K78*H78)/1000</f>
        <v>995.32799999999997</v>
      </c>
      <c r="O78" s="24">
        <f>VLOOKUP(B78,'Data '!A:AI,13,FALSE)</f>
        <v>36</v>
      </c>
      <c r="P78" s="25">
        <f>M78/O78</f>
        <v>6</v>
      </c>
      <c r="Q78" s="80">
        <f t="shared" si="40"/>
        <v>45954.487790835206</v>
      </c>
      <c r="R78" s="11">
        <f t="shared" si="41"/>
        <v>45954.529016929795</v>
      </c>
      <c r="S78" s="71">
        <f>+P78/A78</f>
        <v>0.98942627018360862</v>
      </c>
      <c r="T78" s="71">
        <f>+S78/8</f>
        <v>0.12367828377295108</v>
      </c>
      <c r="U78" s="56"/>
      <c r="V78" s="13">
        <f>H78*K78/1000*O78*A78</f>
        <v>1005.9648000000001</v>
      </c>
      <c r="W78" s="14">
        <f>H78*K78/1000</f>
        <v>4.6079999999999997</v>
      </c>
      <c r="X78" s="66">
        <f>INT(Q78)</f>
        <v>45954</v>
      </c>
      <c r="Y78" s="67" t="str">
        <f>_xlfn.CONCAT(TEXT((Q78-X78),"HH:MM:SS"))</f>
        <v>11:42:25</v>
      </c>
      <c r="Z78" s="68" t="str">
        <f>VLOOKUP(B78,'Data '!A:AI,28,FALSE)</f>
        <v>0001</v>
      </c>
      <c r="AA78" s="18" t="s">
        <v>95</v>
      </c>
      <c r="AB78" s="19"/>
    </row>
    <row r="79" spans="1:28" ht="15.5" x14ac:dyDescent="0.35">
      <c r="A79" s="65">
        <v>1</v>
      </c>
      <c r="B79" s="77" t="s">
        <v>92</v>
      </c>
      <c r="C79" s="102"/>
      <c r="D79" s="92"/>
      <c r="E79" s="30"/>
      <c r="F79" s="30"/>
      <c r="G79" s="30"/>
      <c r="H79" s="30"/>
      <c r="I79" s="30"/>
      <c r="J79" s="31"/>
      <c r="K79" s="32"/>
      <c r="L79" s="29"/>
      <c r="M79" s="29"/>
      <c r="N79" s="53"/>
      <c r="O79" s="29"/>
      <c r="P79" s="42">
        <v>0.25</v>
      </c>
      <c r="Q79" s="80">
        <f t="shared" si="40"/>
        <v>45954.529016929795</v>
      </c>
      <c r="R79" s="11">
        <f t="shared" si="41"/>
        <v>45954.539433596459</v>
      </c>
      <c r="S79" s="12">
        <v>0.25</v>
      </c>
      <c r="T79" s="12">
        <v>3.125E-2</v>
      </c>
      <c r="U79" s="106"/>
      <c r="V79" s="13">
        <v>0</v>
      </c>
      <c r="W79" s="14">
        <v>0</v>
      </c>
      <c r="X79" s="15">
        <v>45661</v>
      </c>
      <c r="Y79" s="16" t="s">
        <v>93</v>
      </c>
      <c r="Z79" s="17" t="e">
        <v>#N/A</v>
      </c>
      <c r="AA79" s="18" t="s">
        <v>89</v>
      </c>
      <c r="AB79" s="19"/>
    </row>
    <row r="80" spans="1:28" ht="15.5" x14ac:dyDescent="0.35">
      <c r="A80" s="65">
        <f>IFERROR(VLOOKUP(B80,'Data '!A:AK,27,FALSE),1)</f>
        <v>5.533854166666667</v>
      </c>
      <c r="B80" s="59" t="str">
        <f>_xlfn.CONCAT(D80,"1k2a")</f>
        <v>43164581k2a</v>
      </c>
      <c r="D80">
        <v>4316458</v>
      </c>
      <c r="E80" s="21" t="str">
        <f>VLOOKUP(D80,'Data '!B:C,2,FALSE)</f>
        <v>7D 16X30G COCOA CAKE BR 9CA</v>
      </c>
      <c r="F80" s="21" t="str">
        <f>VLOOKUP(B80,'Data '!A:AO,8,FALSE)</f>
        <v>Cocoa</v>
      </c>
      <c r="G80" s="21" t="str">
        <f>VLOOKUP(B80,'Data '!A:AJ,9,FALSE)</f>
        <v>Decor</v>
      </c>
      <c r="H80" s="21">
        <f>VLOOKUP(B80,'Data '!A:AH,6,FALSE)</f>
        <v>30</v>
      </c>
      <c r="I80" s="22" t="str">
        <f>_xlfn.CONCAT(VLOOKUP(B80,'Data '!A:AH,7,FALSE),"__",AA80)</f>
        <v>__w44</v>
      </c>
      <c r="J80" s="21" t="str">
        <f>VLOOKUP(B80,'Data '!A:AG,10,FALSE)</f>
        <v>Display</v>
      </c>
      <c r="K80" s="23">
        <f>VLOOKUP(B80,'Data '!A:AK,12,FALSE)*VLOOKUP(B80,'Data '!A:AF,11,FALSE)</f>
        <v>144</v>
      </c>
      <c r="L80" s="60"/>
      <c r="M80" s="61">
        <v>720</v>
      </c>
      <c r="N80" s="52">
        <f>(M80*K80*H80)/1000</f>
        <v>3110.4</v>
      </c>
      <c r="O80" s="24">
        <f>VLOOKUP(B80,'Data '!A:AI,13,FALSE)</f>
        <v>36</v>
      </c>
      <c r="P80" s="25">
        <f>M80/O80</f>
        <v>20</v>
      </c>
      <c r="Q80" s="80">
        <f t="shared" si="40"/>
        <v>45954.539433596459</v>
      </c>
      <c r="R80" s="11">
        <f t="shared" si="41"/>
        <v>45954.690021831753</v>
      </c>
      <c r="S80" s="71">
        <f>+P80/A80</f>
        <v>3.6141176470588232</v>
      </c>
      <c r="T80" s="71">
        <f>+S80/8</f>
        <v>0.4517647058823529</v>
      </c>
      <c r="U80" s="56"/>
      <c r="V80" s="13">
        <f>H80*K80/1000*O80*A80</f>
        <v>860.62500000000011</v>
      </c>
      <c r="W80" s="14">
        <f>H80*K80/1000</f>
        <v>4.32</v>
      </c>
      <c r="X80" s="66">
        <f>INT(Q80)</f>
        <v>45954</v>
      </c>
      <c r="Y80" s="67" t="str">
        <f>_xlfn.CONCAT(TEXT((Q80-X80),"HH:MM:SS"))</f>
        <v>12:56:47</v>
      </c>
      <c r="Z80" s="68" t="str">
        <f>VLOOKUP(B80,'Data '!A:AI,28,FALSE)</f>
        <v>0001</v>
      </c>
      <c r="AA80" s="18" t="s">
        <v>95</v>
      </c>
      <c r="AB80" s="19"/>
    </row>
    <row r="81" spans="1:28" ht="15.5" x14ac:dyDescent="0.35">
      <c r="A81" s="65">
        <f>IFERROR(VLOOKUP(B81,'Data '!A:AK,27,FALSE),1)</f>
        <v>5.18798828125</v>
      </c>
      <c r="B81" s="59" t="str">
        <f>_xlfn.CONCAT(D81,"1k2a")</f>
        <v>43164861k2a</v>
      </c>
      <c r="D81">
        <v>4316486</v>
      </c>
      <c r="E81" s="21" t="str">
        <f>VLOOKUP(D81,'Data '!B:C,2,FALSE)</f>
        <v>7D 16X30G COCOA CAKE BR UNC 9CA</v>
      </c>
      <c r="F81" s="21" t="str">
        <f>VLOOKUP(B81,'Data '!A:AO,8,FALSE)</f>
        <v>Cocoa</v>
      </c>
      <c r="G81" s="21" t="str">
        <f>VLOOKUP(B81,'Data '!A:AJ,9,FALSE)</f>
        <v>Decor</v>
      </c>
      <c r="H81" s="21">
        <f>VLOOKUP(B81,'Data '!A:AH,6,FALSE)</f>
        <v>30</v>
      </c>
      <c r="I81" s="22" t="str">
        <f>_xlfn.CONCAT(VLOOKUP(B81,'Data '!A:AH,7,FALSE),"__",AA81)</f>
        <v>Grecia__w41</v>
      </c>
      <c r="J81" s="21" t="str">
        <f>VLOOKUP(B81,'Data '!A:AG,10,FALSE)</f>
        <v>Display</v>
      </c>
      <c r="K81" s="23">
        <f>VLOOKUP(B81,'Data '!A:AK,12,FALSE)*VLOOKUP(B81,'Data '!A:AF,11,FALSE)</f>
        <v>144</v>
      </c>
      <c r="L81" s="60"/>
      <c r="M81" s="61">
        <v>432</v>
      </c>
      <c r="N81" s="52">
        <f>(M81*K81*H81)/1000</f>
        <v>1866.24</v>
      </c>
      <c r="O81" s="24">
        <f>VLOOKUP(B81,'Data '!A:AI,13,FALSE)</f>
        <v>36</v>
      </c>
      <c r="P81" s="25">
        <f>M81/O81</f>
        <v>12</v>
      </c>
      <c r="Q81" s="80">
        <f t="shared" si="40"/>
        <v>45954.690021831753</v>
      </c>
      <c r="R81" s="11">
        <f t="shared" si="41"/>
        <v>45954.786398302342</v>
      </c>
      <c r="S81" s="71">
        <f>+P81/A81</f>
        <v>2.3130352941176469</v>
      </c>
      <c r="T81" s="71">
        <f>+S81/8</f>
        <v>0.28912941176470586</v>
      </c>
      <c r="U81" s="56"/>
      <c r="V81" s="13">
        <f>H81*K81/1000*O81*A81</f>
        <v>806.8359375</v>
      </c>
      <c r="W81" s="14">
        <f>H81*K81/1000</f>
        <v>4.32</v>
      </c>
      <c r="X81" s="66">
        <f>INT(Q81)</f>
        <v>45954</v>
      </c>
      <c r="Y81" s="67" t="str">
        <f>_xlfn.CONCAT(TEXT((Q81-X81),"HH:MM:SS"))</f>
        <v>16:33:38</v>
      </c>
      <c r="Z81" s="68" t="str">
        <f>VLOOKUP(B81,'Data '!A:AI,28,FALSE)</f>
        <v>0001</v>
      </c>
      <c r="AA81" s="18" t="s">
        <v>33</v>
      </c>
      <c r="AB81" s="19"/>
    </row>
    <row r="82" spans="1:28" ht="15.5" x14ac:dyDescent="0.35">
      <c r="A82" s="65">
        <f>IFERROR(VLOOKUP(B82,'Data '!A:AK,27,FALSE),1)</f>
        <v>4.98046875</v>
      </c>
      <c r="B82" s="59" t="str">
        <f>_xlfn.CONCAT(D82,"1k2a")</f>
        <v>43165481k2a</v>
      </c>
      <c r="D82">
        <v>4316548</v>
      </c>
      <c r="E82" s="21" t="str">
        <f>VLOOKUP(D82,'Data '!B:C,2,FALSE)</f>
        <v>7D 5X30G COCOA CAKE BR UNC 10CA</v>
      </c>
      <c r="F82" s="21" t="str">
        <f>VLOOKUP(B82,'Data '!A:AO,8,FALSE)</f>
        <v>Cocoa</v>
      </c>
      <c r="G82" s="21" t="str">
        <f>VLOOKUP(B82,'Data '!A:AJ,9,FALSE)</f>
        <v>Decor</v>
      </c>
      <c r="H82" s="21">
        <f>VLOOKUP(B82,'Data '!A:AH,6,FALSE)</f>
        <v>30</v>
      </c>
      <c r="I82" s="22" t="str">
        <f>_xlfn.CONCAT(VLOOKUP(B82,'Data '!A:AH,7,FALSE),"__",AA82)</f>
        <v>Grecia__w43</v>
      </c>
      <c r="J82" s="21" t="str">
        <f>VLOOKUP(B82,'Data '!A:AG,10,FALSE)</f>
        <v>Multipack</v>
      </c>
      <c r="K82" s="23">
        <f>VLOOKUP(B82,'Data '!A:AK,12,FALSE)*VLOOKUP(B82,'Data '!A:AF,11,FALSE)</f>
        <v>50</v>
      </c>
      <c r="L82" s="60"/>
      <c r="M82" s="81">
        <v>1089</v>
      </c>
      <c r="N82" s="52">
        <f>(M82*K82*H82)/1000</f>
        <v>1633.5</v>
      </c>
      <c r="O82" s="24">
        <f>VLOOKUP(B82,'Data '!A:AI,13,FALSE)</f>
        <v>108</v>
      </c>
      <c r="P82" s="25">
        <f>M82/O82</f>
        <v>10.083333333333334</v>
      </c>
      <c r="Q82" s="80">
        <f t="shared" si="40"/>
        <v>45954.786398302342</v>
      </c>
      <c r="R82" s="11">
        <f t="shared" si="41"/>
        <v>45954.870755600816</v>
      </c>
      <c r="S82" s="71">
        <f>+P82/A82</f>
        <v>2.0245751633986928</v>
      </c>
      <c r="T82" s="71">
        <f>+S82/8</f>
        <v>0.2530718954248366</v>
      </c>
      <c r="U82" s="56"/>
      <c r="V82" s="13">
        <f>H82*K82/1000*O82*A82</f>
        <v>806.8359375</v>
      </c>
      <c r="W82" s="14">
        <f>H82*K82/1000</f>
        <v>1.5</v>
      </c>
      <c r="X82" s="66">
        <f>INT(Q82)</f>
        <v>45954</v>
      </c>
      <c r="Y82" s="67" t="str">
        <f>_xlfn.CONCAT(TEXT((Q82-X82),"HH:MM:SS"))</f>
        <v>18:52:25</v>
      </c>
      <c r="Z82" s="68" t="str">
        <f>VLOOKUP(B82,'Data '!A:AI,28,FALSE)</f>
        <v>0001</v>
      </c>
      <c r="AA82" s="18" t="s">
        <v>42</v>
      </c>
      <c r="AB82" s="19"/>
    </row>
    <row r="83" spans="1:28" ht="15.5" x14ac:dyDescent="0.35">
      <c r="A83" s="65">
        <v>1</v>
      </c>
      <c r="B83" s="77" t="s">
        <v>92</v>
      </c>
      <c r="C83" s="102"/>
      <c r="D83" s="92"/>
      <c r="E83" s="30"/>
      <c r="F83" s="30"/>
      <c r="G83" s="30"/>
      <c r="H83" s="30"/>
      <c r="I83" s="30"/>
      <c r="J83" s="31"/>
      <c r="K83" s="32"/>
      <c r="L83" s="29"/>
      <c r="M83" s="29"/>
      <c r="N83" s="53"/>
      <c r="O83" s="29"/>
      <c r="P83" s="42">
        <v>0.25</v>
      </c>
      <c r="Q83" s="80">
        <f t="shared" si="40"/>
        <v>45954.870755600816</v>
      </c>
      <c r="R83" s="11">
        <f t="shared" si="41"/>
        <v>45954.88117226748</v>
      </c>
      <c r="S83" s="12">
        <v>0.25</v>
      </c>
      <c r="T83" s="12">
        <v>3.125E-2</v>
      </c>
      <c r="U83" s="106"/>
      <c r="V83" s="13">
        <v>0</v>
      </c>
      <c r="W83" s="14">
        <v>0</v>
      </c>
      <c r="X83" s="15">
        <v>45661</v>
      </c>
      <c r="Y83" s="16" t="s">
        <v>93</v>
      </c>
      <c r="Z83" s="17" t="e">
        <v>#N/A</v>
      </c>
      <c r="AA83" s="18" t="s">
        <v>89</v>
      </c>
      <c r="AB83" s="19"/>
    </row>
    <row r="84" spans="1:28" ht="15.5" x14ac:dyDescent="0.35">
      <c r="A84" s="65">
        <f>IFERROR(VLOOKUP(B84,'Data '!A:AK,27,FALSE),1)</f>
        <v>6.0641203703703717</v>
      </c>
      <c r="B84" s="59" t="str">
        <f>_xlfn.CONCAT(D84,"1k2a")</f>
        <v>43164851k2a</v>
      </c>
      <c r="D84">
        <v>4316485</v>
      </c>
      <c r="E84" s="21" t="str">
        <f>VLOOKUP(D84,'Data '!B:C,2,FALSE)</f>
        <v>7D 16X32G VANIL CAKE BR COV 9CA</v>
      </c>
      <c r="F84" s="21" t="str">
        <f>VLOOKUP(B84,'Data '!A:AO,8,FALSE)</f>
        <v>Vanilla</v>
      </c>
      <c r="G84" s="21" t="str">
        <f>VLOOKUP(B84,'Data '!A:AJ,9,FALSE)</f>
        <v>Covered</v>
      </c>
      <c r="H84" s="21">
        <f>VLOOKUP(B84,'Data '!A:AH,6,FALSE)</f>
        <v>32</v>
      </c>
      <c r="I84" s="22" t="str">
        <f>_xlfn.CONCAT(VLOOKUP(B84,'Data '!A:AH,7,FALSE),"__",AA84)</f>
        <v>__w45</v>
      </c>
      <c r="J84" s="21" t="str">
        <f>VLOOKUP(B84,'Data '!A:AG,10,FALSE)</f>
        <v>Display</v>
      </c>
      <c r="K84" s="23">
        <f>VLOOKUP(B84,'Data '!A:AK,12,FALSE)*VLOOKUP(B84,'Data '!A:AF,11,FALSE)</f>
        <v>144</v>
      </c>
      <c r="L84" s="60"/>
      <c r="M84" s="61">
        <v>72</v>
      </c>
      <c r="N84" s="52">
        <f>(M84*K84*H84)/1000</f>
        <v>331.77600000000001</v>
      </c>
      <c r="O84" s="24">
        <f>VLOOKUP(B84,'Data '!A:AI,13,FALSE)</f>
        <v>36</v>
      </c>
      <c r="P84" s="25">
        <f>M84/O84</f>
        <v>2</v>
      </c>
      <c r="Q84" s="80">
        <f t="shared" si="40"/>
        <v>45954.88117226748</v>
      </c>
      <c r="R84" s="11">
        <f t="shared" si="41"/>
        <v>45954.89491429901</v>
      </c>
      <c r="S84" s="71">
        <f>+P84/A84</f>
        <v>0.32980875672786952</v>
      </c>
      <c r="T84" s="71">
        <f>+S84/8</f>
        <v>4.122609459098369E-2</v>
      </c>
      <c r="U84" s="56"/>
      <c r="V84" s="13">
        <f>H84*K84/1000*O84*A84</f>
        <v>1005.9648000000001</v>
      </c>
      <c r="W84" s="14">
        <f>H84*K84/1000</f>
        <v>4.6079999999999997</v>
      </c>
      <c r="X84" s="66">
        <f>INT(Q84)</f>
        <v>45954</v>
      </c>
      <c r="Y84" s="67" t="str">
        <f>_xlfn.CONCAT(TEXT((Q84-X84),"HH:MM:SS"))</f>
        <v>21:08:53</v>
      </c>
      <c r="Z84" s="68" t="str">
        <f>VLOOKUP(B84,'Data '!A:AI,28,FALSE)</f>
        <v>0002</v>
      </c>
      <c r="AA84" s="18" t="s">
        <v>96</v>
      </c>
      <c r="AB84" s="19"/>
    </row>
    <row r="85" spans="1:28" ht="15.5" x14ac:dyDescent="0.35">
      <c r="A85" s="65">
        <f>IFERROR(VLOOKUP(B85,'Data '!A:AK,27,FALSE),1)</f>
        <v>5.8215555555555563</v>
      </c>
      <c r="B85" s="59" t="str">
        <f>_xlfn.CONCAT(D85,"1k2a")</f>
        <v>43166341k2a</v>
      </c>
      <c r="D85">
        <v>4316634</v>
      </c>
      <c r="E85" s="21" t="str">
        <f>VLOOKUP(D85,'Data '!B:C,2,FALSE)</f>
        <v>7D 5X32G VANIL CAKE BR COV 10CA</v>
      </c>
      <c r="F85" s="21" t="str">
        <f>VLOOKUP(B85,'Data '!A:AO,8,FALSE)</f>
        <v>Vanilla</v>
      </c>
      <c r="G85" s="21" t="str">
        <f>VLOOKUP(B85,'Data '!A:AJ,9,FALSE)</f>
        <v>Covered</v>
      </c>
      <c r="H85" s="21">
        <f>VLOOKUP(B85,'Data '!A:AH,6,FALSE)</f>
        <v>32</v>
      </c>
      <c r="I85" s="22" t="str">
        <f>_xlfn.CONCAT(VLOOKUP(B85,'Data '!A:AH,7,FALSE),"__",AA85)</f>
        <v>__w42</v>
      </c>
      <c r="J85" s="21" t="str">
        <f>VLOOKUP(B85,'Data '!A:AG,10,FALSE)</f>
        <v>Multipack</v>
      </c>
      <c r="K85" s="23">
        <f>VLOOKUP(B85,'Data '!A:AK,12,FALSE)*VLOOKUP(B85,'Data '!A:AF,11,FALSE)</f>
        <v>50</v>
      </c>
      <c r="L85" s="60"/>
      <c r="M85" s="61">
        <v>214</v>
      </c>
      <c r="N85" s="52">
        <f>(M85*K85*H85)/1000</f>
        <v>342.4</v>
      </c>
      <c r="O85" s="24">
        <f>VLOOKUP(B85,'Data '!A:AI,13,FALSE)</f>
        <v>108</v>
      </c>
      <c r="P85" s="25">
        <f>M85/O85</f>
        <v>1.9814814814814814</v>
      </c>
      <c r="Q85" s="80">
        <f t="shared" si="40"/>
        <v>45954.89491429901</v>
      </c>
      <c r="R85" s="11">
        <f t="shared" si="41"/>
        <v>45954.909096372445</v>
      </c>
      <c r="S85" s="71">
        <f>+P85/A85</f>
        <v>0.34036976244099193</v>
      </c>
      <c r="T85" s="71">
        <f>+S85/8</f>
        <v>4.2546220305123991E-2</v>
      </c>
      <c r="U85" s="56"/>
      <c r="V85" s="13">
        <f>H85*K85/1000*O85*A85</f>
        <v>1005.9648000000002</v>
      </c>
      <c r="W85" s="14">
        <f>H85*K85/1000</f>
        <v>1.6</v>
      </c>
      <c r="X85" s="66">
        <f>INT(Q85)</f>
        <v>45954</v>
      </c>
      <c r="Y85" s="67" t="str">
        <f>_xlfn.CONCAT(TEXT((Q85-X85),"HH:MM:SS"))</f>
        <v>21:28:41</v>
      </c>
      <c r="Z85" s="68" t="str">
        <f>VLOOKUP(B85,'Data '!A:AI,28,FALSE)</f>
        <v>0001</v>
      </c>
      <c r="AA85" s="18" t="s">
        <v>39</v>
      </c>
      <c r="AB85" s="19"/>
    </row>
    <row r="86" spans="1:28" ht="15.5" x14ac:dyDescent="0.35">
      <c r="A86" s="65">
        <f>IFERROR(VLOOKUP(B86,'Data '!A:AK,27,FALSE),1)</f>
        <v>12.128240740740743</v>
      </c>
      <c r="B86" s="59" t="str">
        <f>_xlfn.CONCAT(D86,"1k2a")</f>
        <v>43196621k2a</v>
      </c>
      <c r="D86">
        <v>4319662</v>
      </c>
      <c r="E86" s="21" t="str">
        <f>VLOOKUP(D86,'Data '!B:C,2,FALSE)</f>
        <v>7D 16X32 VANIL CAKE COV 9</v>
      </c>
      <c r="F86" s="21" t="str">
        <f>VLOOKUP(B86,'Data '!A:AO,8,FALSE)</f>
        <v>Vanilla</v>
      </c>
      <c r="G86" s="21" t="str">
        <f>VLOOKUP(B86,'Data '!A:AJ,9,FALSE)</f>
        <v>Covered</v>
      </c>
      <c r="H86" s="21">
        <f>VLOOKUP(B86,'Data '!A:AH,6,FALSE)</f>
        <v>32</v>
      </c>
      <c r="I86" s="22" t="str">
        <f>_xlfn.CONCAT(VLOOKUP(B86,'Data '!A:AH,7,FALSE),"__",AA86)</f>
        <v>Polonia__w40</v>
      </c>
      <c r="J86" s="21" t="str">
        <f>VLOOKUP(B86,'Data '!A:AG,10,FALSE)</f>
        <v>Display</v>
      </c>
      <c r="K86" s="23">
        <f>VLOOKUP(B86,'Data '!A:AK,12,FALSE)*VLOOKUP(B86,'Data '!A:AF,11,FALSE)</f>
        <v>144</v>
      </c>
      <c r="L86" s="60"/>
      <c r="M86" s="61">
        <v>630</v>
      </c>
      <c r="N86" s="52">
        <f>(M86*K86*H86)/1000</f>
        <v>2903.04</v>
      </c>
      <c r="O86" s="24">
        <f>VLOOKUP(B86,'Data '!A:AI,13,FALSE)</f>
        <v>18</v>
      </c>
      <c r="P86" s="25">
        <f>M86/O86</f>
        <v>35</v>
      </c>
      <c r="Q86" s="80">
        <f t="shared" si="40"/>
        <v>45954.909096372445</v>
      </c>
      <c r="R86" s="11">
        <f t="shared" si="41"/>
        <v>45955.029339148336</v>
      </c>
      <c r="S86" s="71">
        <f>+P86/A86</f>
        <v>2.8858266213688584</v>
      </c>
      <c r="T86" s="71">
        <f>+S86/8</f>
        <v>0.3607283276711073</v>
      </c>
      <c r="U86" s="56"/>
      <c r="V86" s="13">
        <f>H86*K86/1000*O86*A86</f>
        <v>1005.9648000000001</v>
      </c>
      <c r="W86" s="14">
        <f>H86*K86/1000</f>
        <v>4.6079999999999997</v>
      </c>
      <c r="X86" s="66">
        <f>INT(Q86)</f>
        <v>45954</v>
      </c>
      <c r="Y86" s="67" t="str">
        <f>_xlfn.CONCAT(TEXT((Q86-X86),"HH:MM:SS"))</f>
        <v>21:49:06</v>
      </c>
      <c r="Z86" s="68" t="str">
        <f>VLOOKUP(B86,'Data '!A:AI,28,FALSE)</f>
        <v>0001</v>
      </c>
      <c r="AA86" s="18" t="s">
        <v>29</v>
      </c>
      <c r="AB86" s="19"/>
    </row>
    <row r="87" spans="1:28" ht="15.5" x14ac:dyDescent="0.35">
      <c r="A87" s="65">
        <v>1</v>
      </c>
      <c r="B87" s="77" t="s">
        <v>92</v>
      </c>
      <c r="C87" s="102"/>
      <c r="D87" s="92"/>
      <c r="E87" s="30"/>
      <c r="F87" s="30"/>
      <c r="G87" s="30"/>
      <c r="H87" s="30"/>
      <c r="I87" s="30"/>
      <c r="J87" s="31"/>
      <c r="K87" s="32"/>
      <c r="L87" s="29"/>
      <c r="M87" s="29"/>
      <c r="N87" s="53"/>
      <c r="O87" s="29"/>
      <c r="P87" s="42">
        <v>0.25</v>
      </c>
      <c r="Q87" s="80">
        <f t="shared" si="40"/>
        <v>45955.029339148336</v>
      </c>
      <c r="R87" s="11">
        <f t="shared" si="41"/>
        <v>45955.039755815</v>
      </c>
      <c r="S87" s="12">
        <v>0.25</v>
      </c>
      <c r="T87" s="12">
        <v>3.125E-2</v>
      </c>
      <c r="U87" s="106"/>
      <c r="V87" s="13">
        <v>0</v>
      </c>
      <c r="W87" s="14">
        <v>0</v>
      </c>
      <c r="X87" s="15">
        <v>45661</v>
      </c>
      <c r="Y87" s="16" t="s">
        <v>93</v>
      </c>
      <c r="Z87" s="17" t="e">
        <v>#N/A</v>
      </c>
      <c r="AA87" s="18" t="s">
        <v>89</v>
      </c>
      <c r="AB87" s="19"/>
    </row>
    <row r="88" spans="1:28" ht="15.5" x14ac:dyDescent="0.35">
      <c r="A88" s="65">
        <f>IFERROR(VLOOKUP(B88,'Data '!A:AK,27,FALSE),1)</f>
        <v>5.18798828125</v>
      </c>
      <c r="B88" s="59" t="str">
        <f>_xlfn.CONCAT(D88,"1k2a")</f>
        <v>43165141k2a</v>
      </c>
      <c r="D88">
        <v>4316514</v>
      </c>
      <c r="E88" s="21" t="str">
        <f>VLOOKUP(D88,'Data '!B:C,2,FALSE)</f>
        <v>7D 16X30G VANIL CAKE BR UNC 9CA</v>
      </c>
      <c r="F88" s="21" t="str">
        <f>VLOOKUP(B88,'Data '!A:AO,8,FALSE)</f>
        <v>Vanilla</v>
      </c>
      <c r="G88" s="21" t="str">
        <f>VLOOKUP(B88,'Data '!A:AJ,9,FALSE)</f>
        <v>Decor</v>
      </c>
      <c r="H88" s="21">
        <f>VLOOKUP(B88,'Data '!A:AH,6,FALSE)</f>
        <v>30</v>
      </c>
      <c r="I88" s="22" t="str">
        <f>_xlfn.CONCAT(VLOOKUP(B88,'Data '!A:AH,7,FALSE),"__",AA88)</f>
        <v>__w40</v>
      </c>
      <c r="J88" s="21" t="str">
        <f>VLOOKUP(B88,'Data '!A:AG,10,FALSE)</f>
        <v>Display</v>
      </c>
      <c r="K88" s="23">
        <f>VLOOKUP(B88,'Data '!A:AK,12,FALSE)*VLOOKUP(B88,'Data '!A:AF,11,FALSE)</f>
        <v>144</v>
      </c>
      <c r="L88" s="60"/>
      <c r="M88" s="61">
        <v>180</v>
      </c>
      <c r="N88" s="52">
        <f>(M88*K88*H88)/1000</f>
        <v>777.6</v>
      </c>
      <c r="O88" s="24">
        <f>VLOOKUP(B88,'Data '!A:AI,13,FALSE)</f>
        <v>36</v>
      </c>
      <c r="P88" s="25">
        <f>M88/O88</f>
        <v>5</v>
      </c>
      <c r="Q88" s="80">
        <f t="shared" si="40"/>
        <v>45955.039755815</v>
      </c>
      <c r="R88" s="11">
        <f t="shared" si="41"/>
        <v>45955.079912677742</v>
      </c>
      <c r="S88" s="71">
        <f>+P88/A88</f>
        <v>0.96376470588235297</v>
      </c>
      <c r="T88" s="71">
        <f>+S88/8</f>
        <v>0.12047058823529412</v>
      </c>
      <c r="U88" s="56"/>
      <c r="V88" s="13">
        <f>H88*K88/1000*O88*A88</f>
        <v>806.8359375</v>
      </c>
      <c r="W88" s="14">
        <f>H88*K88/1000</f>
        <v>4.32</v>
      </c>
      <c r="X88" s="66">
        <f>INT(Q88)</f>
        <v>45955</v>
      </c>
      <c r="Y88" s="67" t="str">
        <f>_xlfn.CONCAT(TEXT((Q88-X88),"HH:MM:SS"))</f>
        <v>00:57:15</v>
      </c>
      <c r="Z88" s="68" t="str">
        <f>VLOOKUP(B88,'Data '!A:AI,28,FALSE)</f>
        <v>0001</v>
      </c>
      <c r="AA88" s="18" t="s">
        <v>29</v>
      </c>
      <c r="AB88" s="19"/>
    </row>
    <row r="89" spans="1:28" ht="15.5" x14ac:dyDescent="0.35">
      <c r="A89" s="65">
        <f>IFERROR(VLOOKUP(B89,'Data '!A:AK,27,FALSE),1)</f>
        <v>4.98046875</v>
      </c>
      <c r="B89" s="59" t="str">
        <f>_xlfn.CONCAT(D89,"1k2a")</f>
        <v>43165591k2a</v>
      </c>
      <c r="D89">
        <v>4316559</v>
      </c>
      <c r="E89" s="21" t="str">
        <f>VLOOKUP(D89,'Data '!B:C,2,FALSE)</f>
        <v>7D CAKE BAR VANILLA UN.(5X30G)10M/C</v>
      </c>
      <c r="F89" s="21" t="str">
        <f>VLOOKUP(B89,'Data '!A:AO,8,FALSE)</f>
        <v>Vanilla</v>
      </c>
      <c r="G89" s="21" t="str">
        <f>VLOOKUP(B89,'Data '!A:AJ,9,FALSE)</f>
        <v>Decor</v>
      </c>
      <c r="H89" s="21">
        <f>VLOOKUP(B89,'Data '!A:AH,6,FALSE)</f>
        <v>30</v>
      </c>
      <c r="I89" s="22" t="str">
        <f>_xlfn.CONCAT(VLOOKUP(B89,'Data '!A:AH,7,FALSE),"__",AA89)</f>
        <v>__w41</v>
      </c>
      <c r="J89" s="21" t="str">
        <f>VLOOKUP(B89,'Data '!A:AG,10,FALSE)</f>
        <v>Multipack</v>
      </c>
      <c r="K89" s="23">
        <f>VLOOKUP(B89,'Data '!A:AK,12,FALSE)*VLOOKUP(B89,'Data '!A:AF,11,FALSE)</f>
        <v>50</v>
      </c>
      <c r="L89" s="60"/>
      <c r="M89" s="61">
        <v>216</v>
      </c>
      <c r="N89" s="52">
        <f>(M89*K89*H89)/1000</f>
        <v>324</v>
      </c>
      <c r="O89" s="24">
        <f>VLOOKUP(B89,'Data '!A:AI,13,FALSE)</f>
        <v>108</v>
      </c>
      <c r="P89" s="25">
        <f>M89/O89</f>
        <v>2</v>
      </c>
      <c r="Q89" s="80">
        <f t="shared" si="40"/>
        <v>45955.079912677742</v>
      </c>
      <c r="R89" s="11">
        <f t="shared" si="41"/>
        <v>45955.096644703888</v>
      </c>
      <c r="S89" s="71">
        <f>+P89/A89</f>
        <v>0.40156862745098038</v>
      </c>
      <c r="T89" s="71">
        <f>+S89/8</f>
        <v>5.0196078431372547E-2</v>
      </c>
      <c r="U89" s="56"/>
      <c r="V89" s="13">
        <f>H89*K89/1000*O89*A89</f>
        <v>806.8359375</v>
      </c>
      <c r="W89" s="14">
        <f>H89*K89/1000</f>
        <v>1.5</v>
      </c>
      <c r="X89" s="66">
        <f>INT(Q89)</f>
        <v>45955</v>
      </c>
      <c r="Y89" s="67" t="str">
        <f>_xlfn.CONCAT(TEXT((Q89-X89),"HH:MM:SS"))</f>
        <v>01:55:04</v>
      </c>
      <c r="Z89" s="68" t="str">
        <f>VLOOKUP(B89,'Data '!A:AI,28,FALSE)</f>
        <v>0001</v>
      </c>
      <c r="AA89" s="18" t="s">
        <v>33</v>
      </c>
      <c r="AB89" s="19"/>
    </row>
    <row r="90" spans="1:28" ht="15.5" x14ac:dyDescent="0.35">
      <c r="A90" s="65">
        <f>IFERROR(VLOOKUP(B90,'Data '!A:AK,27,FALSE),1)</f>
        <v>5.18798828125</v>
      </c>
      <c r="B90" s="59" t="str">
        <f>_xlfn.CONCAT(D90,"1k2a")</f>
        <v>43181721k2a</v>
      </c>
      <c r="D90">
        <v>4318172</v>
      </c>
      <c r="E90" s="21" t="str">
        <f>VLOOKUP(D90,'Data '!B:C,2,FALSE)</f>
        <v>7D 16X30G VANIL CAKE BR 9CA</v>
      </c>
      <c r="F90" s="21" t="str">
        <f>VLOOKUP(B90,'Data '!A:AO,8,FALSE)</f>
        <v>Vanilla</v>
      </c>
      <c r="G90" s="21" t="str">
        <f>VLOOKUP(B90,'Data '!A:AJ,9,FALSE)</f>
        <v>Decor</v>
      </c>
      <c r="H90" s="21">
        <f>VLOOKUP(B90,'Data '!A:AH,6,FALSE)</f>
        <v>30</v>
      </c>
      <c r="I90" s="22" t="str">
        <f>_xlfn.CONCAT(VLOOKUP(B90,'Data '!A:AH,7,FALSE),"__",AA90)</f>
        <v>__w44</v>
      </c>
      <c r="J90" s="21" t="str">
        <f>VLOOKUP(B90,'Data '!A:AG,10,FALSE)</f>
        <v>Display</v>
      </c>
      <c r="K90" s="23">
        <f>VLOOKUP(B90,'Data '!A:AK,12,FALSE)*VLOOKUP(B90,'Data '!A:AF,11,FALSE)</f>
        <v>144</v>
      </c>
      <c r="L90" s="60"/>
      <c r="M90" s="61">
        <v>216</v>
      </c>
      <c r="N90" s="52">
        <f>(M90*K90*H90)/1000</f>
        <v>933.12</v>
      </c>
      <c r="O90" s="24">
        <f>VLOOKUP(B90,'Data '!A:AI,13,FALSE)</f>
        <v>36</v>
      </c>
      <c r="P90" s="25">
        <f>M90/O90</f>
        <v>6</v>
      </c>
      <c r="Q90" s="80">
        <f t="shared" si="40"/>
        <v>45955.096644703888</v>
      </c>
      <c r="R90" s="11">
        <f t="shared" si="41"/>
        <v>45955.144832939179</v>
      </c>
      <c r="S90" s="71">
        <f>+P90/A90</f>
        <v>1.1565176470588234</v>
      </c>
      <c r="T90" s="71">
        <f>+S90/8</f>
        <v>0.14456470588235293</v>
      </c>
      <c r="U90" s="56"/>
      <c r="V90" s="13">
        <f>H90*K90/1000*O90*A90</f>
        <v>806.8359375</v>
      </c>
      <c r="W90" s="14">
        <f>H90*K90/1000</f>
        <v>4.32</v>
      </c>
      <c r="X90" s="66">
        <f>INT(Q90)</f>
        <v>45955</v>
      </c>
      <c r="Y90" s="67" t="str">
        <f>_xlfn.CONCAT(TEXT((Q90-X90),"HH:MM:SS"))</f>
        <v>02:19:10</v>
      </c>
      <c r="Z90" s="68" t="str">
        <f>VLOOKUP(B90,'Data '!A:AI,28,FALSE)</f>
        <v>0001</v>
      </c>
      <c r="AA90" s="18" t="s">
        <v>95</v>
      </c>
      <c r="AB90" s="19"/>
    </row>
    <row r="91" spans="1:28" ht="15.5" x14ac:dyDescent="0.35">
      <c r="A91" s="107">
        <v>1</v>
      </c>
      <c r="B91" s="57" t="s">
        <v>87</v>
      </c>
      <c r="C91" s="62"/>
      <c r="D91" s="134"/>
      <c r="E91" s="33"/>
      <c r="F91" s="33"/>
      <c r="G91" s="33"/>
      <c r="H91" s="33"/>
      <c r="I91" s="33"/>
      <c r="J91" s="33"/>
      <c r="K91" s="34"/>
      <c r="L91" s="35"/>
      <c r="M91" s="47"/>
      <c r="N91" s="51"/>
      <c r="O91" s="35"/>
      <c r="P91" s="41">
        <v>8</v>
      </c>
      <c r="Q91" s="80">
        <f t="shared" si="40"/>
        <v>45955.144832939179</v>
      </c>
      <c r="R91" s="11">
        <f t="shared" si="41"/>
        <v>45955.478166272514</v>
      </c>
      <c r="S91" s="71">
        <v>12</v>
      </c>
      <c r="T91" s="71">
        <v>1.5</v>
      </c>
      <c r="U91" s="56"/>
      <c r="V91" s="13">
        <v>0</v>
      </c>
      <c r="W91" s="14">
        <v>0</v>
      </c>
      <c r="X91" s="66">
        <v>45660</v>
      </c>
      <c r="Y91" s="67" t="s">
        <v>88</v>
      </c>
      <c r="Z91" s="68" t="e">
        <v>#N/A</v>
      </c>
      <c r="AA91" s="18" t="s">
        <v>89</v>
      </c>
      <c r="AB91" s="19"/>
    </row>
    <row r="92" spans="1:28" ht="15.5" x14ac:dyDescent="0.35">
      <c r="A92" s="65">
        <f>IFERROR(VLOOKUP(B92,'Data '!A:AK,27,FALSE),1)</f>
        <v>1</v>
      </c>
      <c r="B92" s="59" t="str">
        <f t="shared" si="31"/>
        <v>1k2b</v>
      </c>
      <c r="E92" s="21" t="e">
        <f>VLOOKUP(D92,'Data '!B:C,2,FALSE)</f>
        <v>#N/A</v>
      </c>
      <c r="F92" s="21" t="e">
        <f>VLOOKUP(B92,'Data '!A:AO,8,FALSE)</f>
        <v>#N/A</v>
      </c>
      <c r="G92" s="21" t="e">
        <f>VLOOKUP(B92,'Data '!A:AJ,9,FALSE)</f>
        <v>#N/A</v>
      </c>
      <c r="H92" s="21" t="e">
        <f>VLOOKUP(B92,'Data '!A:AH,6,FALSE)</f>
        <v>#N/A</v>
      </c>
      <c r="I92" s="22" t="e">
        <f>_xlfn.CONCAT(VLOOKUP(B92,'Data '!A:AH,7,FALSE),"__",AA92)</f>
        <v>#N/A</v>
      </c>
      <c r="J92" s="21" t="e">
        <f>VLOOKUP(B92,'Data '!A:AG,10,FALSE)</f>
        <v>#N/A</v>
      </c>
      <c r="K92" s="23" t="e">
        <f>VLOOKUP(B92,'Data '!A:AK,12,FALSE)*VLOOKUP(B92,'Data '!A:AF,11,FALSE)</f>
        <v>#N/A</v>
      </c>
      <c r="L92" s="60"/>
      <c r="M92" s="61"/>
      <c r="N92" s="52" t="e">
        <f t="shared" si="32"/>
        <v>#N/A</v>
      </c>
      <c r="O92" s="24" t="e">
        <f>VLOOKUP(B92,'Data '!A:AI,13,FALSE)</f>
        <v>#N/A</v>
      </c>
      <c r="P92" s="25" t="e">
        <f t="shared" si="33"/>
        <v>#N/A</v>
      </c>
      <c r="Q92" s="80">
        <f>R60</f>
        <v>45953.238012834154</v>
      </c>
      <c r="R92" s="11" t="e">
        <f t="shared" ref="R92:R96" si="42">Q92+(P92/A92)/24</f>
        <v>#N/A</v>
      </c>
      <c r="S92" s="71" t="e">
        <f t="shared" si="34"/>
        <v>#N/A</v>
      </c>
      <c r="T92" s="71" t="e">
        <f t="shared" si="35"/>
        <v>#N/A</v>
      </c>
      <c r="U92" s="56"/>
      <c r="V92" s="13" t="e">
        <f t="shared" si="36"/>
        <v>#N/A</v>
      </c>
      <c r="W92" s="14" t="e">
        <f t="shared" si="37"/>
        <v>#N/A</v>
      </c>
      <c r="X92" s="66">
        <f t="shared" si="38"/>
        <v>45953</v>
      </c>
      <c r="Y92" s="67" t="str">
        <f t="shared" si="39"/>
        <v>05:42:44</v>
      </c>
      <c r="Z92" s="68" t="e">
        <f>VLOOKUP(B92,'Data '!A:AI,28,FALSE)</f>
        <v>#N/A</v>
      </c>
      <c r="AA92" s="18" t="s">
        <v>29</v>
      </c>
      <c r="AB92" s="19"/>
    </row>
    <row r="93" spans="1:28" ht="15.5" x14ac:dyDescent="0.35">
      <c r="A93" s="65">
        <f>IFERROR(VLOOKUP(B93,'Data '!A:AK,27,FALSE),1)</f>
        <v>1</v>
      </c>
      <c r="B93" s="59" t="str">
        <f t="shared" si="31"/>
        <v>1k2b</v>
      </c>
      <c r="E93" s="21" t="e">
        <f>VLOOKUP(D93,'Data '!B:C,2,FALSE)</f>
        <v>#N/A</v>
      </c>
      <c r="F93" s="21" t="e">
        <f>VLOOKUP(B93,'Data '!A:AO,8,FALSE)</f>
        <v>#N/A</v>
      </c>
      <c r="G93" s="21" t="e">
        <f>VLOOKUP(B93,'Data '!A:AJ,9,FALSE)</f>
        <v>#N/A</v>
      </c>
      <c r="H93" s="21" t="e">
        <f>VLOOKUP(B93,'Data '!A:AH,6,FALSE)</f>
        <v>#N/A</v>
      </c>
      <c r="I93" s="22" t="e">
        <f>_xlfn.CONCAT(VLOOKUP(B93,'Data '!A:AH,7,FALSE),"__",AA93)</f>
        <v>#N/A</v>
      </c>
      <c r="J93" s="21" t="e">
        <f>VLOOKUP(B93,'Data '!A:AG,10,FALSE)</f>
        <v>#N/A</v>
      </c>
      <c r="K93" s="23" t="e">
        <f>VLOOKUP(B93,'Data '!A:AK,12,FALSE)*VLOOKUP(B93,'Data '!A:AF,11,FALSE)</f>
        <v>#N/A</v>
      </c>
      <c r="L93" s="60"/>
      <c r="M93" s="61"/>
      <c r="N93" s="52" t="e">
        <f t="shared" si="32"/>
        <v>#N/A</v>
      </c>
      <c r="O93" s="24" t="e">
        <f>VLOOKUP(B93,'Data '!A:AI,13,FALSE)</f>
        <v>#N/A</v>
      </c>
      <c r="P93" s="25" t="e">
        <f t="shared" si="33"/>
        <v>#N/A</v>
      </c>
      <c r="Q93" s="80" t="e">
        <f t="shared" ref="Q93:Q96" si="43">R92</f>
        <v>#N/A</v>
      </c>
      <c r="R93" s="11" t="e">
        <f t="shared" si="42"/>
        <v>#N/A</v>
      </c>
      <c r="S93" s="71" t="e">
        <f t="shared" si="34"/>
        <v>#N/A</v>
      </c>
      <c r="T93" s="71" t="e">
        <f t="shared" si="35"/>
        <v>#N/A</v>
      </c>
      <c r="U93" s="56"/>
      <c r="V93" s="13" t="e">
        <f t="shared" si="36"/>
        <v>#N/A</v>
      </c>
      <c r="W93" s="14" t="e">
        <f t="shared" si="37"/>
        <v>#N/A</v>
      </c>
      <c r="X93" s="66" t="e">
        <f t="shared" si="38"/>
        <v>#N/A</v>
      </c>
      <c r="Y93" s="67" t="e">
        <f t="shared" si="39"/>
        <v>#N/A</v>
      </c>
      <c r="Z93" s="68" t="e">
        <f>VLOOKUP(B93,'Data '!A:AI,28,FALSE)</f>
        <v>#N/A</v>
      </c>
      <c r="AA93" s="18" t="s">
        <v>33</v>
      </c>
      <c r="AB93" s="19"/>
    </row>
    <row r="94" spans="1:28" ht="15.5" x14ac:dyDescent="0.35">
      <c r="A94" s="65">
        <f>IFERROR(VLOOKUP(B94,'Data '!A:AK,27,FALSE),1)</f>
        <v>1</v>
      </c>
      <c r="B94" s="59" t="str">
        <f t="shared" si="31"/>
        <v>1k2b</v>
      </c>
      <c r="E94" s="21" t="e">
        <f>VLOOKUP(D94,'Data '!B:C,2,FALSE)</f>
        <v>#N/A</v>
      </c>
      <c r="F94" s="21" t="e">
        <f>VLOOKUP(B94,'Data '!A:AO,8,FALSE)</f>
        <v>#N/A</v>
      </c>
      <c r="G94" s="21" t="e">
        <f>VLOOKUP(B94,'Data '!A:AJ,9,FALSE)</f>
        <v>#N/A</v>
      </c>
      <c r="H94" s="21" t="e">
        <f>VLOOKUP(B94,'Data '!A:AH,6,FALSE)</f>
        <v>#N/A</v>
      </c>
      <c r="I94" s="22" t="e">
        <f>_xlfn.CONCAT(VLOOKUP(B94,'Data '!A:AH,7,FALSE),"__",AA94)</f>
        <v>#N/A</v>
      </c>
      <c r="J94" s="21" t="e">
        <f>VLOOKUP(B94,'Data '!A:AG,10,FALSE)</f>
        <v>#N/A</v>
      </c>
      <c r="K94" s="23" t="e">
        <f>VLOOKUP(B94,'Data '!A:AK,12,FALSE)*VLOOKUP(B94,'Data '!A:AF,11,FALSE)</f>
        <v>#N/A</v>
      </c>
      <c r="L94" s="60"/>
      <c r="M94" s="61"/>
      <c r="N94" s="52" t="e">
        <f t="shared" si="32"/>
        <v>#N/A</v>
      </c>
      <c r="O94" s="24" t="e">
        <f>VLOOKUP(B94,'Data '!A:AI,13,FALSE)</f>
        <v>#N/A</v>
      </c>
      <c r="P94" s="25" t="e">
        <f t="shared" si="33"/>
        <v>#N/A</v>
      </c>
      <c r="Q94" s="80" t="e">
        <f t="shared" si="43"/>
        <v>#N/A</v>
      </c>
      <c r="R94" s="11" t="e">
        <f t="shared" si="42"/>
        <v>#N/A</v>
      </c>
      <c r="S94" s="71" t="e">
        <f t="shared" si="34"/>
        <v>#N/A</v>
      </c>
      <c r="T94" s="71" t="e">
        <f t="shared" si="35"/>
        <v>#N/A</v>
      </c>
      <c r="U94" s="56"/>
      <c r="V94" s="13" t="e">
        <f t="shared" si="36"/>
        <v>#N/A</v>
      </c>
      <c r="W94" s="14" t="e">
        <f t="shared" si="37"/>
        <v>#N/A</v>
      </c>
      <c r="X94" s="66" t="e">
        <f t="shared" si="38"/>
        <v>#N/A</v>
      </c>
      <c r="Y94" s="67" t="e">
        <f t="shared" si="39"/>
        <v>#N/A</v>
      </c>
      <c r="Z94" s="68" t="e">
        <f>VLOOKUP(B94,'Data '!A:AI,28,FALSE)</f>
        <v>#N/A</v>
      </c>
      <c r="AA94" s="18" t="s">
        <v>39</v>
      </c>
      <c r="AB94" s="19"/>
    </row>
    <row r="95" spans="1:28" ht="15.5" x14ac:dyDescent="0.35">
      <c r="A95" s="65">
        <f>IFERROR(VLOOKUP(B95,'Data '!A:AK,27,FALSE),1)</f>
        <v>1</v>
      </c>
      <c r="B95" s="59" t="str">
        <f t="shared" si="31"/>
        <v>1k2b</v>
      </c>
      <c r="E95" s="21" t="e">
        <f>VLOOKUP(D95,'Data '!B:C,2,FALSE)</f>
        <v>#N/A</v>
      </c>
      <c r="F95" s="21" t="e">
        <f>VLOOKUP(B95,'Data '!A:AO,8,FALSE)</f>
        <v>#N/A</v>
      </c>
      <c r="G95" s="21" t="e">
        <f>VLOOKUP(B95,'Data '!A:AJ,9,FALSE)</f>
        <v>#N/A</v>
      </c>
      <c r="H95" s="21" t="e">
        <f>VLOOKUP(B95,'Data '!A:AH,6,FALSE)</f>
        <v>#N/A</v>
      </c>
      <c r="I95" s="22" t="e">
        <f>_xlfn.CONCAT(VLOOKUP(B95,'Data '!A:AH,7,FALSE),"__",AA95)</f>
        <v>#N/A</v>
      </c>
      <c r="J95" s="21" t="e">
        <f>VLOOKUP(B95,'Data '!A:AG,10,FALSE)</f>
        <v>#N/A</v>
      </c>
      <c r="K95" s="23" t="e">
        <f>VLOOKUP(B95,'Data '!A:AK,12,FALSE)*VLOOKUP(B95,'Data '!A:AF,11,FALSE)</f>
        <v>#N/A</v>
      </c>
      <c r="L95" s="60"/>
      <c r="M95" s="61"/>
      <c r="N95" s="52" t="e">
        <f t="shared" si="32"/>
        <v>#N/A</v>
      </c>
      <c r="O95" s="24" t="e">
        <f>VLOOKUP(B95,'Data '!A:AI,13,FALSE)</f>
        <v>#N/A</v>
      </c>
      <c r="P95" s="25" t="e">
        <f t="shared" si="33"/>
        <v>#N/A</v>
      </c>
      <c r="Q95" s="80" t="e">
        <f t="shared" si="43"/>
        <v>#N/A</v>
      </c>
      <c r="R95" s="11" t="e">
        <f t="shared" si="42"/>
        <v>#N/A</v>
      </c>
      <c r="S95" s="71" t="e">
        <f t="shared" si="34"/>
        <v>#N/A</v>
      </c>
      <c r="T95" s="71" t="e">
        <f t="shared" si="35"/>
        <v>#N/A</v>
      </c>
      <c r="U95" s="56"/>
      <c r="V95" s="13" t="e">
        <f t="shared" si="36"/>
        <v>#N/A</v>
      </c>
      <c r="W95" s="14" t="e">
        <f t="shared" si="37"/>
        <v>#N/A</v>
      </c>
      <c r="X95" s="66" t="e">
        <f t="shared" si="38"/>
        <v>#N/A</v>
      </c>
      <c r="Y95" s="67" t="e">
        <f t="shared" si="39"/>
        <v>#N/A</v>
      </c>
      <c r="Z95" s="68" t="e">
        <f>VLOOKUP(B95,'Data '!A:AI,28,FALSE)</f>
        <v>#N/A</v>
      </c>
      <c r="AA95" s="18" t="s">
        <v>42</v>
      </c>
      <c r="AB95" s="19"/>
    </row>
    <row r="96" spans="1:28" ht="15.5" x14ac:dyDescent="0.35">
      <c r="A96" s="65">
        <f>IFERROR(VLOOKUP(B96,'Data '!A:AK,27,FALSE),1)</f>
        <v>1</v>
      </c>
      <c r="B96" s="59" t="str">
        <f t="shared" si="31"/>
        <v>1k2b</v>
      </c>
      <c r="E96" s="21" t="e">
        <f>VLOOKUP(D96,'Data '!B:C,2,FALSE)</f>
        <v>#N/A</v>
      </c>
      <c r="F96" s="21" t="e">
        <f>VLOOKUP(B96,'Data '!A:AO,8,FALSE)</f>
        <v>#N/A</v>
      </c>
      <c r="G96" s="21" t="e">
        <f>VLOOKUP(B96,'Data '!A:AJ,9,FALSE)</f>
        <v>#N/A</v>
      </c>
      <c r="H96" s="21" t="e">
        <f>VLOOKUP(B96,'Data '!A:AH,6,FALSE)</f>
        <v>#N/A</v>
      </c>
      <c r="I96" s="22" t="e">
        <f>_xlfn.CONCAT(VLOOKUP(B96,'Data '!A:AH,7,FALSE),"__",AA96)</f>
        <v>#N/A</v>
      </c>
      <c r="J96" s="21" t="e">
        <f>VLOOKUP(B96,'Data '!A:AG,10,FALSE)</f>
        <v>#N/A</v>
      </c>
      <c r="K96" s="23" t="e">
        <f>VLOOKUP(B96,'Data '!A:AK,12,FALSE)*VLOOKUP(B96,'Data '!A:AF,11,FALSE)</f>
        <v>#N/A</v>
      </c>
      <c r="L96" s="60"/>
      <c r="M96" s="61"/>
      <c r="N96" s="52" t="e">
        <f t="shared" si="32"/>
        <v>#N/A</v>
      </c>
      <c r="O96" s="24" t="e">
        <f>VLOOKUP(B96,'Data '!A:AI,13,FALSE)</f>
        <v>#N/A</v>
      </c>
      <c r="P96" s="25" t="e">
        <f t="shared" si="33"/>
        <v>#N/A</v>
      </c>
      <c r="Q96" s="80" t="e">
        <f t="shared" si="43"/>
        <v>#N/A</v>
      </c>
      <c r="R96" s="11" t="e">
        <f t="shared" si="42"/>
        <v>#N/A</v>
      </c>
      <c r="S96" s="71" t="e">
        <f t="shared" si="34"/>
        <v>#N/A</v>
      </c>
      <c r="T96" s="71" t="e">
        <f t="shared" si="35"/>
        <v>#N/A</v>
      </c>
      <c r="U96" s="56"/>
      <c r="V96" s="13" t="e">
        <f t="shared" si="36"/>
        <v>#N/A</v>
      </c>
      <c r="W96" s="14" t="e">
        <f t="shared" si="37"/>
        <v>#N/A</v>
      </c>
      <c r="X96" s="66" t="e">
        <f t="shared" si="38"/>
        <v>#N/A</v>
      </c>
      <c r="Y96" s="67" t="e">
        <f t="shared" si="39"/>
        <v>#N/A</v>
      </c>
      <c r="Z96" s="68" t="e">
        <f>VLOOKUP(B96,'Data '!A:AI,28,FALSE)</f>
        <v>#N/A</v>
      </c>
      <c r="AA96" s="18" t="s">
        <v>95</v>
      </c>
      <c r="AB96" s="19"/>
    </row>
    <row r="97" spans="1:28" ht="15.5" x14ac:dyDescent="0.35">
      <c r="A97" s="65">
        <f>IFERROR(VLOOKUP(B97,'Data '!A:AK,27,FALSE),1)</f>
        <v>1</v>
      </c>
      <c r="B97" s="59" t="str">
        <f t="shared" ref="B97:B103" si="44">_xlfn.CONCAT(D97,"1k2b")</f>
        <v>1k2b</v>
      </c>
      <c r="E97" s="21" t="e">
        <f>VLOOKUP(D97,'Data '!B:C,2,FALSE)</f>
        <v>#N/A</v>
      </c>
      <c r="F97" s="21" t="e">
        <f>VLOOKUP(B97,'Data '!A:AO,8,FALSE)</f>
        <v>#N/A</v>
      </c>
      <c r="G97" s="21" t="e">
        <f>VLOOKUP(B97,'Data '!A:AJ,9,FALSE)</f>
        <v>#N/A</v>
      </c>
      <c r="H97" s="21" t="e">
        <f>VLOOKUP(B97,'Data '!A:AH,6,FALSE)</f>
        <v>#N/A</v>
      </c>
      <c r="I97" s="22" t="e">
        <f>_xlfn.CONCAT(VLOOKUP(B97,'Data '!A:AH,7,FALSE),"__",AA97)</f>
        <v>#N/A</v>
      </c>
      <c r="J97" s="21" t="e">
        <f>VLOOKUP(B97,'Data '!A:AG,10,FALSE)</f>
        <v>#N/A</v>
      </c>
      <c r="K97" s="23" t="e">
        <f>VLOOKUP(B97,'Data '!A:AK,12,FALSE)*VLOOKUP(B97,'Data '!A:AF,11,FALSE)</f>
        <v>#N/A</v>
      </c>
      <c r="L97" s="60"/>
      <c r="M97" s="61"/>
      <c r="N97" s="52" t="e">
        <f t="shared" ref="N97:N103" si="45">(M97*K97*H97)/1000</f>
        <v>#N/A</v>
      </c>
      <c r="O97" s="24" t="e">
        <f>VLOOKUP(B97,'Data '!A:AI,13,FALSE)</f>
        <v>#N/A</v>
      </c>
      <c r="P97" s="25" t="e">
        <f t="shared" ref="P97:P103" si="46">M97/O97</f>
        <v>#N/A</v>
      </c>
      <c r="Q97" s="80">
        <f>R82</f>
        <v>45954.870755600816</v>
      </c>
      <c r="R97" s="11" t="e">
        <f t="shared" ref="R97:R103" si="47">Q97+(P97/A97)/24</f>
        <v>#N/A</v>
      </c>
      <c r="S97" s="71" t="e">
        <f t="shared" ref="S97:S103" si="48">+P97/A97</f>
        <v>#N/A</v>
      </c>
      <c r="T97" s="71" t="e">
        <f t="shared" ref="T97:T103" si="49">+S97/8</f>
        <v>#N/A</v>
      </c>
      <c r="U97" s="56"/>
      <c r="V97" s="13" t="e">
        <f t="shared" ref="V97:V103" si="50">H97*K97/1000*O97*A97</f>
        <v>#N/A</v>
      </c>
      <c r="W97" s="14" t="e">
        <f t="shared" ref="W97:W103" si="51">H97*K97/1000</f>
        <v>#N/A</v>
      </c>
      <c r="X97" s="66">
        <f t="shared" ref="X97:X103" si="52">INT(Q97)</f>
        <v>45954</v>
      </c>
      <c r="Y97" s="67" t="str">
        <f t="shared" ref="Y97:Y103" si="53">_xlfn.CONCAT(TEXT((Q97-X97),"HH:MM:SS"))</f>
        <v>20:53:53</v>
      </c>
      <c r="Z97" s="68" t="e">
        <f>VLOOKUP(B97,'Data '!A:AI,28,FALSE)</f>
        <v>#N/A</v>
      </c>
      <c r="AA97" s="18" t="s">
        <v>96</v>
      </c>
      <c r="AB97" s="19"/>
    </row>
    <row r="98" spans="1:28" ht="15.5" x14ac:dyDescent="0.35">
      <c r="A98" s="65">
        <f>IFERROR(VLOOKUP(B98,'Data '!A:AK,27,FALSE),1)</f>
        <v>1</v>
      </c>
      <c r="B98" s="59" t="str">
        <f t="shared" si="44"/>
        <v>1k2b</v>
      </c>
      <c r="E98" s="21" t="e">
        <f>VLOOKUP(D98,'Data '!B:C,2,FALSE)</f>
        <v>#N/A</v>
      </c>
      <c r="F98" s="21" t="e">
        <f>VLOOKUP(B98,'Data '!A:AO,8,FALSE)</f>
        <v>#N/A</v>
      </c>
      <c r="G98" s="21" t="e">
        <f>VLOOKUP(B98,'Data '!A:AJ,9,FALSE)</f>
        <v>#N/A</v>
      </c>
      <c r="H98" s="21" t="e">
        <f>VLOOKUP(B98,'Data '!A:AH,6,FALSE)</f>
        <v>#N/A</v>
      </c>
      <c r="I98" s="22" t="e">
        <f>_xlfn.CONCAT(VLOOKUP(B98,'Data '!A:AH,7,FALSE),"__",AA98)</f>
        <v>#N/A</v>
      </c>
      <c r="J98" s="21" t="e">
        <f>VLOOKUP(B98,'Data '!A:AG,10,FALSE)</f>
        <v>#N/A</v>
      </c>
      <c r="K98" s="23" t="e">
        <f>VLOOKUP(B98,'Data '!A:AK,12,FALSE)*VLOOKUP(B98,'Data '!A:AF,11,FALSE)</f>
        <v>#N/A</v>
      </c>
      <c r="L98" s="60"/>
      <c r="M98" s="61"/>
      <c r="N98" s="52" t="e">
        <f t="shared" si="45"/>
        <v>#N/A</v>
      </c>
      <c r="O98" s="24" t="e">
        <f>VLOOKUP(B98,'Data '!A:AI,13,FALSE)</f>
        <v>#N/A</v>
      </c>
      <c r="P98" s="25" t="e">
        <f t="shared" si="46"/>
        <v>#N/A</v>
      </c>
      <c r="Q98" s="80" t="e">
        <f t="shared" ref="Q98:Q103" si="54">R97</f>
        <v>#N/A</v>
      </c>
      <c r="R98" s="11" t="e">
        <f t="shared" si="47"/>
        <v>#N/A</v>
      </c>
      <c r="S98" s="71" t="e">
        <f t="shared" si="48"/>
        <v>#N/A</v>
      </c>
      <c r="T98" s="71" t="e">
        <f t="shared" si="49"/>
        <v>#N/A</v>
      </c>
      <c r="U98" s="56"/>
      <c r="V98" s="13" t="e">
        <f t="shared" si="50"/>
        <v>#N/A</v>
      </c>
      <c r="W98" s="14" t="e">
        <f t="shared" si="51"/>
        <v>#N/A</v>
      </c>
      <c r="X98" s="66" t="e">
        <f t="shared" si="52"/>
        <v>#N/A</v>
      </c>
      <c r="Y98" s="67" t="e">
        <f t="shared" si="53"/>
        <v>#N/A</v>
      </c>
      <c r="Z98" s="68" t="e">
        <f>VLOOKUP(B98,'Data '!A:AI,28,FALSE)</f>
        <v>#N/A</v>
      </c>
      <c r="AA98" s="18" t="s">
        <v>29</v>
      </c>
      <c r="AB98" s="19"/>
    </row>
    <row r="99" spans="1:28" ht="15.5" x14ac:dyDescent="0.35">
      <c r="A99" s="65">
        <f>IFERROR(VLOOKUP(B99,'Data '!A:AK,27,FALSE),1)</f>
        <v>1</v>
      </c>
      <c r="B99" s="59" t="str">
        <f t="shared" si="44"/>
        <v>1k2b</v>
      </c>
      <c r="E99" s="21" t="e">
        <f>VLOOKUP(D99,'Data '!B:C,2,FALSE)</f>
        <v>#N/A</v>
      </c>
      <c r="F99" s="21" t="e">
        <f>VLOOKUP(B99,'Data '!A:AO,8,FALSE)</f>
        <v>#N/A</v>
      </c>
      <c r="G99" s="21" t="e">
        <f>VLOOKUP(B99,'Data '!A:AJ,9,FALSE)</f>
        <v>#N/A</v>
      </c>
      <c r="H99" s="21" t="e">
        <f>VLOOKUP(B99,'Data '!A:AH,6,FALSE)</f>
        <v>#N/A</v>
      </c>
      <c r="I99" s="22" t="e">
        <f>_xlfn.CONCAT(VLOOKUP(B99,'Data '!A:AH,7,FALSE),"__",AA99)</f>
        <v>#N/A</v>
      </c>
      <c r="J99" s="21" t="e">
        <f>VLOOKUP(B99,'Data '!A:AG,10,FALSE)</f>
        <v>#N/A</v>
      </c>
      <c r="K99" s="23" t="e">
        <f>VLOOKUP(B99,'Data '!A:AK,12,FALSE)*VLOOKUP(B99,'Data '!A:AF,11,FALSE)</f>
        <v>#N/A</v>
      </c>
      <c r="L99" s="60"/>
      <c r="M99" s="61"/>
      <c r="N99" s="52" t="e">
        <f t="shared" si="45"/>
        <v>#N/A</v>
      </c>
      <c r="O99" s="24" t="e">
        <f>VLOOKUP(B99,'Data '!A:AI,13,FALSE)</f>
        <v>#N/A</v>
      </c>
      <c r="P99" s="25" t="e">
        <f t="shared" si="46"/>
        <v>#N/A</v>
      </c>
      <c r="Q99" s="80" t="e">
        <f t="shared" si="54"/>
        <v>#N/A</v>
      </c>
      <c r="R99" s="11" t="e">
        <f t="shared" si="47"/>
        <v>#N/A</v>
      </c>
      <c r="S99" s="71" t="e">
        <f t="shared" si="48"/>
        <v>#N/A</v>
      </c>
      <c r="T99" s="71" t="e">
        <f t="shared" si="49"/>
        <v>#N/A</v>
      </c>
      <c r="U99" s="56"/>
      <c r="V99" s="13" t="e">
        <f t="shared" si="50"/>
        <v>#N/A</v>
      </c>
      <c r="W99" s="14" t="e">
        <f t="shared" si="51"/>
        <v>#N/A</v>
      </c>
      <c r="X99" s="66" t="e">
        <f t="shared" si="52"/>
        <v>#N/A</v>
      </c>
      <c r="Y99" s="67" t="e">
        <f t="shared" si="53"/>
        <v>#N/A</v>
      </c>
      <c r="Z99" s="68" t="e">
        <f>VLOOKUP(B99,'Data '!A:AI,28,FALSE)</f>
        <v>#N/A</v>
      </c>
      <c r="AA99" s="18" t="s">
        <v>33</v>
      </c>
      <c r="AB99" s="19"/>
    </row>
    <row r="100" spans="1:28" ht="15.5" x14ac:dyDescent="0.35">
      <c r="A100" s="65">
        <f>IFERROR(VLOOKUP(B100,'Data '!A:AK,27,FALSE),1)</f>
        <v>1</v>
      </c>
      <c r="B100" s="59" t="str">
        <f t="shared" si="44"/>
        <v>1k2b</v>
      </c>
      <c r="E100" s="21" t="e">
        <f>VLOOKUP(D100,'Data '!B:C,2,FALSE)</f>
        <v>#N/A</v>
      </c>
      <c r="F100" s="21" t="e">
        <f>VLOOKUP(B100,'Data '!A:AO,8,FALSE)</f>
        <v>#N/A</v>
      </c>
      <c r="G100" s="21" t="e">
        <f>VLOOKUP(B100,'Data '!A:AJ,9,FALSE)</f>
        <v>#N/A</v>
      </c>
      <c r="H100" s="21" t="e">
        <f>VLOOKUP(B100,'Data '!A:AH,6,FALSE)</f>
        <v>#N/A</v>
      </c>
      <c r="I100" s="22" t="e">
        <f>_xlfn.CONCAT(VLOOKUP(B100,'Data '!A:AH,7,FALSE),"__",AA100)</f>
        <v>#N/A</v>
      </c>
      <c r="J100" s="21" t="e">
        <f>VLOOKUP(B100,'Data '!A:AG,10,FALSE)</f>
        <v>#N/A</v>
      </c>
      <c r="K100" s="23" t="e">
        <f>VLOOKUP(B100,'Data '!A:AK,12,FALSE)*VLOOKUP(B100,'Data '!A:AF,11,FALSE)</f>
        <v>#N/A</v>
      </c>
      <c r="L100" s="60"/>
      <c r="M100" s="61"/>
      <c r="N100" s="52" t="e">
        <f t="shared" si="45"/>
        <v>#N/A</v>
      </c>
      <c r="O100" s="24" t="e">
        <f>VLOOKUP(B100,'Data '!A:AI,13,FALSE)</f>
        <v>#N/A</v>
      </c>
      <c r="P100" s="25" t="e">
        <f t="shared" si="46"/>
        <v>#N/A</v>
      </c>
      <c r="Q100" s="80" t="e">
        <f t="shared" si="54"/>
        <v>#N/A</v>
      </c>
      <c r="R100" s="11" t="e">
        <f t="shared" si="47"/>
        <v>#N/A</v>
      </c>
      <c r="S100" s="71" t="e">
        <f t="shared" si="48"/>
        <v>#N/A</v>
      </c>
      <c r="T100" s="71" t="e">
        <f t="shared" si="49"/>
        <v>#N/A</v>
      </c>
      <c r="U100" s="56"/>
      <c r="V100" s="13" t="e">
        <f t="shared" si="50"/>
        <v>#N/A</v>
      </c>
      <c r="W100" s="14" t="e">
        <f t="shared" si="51"/>
        <v>#N/A</v>
      </c>
      <c r="X100" s="66" t="e">
        <f t="shared" si="52"/>
        <v>#N/A</v>
      </c>
      <c r="Y100" s="67" t="e">
        <f t="shared" si="53"/>
        <v>#N/A</v>
      </c>
      <c r="Z100" s="68" t="e">
        <f>VLOOKUP(B100,'Data '!A:AI,28,FALSE)</f>
        <v>#N/A</v>
      </c>
      <c r="AA100" s="18" t="s">
        <v>39</v>
      </c>
      <c r="AB100" s="19"/>
    </row>
    <row r="101" spans="1:28" ht="15.5" x14ac:dyDescent="0.35">
      <c r="A101" s="65">
        <f>IFERROR(VLOOKUP(B101,'Data '!A:AK,27,FALSE),1)</f>
        <v>1</v>
      </c>
      <c r="B101" s="59" t="str">
        <f t="shared" si="44"/>
        <v>1k2b</v>
      </c>
      <c r="E101" s="21" t="e">
        <f>VLOOKUP(D101,'Data '!B:C,2,FALSE)</f>
        <v>#N/A</v>
      </c>
      <c r="F101" s="21" t="e">
        <f>VLOOKUP(B101,'Data '!A:AO,8,FALSE)</f>
        <v>#N/A</v>
      </c>
      <c r="G101" s="21" t="e">
        <f>VLOOKUP(B101,'Data '!A:AJ,9,FALSE)</f>
        <v>#N/A</v>
      </c>
      <c r="H101" s="21" t="e">
        <f>VLOOKUP(B101,'Data '!A:AH,6,FALSE)</f>
        <v>#N/A</v>
      </c>
      <c r="I101" s="22" t="e">
        <f>_xlfn.CONCAT(VLOOKUP(B101,'Data '!A:AH,7,FALSE),"__",AA101)</f>
        <v>#N/A</v>
      </c>
      <c r="J101" s="21" t="e">
        <f>VLOOKUP(B101,'Data '!A:AG,10,FALSE)</f>
        <v>#N/A</v>
      </c>
      <c r="K101" s="23" t="e">
        <f>VLOOKUP(B101,'Data '!A:AK,12,FALSE)*VLOOKUP(B101,'Data '!A:AF,11,FALSE)</f>
        <v>#N/A</v>
      </c>
      <c r="L101" s="60"/>
      <c r="M101" s="61"/>
      <c r="N101" s="52" t="e">
        <f t="shared" si="45"/>
        <v>#N/A</v>
      </c>
      <c r="O101" s="24" t="e">
        <f>VLOOKUP(B101,'Data '!A:AI,13,FALSE)</f>
        <v>#N/A</v>
      </c>
      <c r="P101" s="25" t="e">
        <f t="shared" si="46"/>
        <v>#N/A</v>
      </c>
      <c r="Q101" s="80" t="e">
        <f t="shared" si="54"/>
        <v>#N/A</v>
      </c>
      <c r="R101" s="11" t="e">
        <f t="shared" si="47"/>
        <v>#N/A</v>
      </c>
      <c r="S101" s="71" t="e">
        <f t="shared" si="48"/>
        <v>#N/A</v>
      </c>
      <c r="T101" s="71" t="e">
        <f t="shared" si="49"/>
        <v>#N/A</v>
      </c>
      <c r="U101" s="56"/>
      <c r="V101" s="13" t="e">
        <f t="shared" si="50"/>
        <v>#N/A</v>
      </c>
      <c r="W101" s="14" t="e">
        <f t="shared" si="51"/>
        <v>#N/A</v>
      </c>
      <c r="X101" s="66" t="e">
        <f t="shared" si="52"/>
        <v>#N/A</v>
      </c>
      <c r="Y101" s="67" t="e">
        <f t="shared" si="53"/>
        <v>#N/A</v>
      </c>
      <c r="Z101" s="68" t="e">
        <f>VLOOKUP(B101,'Data '!A:AI,28,FALSE)</f>
        <v>#N/A</v>
      </c>
      <c r="AA101" s="18" t="s">
        <v>42</v>
      </c>
      <c r="AB101" s="19"/>
    </row>
    <row r="102" spans="1:28" ht="15.5" x14ac:dyDescent="0.35">
      <c r="A102" s="65">
        <f>IFERROR(VLOOKUP(B102,'Data '!A:AK,27,FALSE),1)</f>
        <v>1</v>
      </c>
      <c r="B102" s="59" t="str">
        <f t="shared" si="44"/>
        <v>1k2b</v>
      </c>
      <c r="E102" s="21" t="e">
        <f>VLOOKUP(D102,'Data '!B:C,2,FALSE)</f>
        <v>#N/A</v>
      </c>
      <c r="F102" s="21" t="e">
        <f>VLOOKUP(B102,'Data '!A:AO,8,FALSE)</f>
        <v>#N/A</v>
      </c>
      <c r="G102" s="21" t="e">
        <f>VLOOKUP(B102,'Data '!A:AJ,9,FALSE)</f>
        <v>#N/A</v>
      </c>
      <c r="H102" s="21" t="e">
        <f>VLOOKUP(B102,'Data '!A:AH,6,FALSE)</f>
        <v>#N/A</v>
      </c>
      <c r="I102" s="22" t="e">
        <f>_xlfn.CONCAT(VLOOKUP(B102,'Data '!A:AH,7,FALSE),"__",AA102)</f>
        <v>#N/A</v>
      </c>
      <c r="J102" s="21" t="e">
        <f>VLOOKUP(B102,'Data '!A:AG,10,FALSE)</f>
        <v>#N/A</v>
      </c>
      <c r="K102" s="23" t="e">
        <f>VLOOKUP(B102,'Data '!A:AK,12,FALSE)*VLOOKUP(B102,'Data '!A:AF,11,FALSE)</f>
        <v>#N/A</v>
      </c>
      <c r="L102" s="60"/>
      <c r="M102" s="61"/>
      <c r="N102" s="52" t="e">
        <f t="shared" si="45"/>
        <v>#N/A</v>
      </c>
      <c r="O102" s="24" t="e">
        <f>VLOOKUP(B102,'Data '!A:AI,13,FALSE)</f>
        <v>#N/A</v>
      </c>
      <c r="P102" s="25" t="e">
        <f t="shared" si="46"/>
        <v>#N/A</v>
      </c>
      <c r="Q102" s="80" t="e">
        <f t="shared" si="54"/>
        <v>#N/A</v>
      </c>
      <c r="R102" s="11" t="e">
        <f t="shared" si="47"/>
        <v>#N/A</v>
      </c>
      <c r="S102" s="71" t="e">
        <f t="shared" si="48"/>
        <v>#N/A</v>
      </c>
      <c r="T102" s="71" t="e">
        <f t="shared" si="49"/>
        <v>#N/A</v>
      </c>
      <c r="U102" s="56"/>
      <c r="V102" s="13" t="e">
        <f t="shared" si="50"/>
        <v>#N/A</v>
      </c>
      <c r="W102" s="14" t="e">
        <f t="shared" si="51"/>
        <v>#N/A</v>
      </c>
      <c r="X102" s="66" t="e">
        <f t="shared" si="52"/>
        <v>#N/A</v>
      </c>
      <c r="Y102" s="67" t="e">
        <f t="shared" si="53"/>
        <v>#N/A</v>
      </c>
      <c r="Z102" s="68" t="e">
        <f>VLOOKUP(B102,'Data '!A:AI,28,FALSE)</f>
        <v>#N/A</v>
      </c>
      <c r="AA102" s="18" t="s">
        <v>95</v>
      </c>
      <c r="AB102" s="19"/>
    </row>
    <row r="103" spans="1:28" ht="15.5" x14ac:dyDescent="0.35">
      <c r="A103" s="65">
        <f>IFERROR(VLOOKUP(B103,'Data '!A:AK,27,FALSE),1)</f>
        <v>1</v>
      </c>
      <c r="B103" s="59" t="str">
        <f t="shared" si="44"/>
        <v>1k2b</v>
      </c>
      <c r="E103" s="21" t="e">
        <f>VLOOKUP(D103,'Data '!B:C,2,FALSE)</f>
        <v>#N/A</v>
      </c>
      <c r="F103" s="21" t="e">
        <f>VLOOKUP(B103,'Data '!A:AO,8,FALSE)</f>
        <v>#N/A</v>
      </c>
      <c r="G103" s="21" t="e">
        <f>VLOOKUP(B103,'Data '!A:AJ,9,FALSE)</f>
        <v>#N/A</v>
      </c>
      <c r="H103" s="21" t="e">
        <f>VLOOKUP(B103,'Data '!A:AH,6,FALSE)</f>
        <v>#N/A</v>
      </c>
      <c r="I103" s="22" t="e">
        <f>_xlfn.CONCAT(VLOOKUP(B103,'Data '!A:AH,7,FALSE),"__",AA103)</f>
        <v>#N/A</v>
      </c>
      <c r="J103" s="21" t="e">
        <f>VLOOKUP(B103,'Data '!A:AG,10,FALSE)</f>
        <v>#N/A</v>
      </c>
      <c r="K103" s="23" t="e">
        <f>VLOOKUP(B103,'Data '!A:AK,12,FALSE)*VLOOKUP(B103,'Data '!A:AF,11,FALSE)</f>
        <v>#N/A</v>
      </c>
      <c r="L103" s="60"/>
      <c r="M103" s="61"/>
      <c r="N103" s="52" t="e">
        <f t="shared" si="45"/>
        <v>#N/A</v>
      </c>
      <c r="O103" s="24" t="e">
        <f>VLOOKUP(B103,'Data '!A:AI,13,FALSE)</f>
        <v>#N/A</v>
      </c>
      <c r="P103" s="25" t="e">
        <f t="shared" si="46"/>
        <v>#N/A</v>
      </c>
      <c r="Q103" s="80" t="e">
        <f t="shared" si="54"/>
        <v>#N/A</v>
      </c>
      <c r="R103" s="11" t="e">
        <f t="shared" si="47"/>
        <v>#N/A</v>
      </c>
      <c r="S103" s="71" t="e">
        <f t="shared" si="48"/>
        <v>#N/A</v>
      </c>
      <c r="T103" s="71" t="e">
        <f t="shared" si="49"/>
        <v>#N/A</v>
      </c>
      <c r="U103" s="56"/>
      <c r="V103" s="13" t="e">
        <f t="shared" si="50"/>
        <v>#N/A</v>
      </c>
      <c r="W103" s="14" t="e">
        <f t="shared" si="51"/>
        <v>#N/A</v>
      </c>
      <c r="X103" s="66" t="e">
        <f t="shared" si="52"/>
        <v>#N/A</v>
      </c>
      <c r="Y103" s="67" t="e">
        <f t="shared" si="53"/>
        <v>#N/A</v>
      </c>
      <c r="Z103" s="68" t="e">
        <f>VLOOKUP(B103,'Data '!A:AI,28,FALSE)</f>
        <v>#N/A</v>
      </c>
      <c r="AA103" s="18" t="s">
        <v>96</v>
      </c>
      <c r="AB103" s="19"/>
    </row>
    <row r="104" spans="1:28" ht="15.5" x14ac:dyDescent="0.35">
      <c r="A104" s="65">
        <f>IFERROR(VLOOKUP(B104,'Data '!A:AK,27,FALSE),1)</f>
        <v>1</v>
      </c>
      <c r="B104" s="59" t="str">
        <f t="shared" ref="B104:B133" si="55">_xlfn.CONCAT(D104,"1k2b")</f>
        <v>1k2b</v>
      </c>
      <c r="E104" s="21" t="e">
        <f>VLOOKUP(D104,'Data '!B:C,2,FALSE)</f>
        <v>#N/A</v>
      </c>
      <c r="F104" s="21" t="e">
        <f>VLOOKUP(B104,'Data '!A:AO,8,FALSE)</f>
        <v>#N/A</v>
      </c>
      <c r="G104" s="21" t="e">
        <f>VLOOKUP(B104,'Data '!A:AJ,9,FALSE)</f>
        <v>#N/A</v>
      </c>
      <c r="H104" s="21" t="e">
        <f>VLOOKUP(B104,'Data '!A:AH,6,FALSE)</f>
        <v>#N/A</v>
      </c>
      <c r="I104" s="22" t="e">
        <f>_xlfn.CONCAT(VLOOKUP(B104,'Data '!A:AH,7,FALSE),"__",AA104)</f>
        <v>#N/A</v>
      </c>
      <c r="J104" s="21" t="e">
        <f>VLOOKUP(B104,'Data '!A:AG,10,FALSE)</f>
        <v>#N/A</v>
      </c>
      <c r="K104" s="23" t="e">
        <f>VLOOKUP(B104,'Data '!A:AK,12,FALSE)*VLOOKUP(B104,'Data '!A:AF,11,FALSE)</f>
        <v>#N/A</v>
      </c>
      <c r="L104" s="60"/>
      <c r="M104" s="61"/>
      <c r="N104" s="52" t="e">
        <f t="shared" ref="N104:N133" si="56">(M104*K104*H104)/1000</f>
        <v>#N/A</v>
      </c>
      <c r="O104" s="24" t="e">
        <f>VLOOKUP(B104,'Data '!A:AI,13,FALSE)</f>
        <v>#N/A</v>
      </c>
      <c r="P104" s="25" t="e">
        <f t="shared" ref="P104:P133" si="57">M104/O104</f>
        <v>#N/A</v>
      </c>
      <c r="Q104" s="80" t="e">
        <f t="shared" ref="Q104:Q133" si="58">R103</f>
        <v>#N/A</v>
      </c>
      <c r="R104" s="11" t="e">
        <f t="shared" ref="R104:R133" si="59">Q104+(P104/A104)/24</f>
        <v>#N/A</v>
      </c>
      <c r="S104" s="71" t="e">
        <f t="shared" ref="S104:S133" si="60">+P104/A104</f>
        <v>#N/A</v>
      </c>
      <c r="T104" s="71" t="e">
        <f t="shared" ref="T104:T133" si="61">+S104/8</f>
        <v>#N/A</v>
      </c>
      <c r="U104" s="56"/>
      <c r="V104" s="13" t="e">
        <f t="shared" ref="V104:V133" si="62">H104*K104/1000*O104*A104</f>
        <v>#N/A</v>
      </c>
      <c r="W104" s="14" t="e">
        <f t="shared" ref="W104:W133" si="63">H104*K104/1000</f>
        <v>#N/A</v>
      </c>
      <c r="X104" s="66" t="e">
        <f t="shared" ref="X104:X133" si="64">INT(Q104)</f>
        <v>#N/A</v>
      </c>
      <c r="Y104" s="67" t="e">
        <f t="shared" ref="Y104:Y133" si="65">_xlfn.CONCAT(TEXT((Q104-X104),"HH:MM:SS"))</f>
        <v>#N/A</v>
      </c>
      <c r="Z104" s="68" t="e">
        <f>VLOOKUP(B104,'Data '!A:AI,28,FALSE)</f>
        <v>#N/A</v>
      </c>
      <c r="AA104" s="18" t="s">
        <v>29</v>
      </c>
      <c r="AB104" s="19"/>
    </row>
    <row r="105" spans="1:28" ht="15.5" x14ac:dyDescent="0.35">
      <c r="A105" s="65">
        <f>IFERROR(VLOOKUP(B105,'Data '!A:AK,27,FALSE),1)</f>
        <v>1</v>
      </c>
      <c r="B105" s="59" t="str">
        <f t="shared" si="55"/>
        <v>1k2b</v>
      </c>
      <c r="E105" s="21" t="e">
        <f>VLOOKUP(D105,'Data '!B:C,2,FALSE)</f>
        <v>#N/A</v>
      </c>
      <c r="F105" s="21" t="e">
        <f>VLOOKUP(B105,'Data '!A:AO,8,FALSE)</f>
        <v>#N/A</v>
      </c>
      <c r="G105" s="21" t="e">
        <f>VLOOKUP(B105,'Data '!A:AJ,9,FALSE)</f>
        <v>#N/A</v>
      </c>
      <c r="H105" s="21" t="e">
        <f>VLOOKUP(B105,'Data '!A:AH,6,FALSE)</f>
        <v>#N/A</v>
      </c>
      <c r="I105" s="22" t="e">
        <f>_xlfn.CONCAT(VLOOKUP(B105,'Data '!A:AH,7,FALSE),"__",AA105)</f>
        <v>#N/A</v>
      </c>
      <c r="J105" s="21" t="e">
        <f>VLOOKUP(B105,'Data '!A:AG,10,FALSE)</f>
        <v>#N/A</v>
      </c>
      <c r="K105" s="23" t="e">
        <f>VLOOKUP(B105,'Data '!A:AK,12,FALSE)*VLOOKUP(B105,'Data '!A:AF,11,FALSE)</f>
        <v>#N/A</v>
      </c>
      <c r="L105" s="60"/>
      <c r="M105" s="61"/>
      <c r="N105" s="52" t="e">
        <f t="shared" si="56"/>
        <v>#N/A</v>
      </c>
      <c r="O105" s="24" t="e">
        <f>VLOOKUP(B105,'Data '!A:AI,13,FALSE)</f>
        <v>#N/A</v>
      </c>
      <c r="P105" s="25" t="e">
        <f t="shared" si="57"/>
        <v>#N/A</v>
      </c>
      <c r="Q105" s="80" t="e">
        <f t="shared" si="58"/>
        <v>#N/A</v>
      </c>
      <c r="R105" s="11" t="e">
        <f t="shared" si="59"/>
        <v>#N/A</v>
      </c>
      <c r="S105" s="71" t="e">
        <f t="shared" si="60"/>
        <v>#N/A</v>
      </c>
      <c r="T105" s="71" t="e">
        <f t="shared" si="61"/>
        <v>#N/A</v>
      </c>
      <c r="U105" s="56"/>
      <c r="V105" s="13" t="e">
        <f t="shared" si="62"/>
        <v>#N/A</v>
      </c>
      <c r="W105" s="14" t="e">
        <f t="shared" si="63"/>
        <v>#N/A</v>
      </c>
      <c r="X105" s="66" t="e">
        <f t="shared" si="64"/>
        <v>#N/A</v>
      </c>
      <c r="Y105" s="67" t="e">
        <f t="shared" si="65"/>
        <v>#N/A</v>
      </c>
      <c r="Z105" s="68" t="e">
        <f>VLOOKUP(B105,'Data '!A:AI,28,FALSE)</f>
        <v>#N/A</v>
      </c>
      <c r="AA105" s="18" t="s">
        <v>33</v>
      </c>
      <c r="AB105" s="19"/>
    </row>
    <row r="106" spans="1:28" ht="15.5" x14ac:dyDescent="0.35">
      <c r="A106" s="65">
        <f>IFERROR(VLOOKUP(B106,'Data '!A:AK,27,FALSE),1)</f>
        <v>1</v>
      </c>
      <c r="B106" s="59" t="str">
        <f t="shared" si="55"/>
        <v>1k2b</v>
      </c>
      <c r="E106" s="21" t="e">
        <f>VLOOKUP(D106,'Data '!B:C,2,FALSE)</f>
        <v>#N/A</v>
      </c>
      <c r="F106" s="21" t="e">
        <f>VLOOKUP(B106,'Data '!A:AO,8,FALSE)</f>
        <v>#N/A</v>
      </c>
      <c r="G106" s="21" t="e">
        <f>VLOOKUP(B106,'Data '!A:AJ,9,FALSE)</f>
        <v>#N/A</v>
      </c>
      <c r="H106" s="21" t="e">
        <f>VLOOKUP(B106,'Data '!A:AH,6,FALSE)</f>
        <v>#N/A</v>
      </c>
      <c r="I106" s="22" t="e">
        <f>_xlfn.CONCAT(VLOOKUP(B106,'Data '!A:AH,7,FALSE),"__",AA106)</f>
        <v>#N/A</v>
      </c>
      <c r="J106" s="21" t="e">
        <f>VLOOKUP(B106,'Data '!A:AG,10,FALSE)</f>
        <v>#N/A</v>
      </c>
      <c r="K106" s="23" t="e">
        <f>VLOOKUP(B106,'Data '!A:AK,12,FALSE)*VLOOKUP(B106,'Data '!A:AF,11,FALSE)</f>
        <v>#N/A</v>
      </c>
      <c r="L106" s="60"/>
      <c r="M106" s="61"/>
      <c r="N106" s="52" t="e">
        <f t="shared" si="56"/>
        <v>#N/A</v>
      </c>
      <c r="O106" s="24" t="e">
        <f>VLOOKUP(B106,'Data '!A:AI,13,FALSE)</f>
        <v>#N/A</v>
      </c>
      <c r="P106" s="25" t="e">
        <f t="shared" si="57"/>
        <v>#N/A</v>
      </c>
      <c r="Q106" s="80" t="e">
        <f t="shared" si="58"/>
        <v>#N/A</v>
      </c>
      <c r="R106" s="11" t="e">
        <f t="shared" si="59"/>
        <v>#N/A</v>
      </c>
      <c r="S106" s="71" t="e">
        <f t="shared" si="60"/>
        <v>#N/A</v>
      </c>
      <c r="T106" s="71" t="e">
        <f t="shared" si="61"/>
        <v>#N/A</v>
      </c>
      <c r="U106" s="56"/>
      <c r="V106" s="13" t="e">
        <f t="shared" si="62"/>
        <v>#N/A</v>
      </c>
      <c r="W106" s="14" t="e">
        <f t="shared" si="63"/>
        <v>#N/A</v>
      </c>
      <c r="X106" s="66" t="e">
        <f t="shared" si="64"/>
        <v>#N/A</v>
      </c>
      <c r="Y106" s="67" t="e">
        <f t="shared" si="65"/>
        <v>#N/A</v>
      </c>
      <c r="Z106" s="68" t="e">
        <f>VLOOKUP(B106,'Data '!A:AI,28,FALSE)</f>
        <v>#N/A</v>
      </c>
      <c r="AA106" s="18" t="s">
        <v>39</v>
      </c>
      <c r="AB106" s="19"/>
    </row>
    <row r="107" spans="1:28" ht="15.5" x14ac:dyDescent="0.35">
      <c r="A107" s="65">
        <f>IFERROR(VLOOKUP(B107,'Data '!A:AK,27,FALSE),1)</f>
        <v>1</v>
      </c>
      <c r="B107" s="59" t="str">
        <f t="shared" si="55"/>
        <v>1k2b</v>
      </c>
      <c r="E107" s="21" t="e">
        <f>VLOOKUP(D107,'Data '!B:C,2,FALSE)</f>
        <v>#N/A</v>
      </c>
      <c r="F107" s="21" t="e">
        <f>VLOOKUP(B107,'Data '!A:AO,8,FALSE)</f>
        <v>#N/A</v>
      </c>
      <c r="G107" s="21" t="e">
        <f>VLOOKUP(B107,'Data '!A:AJ,9,FALSE)</f>
        <v>#N/A</v>
      </c>
      <c r="H107" s="21" t="e">
        <f>VLOOKUP(B107,'Data '!A:AH,6,FALSE)</f>
        <v>#N/A</v>
      </c>
      <c r="I107" s="22" t="e">
        <f>_xlfn.CONCAT(VLOOKUP(B107,'Data '!A:AH,7,FALSE),"__",AA107)</f>
        <v>#N/A</v>
      </c>
      <c r="J107" s="21" t="e">
        <f>VLOOKUP(B107,'Data '!A:AG,10,FALSE)</f>
        <v>#N/A</v>
      </c>
      <c r="K107" s="23" t="e">
        <f>VLOOKUP(B107,'Data '!A:AK,12,FALSE)*VLOOKUP(B107,'Data '!A:AF,11,FALSE)</f>
        <v>#N/A</v>
      </c>
      <c r="L107" s="60"/>
      <c r="M107" s="61"/>
      <c r="N107" s="52" t="e">
        <f t="shared" si="56"/>
        <v>#N/A</v>
      </c>
      <c r="O107" s="24" t="e">
        <f>VLOOKUP(B107,'Data '!A:AI,13,FALSE)</f>
        <v>#N/A</v>
      </c>
      <c r="P107" s="25" t="e">
        <f t="shared" si="57"/>
        <v>#N/A</v>
      </c>
      <c r="Q107" s="80" t="e">
        <f t="shared" si="58"/>
        <v>#N/A</v>
      </c>
      <c r="R107" s="11" t="e">
        <f t="shared" si="59"/>
        <v>#N/A</v>
      </c>
      <c r="S107" s="71" t="e">
        <f t="shared" si="60"/>
        <v>#N/A</v>
      </c>
      <c r="T107" s="71" t="e">
        <f t="shared" si="61"/>
        <v>#N/A</v>
      </c>
      <c r="U107" s="56"/>
      <c r="V107" s="13" t="e">
        <f t="shared" si="62"/>
        <v>#N/A</v>
      </c>
      <c r="W107" s="14" t="e">
        <f t="shared" si="63"/>
        <v>#N/A</v>
      </c>
      <c r="X107" s="66" t="e">
        <f t="shared" si="64"/>
        <v>#N/A</v>
      </c>
      <c r="Y107" s="67" t="e">
        <f t="shared" si="65"/>
        <v>#N/A</v>
      </c>
      <c r="Z107" s="68" t="e">
        <f>VLOOKUP(B107,'Data '!A:AI,28,FALSE)</f>
        <v>#N/A</v>
      </c>
      <c r="AA107" s="18" t="s">
        <v>42</v>
      </c>
      <c r="AB107" s="19"/>
    </row>
    <row r="108" spans="1:28" ht="15.5" x14ac:dyDescent="0.35">
      <c r="A108" s="65">
        <f>IFERROR(VLOOKUP(B108,'Data '!A:AK,27,FALSE),1)</f>
        <v>1</v>
      </c>
      <c r="B108" s="59" t="str">
        <f t="shared" si="55"/>
        <v>1k2b</v>
      </c>
      <c r="E108" s="21" t="e">
        <f>VLOOKUP(D108,'Data '!B:C,2,FALSE)</f>
        <v>#N/A</v>
      </c>
      <c r="F108" s="21" t="e">
        <f>VLOOKUP(B108,'Data '!A:AO,8,FALSE)</f>
        <v>#N/A</v>
      </c>
      <c r="G108" s="21" t="e">
        <f>VLOOKUP(B108,'Data '!A:AJ,9,FALSE)</f>
        <v>#N/A</v>
      </c>
      <c r="H108" s="21" t="e">
        <f>VLOOKUP(B108,'Data '!A:AH,6,FALSE)</f>
        <v>#N/A</v>
      </c>
      <c r="I108" s="22" t="e">
        <f>_xlfn.CONCAT(VLOOKUP(B108,'Data '!A:AH,7,FALSE),"__",AA108)</f>
        <v>#N/A</v>
      </c>
      <c r="J108" s="21" t="e">
        <f>VLOOKUP(B108,'Data '!A:AG,10,FALSE)</f>
        <v>#N/A</v>
      </c>
      <c r="K108" s="23" t="e">
        <f>VLOOKUP(B108,'Data '!A:AK,12,FALSE)*VLOOKUP(B108,'Data '!A:AF,11,FALSE)</f>
        <v>#N/A</v>
      </c>
      <c r="L108" s="60"/>
      <c r="M108" s="61"/>
      <c r="N108" s="52" t="e">
        <f t="shared" si="56"/>
        <v>#N/A</v>
      </c>
      <c r="O108" s="24" t="e">
        <f>VLOOKUP(B108,'Data '!A:AI,13,FALSE)</f>
        <v>#N/A</v>
      </c>
      <c r="P108" s="25" t="e">
        <f t="shared" si="57"/>
        <v>#N/A</v>
      </c>
      <c r="Q108" s="80" t="e">
        <f t="shared" si="58"/>
        <v>#N/A</v>
      </c>
      <c r="R108" s="11" t="e">
        <f t="shared" si="59"/>
        <v>#N/A</v>
      </c>
      <c r="S108" s="71" t="e">
        <f t="shared" si="60"/>
        <v>#N/A</v>
      </c>
      <c r="T108" s="71" t="e">
        <f t="shared" si="61"/>
        <v>#N/A</v>
      </c>
      <c r="U108" s="56"/>
      <c r="V108" s="13" t="e">
        <f t="shared" si="62"/>
        <v>#N/A</v>
      </c>
      <c r="W108" s="14" t="e">
        <f t="shared" si="63"/>
        <v>#N/A</v>
      </c>
      <c r="X108" s="66" t="e">
        <f t="shared" si="64"/>
        <v>#N/A</v>
      </c>
      <c r="Y108" s="67" t="e">
        <f t="shared" si="65"/>
        <v>#N/A</v>
      </c>
      <c r="Z108" s="68" t="e">
        <f>VLOOKUP(B108,'Data '!A:AI,28,FALSE)</f>
        <v>#N/A</v>
      </c>
      <c r="AA108" s="18" t="s">
        <v>95</v>
      </c>
      <c r="AB108" s="19"/>
    </row>
    <row r="109" spans="1:28" ht="15.5" x14ac:dyDescent="0.35">
      <c r="A109" s="65">
        <f>IFERROR(VLOOKUP(B109,'Data '!A:AK,27,FALSE),1)</f>
        <v>1</v>
      </c>
      <c r="B109" s="59" t="str">
        <f t="shared" si="55"/>
        <v>1k2b</v>
      </c>
      <c r="E109" s="21" t="e">
        <f>VLOOKUP(D109,'Data '!B:C,2,FALSE)</f>
        <v>#N/A</v>
      </c>
      <c r="F109" s="21" t="e">
        <f>VLOOKUP(B109,'Data '!A:AO,8,FALSE)</f>
        <v>#N/A</v>
      </c>
      <c r="G109" s="21" t="e">
        <f>VLOOKUP(B109,'Data '!A:AJ,9,FALSE)</f>
        <v>#N/A</v>
      </c>
      <c r="H109" s="21" t="e">
        <f>VLOOKUP(B109,'Data '!A:AH,6,FALSE)</f>
        <v>#N/A</v>
      </c>
      <c r="I109" s="22" t="e">
        <f>_xlfn.CONCAT(VLOOKUP(B109,'Data '!A:AH,7,FALSE),"__",AA109)</f>
        <v>#N/A</v>
      </c>
      <c r="J109" s="21" t="e">
        <f>VLOOKUP(B109,'Data '!A:AG,10,FALSE)</f>
        <v>#N/A</v>
      </c>
      <c r="K109" s="23" t="e">
        <f>VLOOKUP(B109,'Data '!A:AK,12,FALSE)*VLOOKUP(B109,'Data '!A:AF,11,FALSE)</f>
        <v>#N/A</v>
      </c>
      <c r="L109" s="60"/>
      <c r="M109" s="61"/>
      <c r="N109" s="52" t="e">
        <f t="shared" si="56"/>
        <v>#N/A</v>
      </c>
      <c r="O109" s="24" t="e">
        <f>VLOOKUP(B109,'Data '!A:AI,13,FALSE)</f>
        <v>#N/A</v>
      </c>
      <c r="P109" s="25" t="e">
        <f t="shared" si="57"/>
        <v>#N/A</v>
      </c>
      <c r="Q109" s="80" t="e">
        <f t="shared" si="58"/>
        <v>#N/A</v>
      </c>
      <c r="R109" s="11" t="e">
        <f t="shared" si="59"/>
        <v>#N/A</v>
      </c>
      <c r="S109" s="71" t="e">
        <f t="shared" si="60"/>
        <v>#N/A</v>
      </c>
      <c r="T109" s="71" t="e">
        <f t="shared" si="61"/>
        <v>#N/A</v>
      </c>
      <c r="U109" s="56"/>
      <c r="V109" s="13" t="e">
        <f t="shared" si="62"/>
        <v>#N/A</v>
      </c>
      <c r="W109" s="14" t="e">
        <f t="shared" si="63"/>
        <v>#N/A</v>
      </c>
      <c r="X109" s="66" t="e">
        <f t="shared" si="64"/>
        <v>#N/A</v>
      </c>
      <c r="Y109" s="67" t="e">
        <f t="shared" si="65"/>
        <v>#N/A</v>
      </c>
      <c r="Z109" s="68" t="e">
        <f>VLOOKUP(B109,'Data '!A:AI,28,FALSE)</f>
        <v>#N/A</v>
      </c>
      <c r="AA109" s="18" t="s">
        <v>96</v>
      </c>
      <c r="AB109" s="19"/>
    </row>
    <row r="110" spans="1:28" ht="15.5" x14ac:dyDescent="0.35">
      <c r="A110" s="65">
        <f>IFERROR(VLOOKUP(B110,'Data '!A:AK,27,FALSE),1)</f>
        <v>1</v>
      </c>
      <c r="B110" s="59" t="str">
        <f t="shared" si="55"/>
        <v>1k2b</v>
      </c>
      <c r="E110" s="21" t="e">
        <f>VLOOKUP(D110,'Data '!B:C,2,FALSE)</f>
        <v>#N/A</v>
      </c>
      <c r="F110" s="21" t="e">
        <f>VLOOKUP(B110,'Data '!A:AO,8,FALSE)</f>
        <v>#N/A</v>
      </c>
      <c r="G110" s="21" t="e">
        <f>VLOOKUP(B110,'Data '!A:AJ,9,FALSE)</f>
        <v>#N/A</v>
      </c>
      <c r="H110" s="21" t="e">
        <f>VLOOKUP(B110,'Data '!A:AH,6,FALSE)</f>
        <v>#N/A</v>
      </c>
      <c r="I110" s="22" t="e">
        <f>_xlfn.CONCAT(VLOOKUP(B110,'Data '!A:AH,7,FALSE),"__",AA110)</f>
        <v>#N/A</v>
      </c>
      <c r="J110" s="21" t="e">
        <f>VLOOKUP(B110,'Data '!A:AG,10,FALSE)</f>
        <v>#N/A</v>
      </c>
      <c r="K110" s="23" t="e">
        <f>VLOOKUP(B110,'Data '!A:AK,12,FALSE)*VLOOKUP(B110,'Data '!A:AF,11,FALSE)</f>
        <v>#N/A</v>
      </c>
      <c r="L110" s="60"/>
      <c r="M110" s="61"/>
      <c r="N110" s="52" t="e">
        <f t="shared" si="56"/>
        <v>#N/A</v>
      </c>
      <c r="O110" s="24" t="e">
        <f>VLOOKUP(B110,'Data '!A:AI,13,FALSE)</f>
        <v>#N/A</v>
      </c>
      <c r="P110" s="25" t="e">
        <f t="shared" si="57"/>
        <v>#N/A</v>
      </c>
      <c r="Q110" s="80" t="e">
        <f t="shared" si="58"/>
        <v>#N/A</v>
      </c>
      <c r="R110" s="11" t="e">
        <f t="shared" si="59"/>
        <v>#N/A</v>
      </c>
      <c r="S110" s="71" t="e">
        <f t="shared" si="60"/>
        <v>#N/A</v>
      </c>
      <c r="T110" s="71" t="e">
        <f t="shared" si="61"/>
        <v>#N/A</v>
      </c>
      <c r="U110" s="56"/>
      <c r="V110" s="13" t="e">
        <f t="shared" si="62"/>
        <v>#N/A</v>
      </c>
      <c r="W110" s="14" t="e">
        <f t="shared" si="63"/>
        <v>#N/A</v>
      </c>
      <c r="X110" s="66" t="e">
        <f t="shared" si="64"/>
        <v>#N/A</v>
      </c>
      <c r="Y110" s="67" t="e">
        <f t="shared" si="65"/>
        <v>#N/A</v>
      </c>
      <c r="Z110" s="68" t="e">
        <f>VLOOKUP(B110,'Data '!A:AI,28,FALSE)</f>
        <v>#N/A</v>
      </c>
      <c r="AA110" s="18" t="s">
        <v>29</v>
      </c>
      <c r="AB110" s="19"/>
    </row>
    <row r="111" spans="1:28" ht="15.5" x14ac:dyDescent="0.35">
      <c r="A111" s="65">
        <f>IFERROR(VLOOKUP(B111,'Data '!A:AK,27,FALSE),1)</f>
        <v>1</v>
      </c>
      <c r="B111" s="59" t="str">
        <f t="shared" si="55"/>
        <v>1k2b</v>
      </c>
      <c r="E111" s="21" t="e">
        <f>VLOOKUP(D111,'Data '!B:C,2,FALSE)</f>
        <v>#N/A</v>
      </c>
      <c r="F111" s="21" t="e">
        <f>VLOOKUP(B111,'Data '!A:AO,8,FALSE)</f>
        <v>#N/A</v>
      </c>
      <c r="G111" s="21" t="e">
        <f>VLOOKUP(B111,'Data '!A:AJ,9,FALSE)</f>
        <v>#N/A</v>
      </c>
      <c r="H111" s="21" t="e">
        <f>VLOOKUP(B111,'Data '!A:AH,6,FALSE)</f>
        <v>#N/A</v>
      </c>
      <c r="I111" s="22" t="e">
        <f>_xlfn.CONCAT(VLOOKUP(B111,'Data '!A:AH,7,FALSE),"__",AA111)</f>
        <v>#N/A</v>
      </c>
      <c r="J111" s="21" t="e">
        <f>VLOOKUP(B111,'Data '!A:AG,10,FALSE)</f>
        <v>#N/A</v>
      </c>
      <c r="K111" s="23" t="e">
        <f>VLOOKUP(B111,'Data '!A:AK,12,FALSE)*VLOOKUP(B111,'Data '!A:AF,11,FALSE)</f>
        <v>#N/A</v>
      </c>
      <c r="L111" s="60"/>
      <c r="M111" s="61"/>
      <c r="N111" s="52" t="e">
        <f t="shared" si="56"/>
        <v>#N/A</v>
      </c>
      <c r="O111" s="24" t="e">
        <f>VLOOKUP(B111,'Data '!A:AI,13,FALSE)</f>
        <v>#N/A</v>
      </c>
      <c r="P111" s="25" t="e">
        <f t="shared" si="57"/>
        <v>#N/A</v>
      </c>
      <c r="Q111" s="80" t="e">
        <f t="shared" si="58"/>
        <v>#N/A</v>
      </c>
      <c r="R111" s="11" t="e">
        <f t="shared" si="59"/>
        <v>#N/A</v>
      </c>
      <c r="S111" s="71" t="e">
        <f t="shared" si="60"/>
        <v>#N/A</v>
      </c>
      <c r="T111" s="71" t="e">
        <f t="shared" si="61"/>
        <v>#N/A</v>
      </c>
      <c r="U111" s="56"/>
      <c r="V111" s="13" t="e">
        <f t="shared" si="62"/>
        <v>#N/A</v>
      </c>
      <c r="W111" s="14" t="e">
        <f t="shared" si="63"/>
        <v>#N/A</v>
      </c>
      <c r="X111" s="66" t="e">
        <f t="shared" si="64"/>
        <v>#N/A</v>
      </c>
      <c r="Y111" s="67" t="e">
        <f t="shared" si="65"/>
        <v>#N/A</v>
      </c>
      <c r="Z111" s="68" t="e">
        <f>VLOOKUP(B111,'Data '!A:AI,28,FALSE)</f>
        <v>#N/A</v>
      </c>
      <c r="AA111" s="18" t="s">
        <v>33</v>
      </c>
      <c r="AB111" s="19"/>
    </row>
    <row r="112" spans="1:28" ht="15.5" x14ac:dyDescent="0.35">
      <c r="A112" s="65">
        <f>IFERROR(VLOOKUP(B112,'Data '!A:AK,27,FALSE),1)</f>
        <v>1</v>
      </c>
      <c r="B112" s="59" t="str">
        <f t="shared" si="55"/>
        <v>1k2b</v>
      </c>
      <c r="E112" s="21" t="e">
        <f>VLOOKUP(D112,'Data '!B:C,2,FALSE)</f>
        <v>#N/A</v>
      </c>
      <c r="F112" s="21" t="e">
        <f>VLOOKUP(B112,'Data '!A:AO,8,FALSE)</f>
        <v>#N/A</v>
      </c>
      <c r="G112" s="21" t="e">
        <f>VLOOKUP(B112,'Data '!A:AJ,9,FALSE)</f>
        <v>#N/A</v>
      </c>
      <c r="H112" s="21" t="e">
        <f>VLOOKUP(B112,'Data '!A:AH,6,FALSE)</f>
        <v>#N/A</v>
      </c>
      <c r="I112" s="22" t="e">
        <f>_xlfn.CONCAT(VLOOKUP(B112,'Data '!A:AH,7,FALSE),"__",AA112)</f>
        <v>#N/A</v>
      </c>
      <c r="J112" s="21" t="e">
        <f>VLOOKUP(B112,'Data '!A:AG,10,FALSE)</f>
        <v>#N/A</v>
      </c>
      <c r="K112" s="23" t="e">
        <f>VLOOKUP(B112,'Data '!A:AK,12,FALSE)*VLOOKUP(B112,'Data '!A:AF,11,FALSE)</f>
        <v>#N/A</v>
      </c>
      <c r="L112" s="60"/>
      <c r="M112" s="61"/>
      <c r="N112" s="52" t="e">
        <f t="shared" si="56"/>
        <v>#N/A</v>
      </c>
      <c r="O112" s="24" t="e">
        <f>VLOOKUP(B112,'Data '!A:AI,13,FALSE)</f>
        <v>#N/A</v>
      </c>
      <c r="P112" s="25" t="e">
        <f t="shared" si="57"/>
        <v>#N/A</v>
      </c>
      <c r="Q112" s="80" t="e">
        <f t="shared" si="58"/>
        <v>#N/A</v>
      </c>
      <c r="R112" s="11" t="e">
        <f t="shared" si="59"/>
        <v>#N/A</v>
      </c>
      <c r="S112" s="71" t="e">
        <f t="shared" si="60"/>
        <v>#N/A</v>
      </c>
      <c r="T112" s="71" t="e">
        <f t="shared" si="61"/>
        <v>#N/A</v>
      </c>
      <c r="U112" s="56"/>
      <c r="V112" s="13" t="e">
        <f t="shared" si="62"/>
        <v>#N/A</v>
      </c>
      <c r="W112" s="14" t="e">
        <f t="shared" si="63"/>
        <v>#N/A</v>
      </c>
      <c r="X112" s="66" t="e">
        <f t="shared" si="64"/>
        <v>#N/A</v>
      </c>
      <c r="Y112" s="67" t="e">
        <f t="shared" si="65"/>
        <v>#N/A</v>
      </c>
      <c r="Z112" s="68" t="e">
        <f>VLOOKUP(B112,'Data '!A:AI,28,FALSE)</f>
        <v>#N/A</v>
      </c>
      <c r="AA112" s="18" t="s">
        <v>39</v>
      </c>
      <c r="AB112" s="19"/>
    </row>
    <row r="113" spans="1:28" ht="15.5" x14ac:dyDescent="0.35">
      <c r="A113" s="65">
        <f>IFERROR(VLOOKUP(B113,'Data '!A:AK,27,FALSE),1)</f>
        <v>1</v>
      </c>
      <c r="B113" s="59" t="str">
        <f t="shared" si="55"/>
        <v>1k2b</v>
      </c>
      <c r="E113" s="21" t="e">
        <f>VLOOKUP(D113,'Data '!B:C,2,FALSE)</f>
        <v>#N/A</v>
      </c>
      <c r="F113" s="21" t="e">
        <f>VLOOKUP(B113,'Data '!A:AO,8,FALSE)</f>
        <v>#N/A</v>
      </c>
      <c r="G113" s="21" t="e">
        <f>VLOOKUP(B113,'Data '!A:AJ,9,FALSE)</f>
        <v>#N/A</v>
      </c>
      <c r="H113" s="21" t="e">
        <f>VLOOKUP(B113,'Data '!A:AH,6,FALSE)</f>
        <v>#N/A</v>
      </c>
      <c r="I113" s="22" t="e">
        <f>_xlfn.CONCAT(VLOOKUP(B113,'Data '!A:AH,7,FALSE),"__",AA113)</f>
        <v>#N/A</v>
      </c>
      <c r="J113" s="21" t="e">
        <f>VLOOKUP(B113,'Data '!A:AG,10,FALSE)</f>
        <v>#N/A</v>
      </c>
      <c r="K113" s="23" t="e">
        <f>VLOOKUP(B113,'Data '!A:AK,12,FALSE)*VLOOKUP(B113,'Data '!A:AF,11,FALSE)</f>
        <v>#N/A</v>
      </c>
      <c r="L113" s="60"/>
      <c r="M113" s="61"/>
      <c r="N113" s="52" t="e">
        <f t="shared" si="56"/>
        <v>#N/A</v>
      </c>
      <c r="O113" s="24" t="e">
        <f>VLOOKUP(B113,'Data '!A:AI,13,FALSE)</f>
        <v>#N/A</v>
      </c>
      <c r="P113" s="25" t="e">
        <f t="shared" si="57"/>
        <v>#N/A</v>
      </c>
      <c r="Q113" s="80" t="e">
        <f t="shared" si="58"/>
        <v>#N/A</v>
      </c>
      <c r="R113" s="11" t="e">
        <f t="shared" si="59"/>
        <v>#N/A</v>
      </c>
      <c r="S113" s="71" t="e">
        <f t="shared" si="60"/>
        <v>#N/A</v>
      </c>
      <c r="T113" s="71" t="e">
        <f t="shared" si="61"/>
        <v>#N/A</v>
      </c>
      <c r="U113" s="56"/>
      <c r="V113" s="13" t="e">
        <f t="shared" si="62"/>
        <v>#N/A</v>
      </c>
      <c r="W113" s="14" t="e">
        <f t="shared" si="63"/>
        <v>#N/A</v>
      </c>
      <c r="X113" s="66" t="e">
        <f t="shared" si="64"/>
        <v>#N/A</v>
      </c>
      <c r="Y113" s="67" t="e">
        <f t="shared" si="65"/>
        <v>#N/A</v>
      </c>
      <c r="Z113" s="68" t="e">
        <f>VLOOKUP(B113,'Data '!A:AI,28,FALSE)</f>
        <v>#N/A</v>
      </c>
      <c r="AA113" s="18" t="s">
        <v>42</v>
      </c>
      <c r="AB113" s="19"/>
    </row>
    <row r="114" spans="1:28" ht="15.5" x14ac:dyDescent="0.35">
      <c r="A114" s="65">
        <f>IFERROR(VLOOKUP(B114,'Data '!A:AK,27,FALSE),1)</f>
        <v>1</v>
      </c>
      <c r="B114" s="59" t="str">
        <f t="shared" si="55"/>
        <v>1k2b</v>
      </c>
      <c r="E114" s="21" t="e">
        <f>VLOOKUP(D114,'Data '!B:C,2,FALSE)</f>
        <v>#N/A</v>
      </c>
      <c r="F114" s="21" t="e">
        <f>VLOOKUP(B114,'Data '!A:AO,8,FALSE)</f>
        <v>#N/A</v>
      </c>
      <c r="G114" s="21" t="e">
        <f>VLOOKUP(B114,'Data '!A:AJ,9,FALSE)</f>
        <v>#N/A</v>
      </c>
      <c r="H114" s="21" t="e">
        <f>VLOOKUP(B114,'Data '!A:AH,6,FALSE)</f>
        <v>#N/A</v>
      </c>
      <c r="I114" s="22" t="e">
        <f>_xlfn.CONCAT(VLOOKUP(B114,'Data '!A:AH,7,FALSE),"__",AA114)</f>
        <v>#N/A</v>
      </c>
      <c r="J114" s="21" t="e">
        <f>VLOOKUP(B114,'Data '!A:AG,10,FALSE)</f>
        <v>#N/A</v>
      </c>
      <c r="K114" s="23" t="e">
        <f>VLOOKUP(B114,'Data '!A:AK,12,FALSE)*VLOOKUP(B114,'Data '!A:AF,11,FALSE)</f>
        <v>#N/A</v>
      </c>
      <c r="L114" s="60"/>
      <c r="M114" s="61"/>
      <c r="N114" s="52" t="e">
        <f t="shared" si="56"/>
        <v>#N/A</v>
      </c>
      <c r="O114" s="24" t="e">
        <f>VLOOKUP(B114,'Data '!A:AI,13,FALSE)</f>
        <v>#N/A</v>
      </c>
      <c r="P114" s="25" t="e">
        <f t="shared" si="57"/>
        <v>#N/A</v>
      </c>
      <c r="Q114" s="80" t="e">
        <f t="shared" si="58"/>
        <v>#N/A</v>
      </c>
      <c r="R114" s="11" t="e">
        <f t="shared" si="59"/>
        <v>#N/A</v>
      </c>
      <c r="S114" s="71" t="e">
        <f t="shared" si="60"/>
        <v>#N/A</v>
      </c>
      <c r="T114" s="71" t="e">
        <f t="shared" si="61"/>
        <v>#N/A</v>
      </c>
      <c r="U114" s="56"/>
      <c r="V114" s="13" t="e">
        <f t="shared" si="62"/>
        <v>#N/A</v>
      </c>
      <c r="W114" s="14" t="e">
        <f t="shared" si="63"/>
        <v>#N/A</v>
      </c>
      <c r="X114" s="66" t="e">
        <f t="shared" si="64"/>
        <v>#N/A</v>
      </c>
      <c r="Y114" s="67" t="e">
        <f t="shared" si="65"/>
        <v>#N/A</v>
      </c>
      <c r="Z114" s="68" t="e">
        <f>VLOOKUP(B114,'Data '!A:AI,28,FALSE)</f>
        <v>#N/A</v>
      </c>
      <c r="AA114" s="18" t="s">
        <v>95</v>
      </c>
      <c r="AB114" s="19"/>
    </row>
    <row r="115" spans="1:28" ht="15.5" x14ac:dyDescent="0.35">
      <c r="A115" s="65">
        <f>IFERROR(VLOOKUP(B115,'Data '!A:AK,27,FALSE),1)</f>
        <v>1</v>
      </c>
      <c r="B115" s="59" t="str">
        <f t="shared" si="55"/>
        <v>1k2b</v>
      </c>
      <c r="E115" s="21" t="e">
        <f>VLOOKUP(D115,'Data '!B:C,2,FALSE)</f>
        <v>#N/A</v>
      </c>
      <c r="F115" s="21" t="e">
        <f>VLOOKUP(B115,'Data '!A:AO,8,FALSE)</f>
        <v>#N/A</v>
      </c>
      <c r="G115" s="21" t="e">
        <f>VLOOKUP(B115,'Data '!A:AJ,9,FALSE)</f>
        <v>#N/A</v>
      </c>
      <c r="H115" s="21" t="e">
        <f>VLOOKUP(B115,'Data '!A:AH,6,FALSE)</f>
        <v>#N/A</v>
      </c>
      <c r="I115" s="22" t="e">
        <f>_xlfn.CONCAT(VLOOKUP(B115,'Data '!A:AH,7,FALSE),"__",AA115)</f>
        <v>#N/A</v>
      </c>
      <c r="J115" s="21" t="e">
        <f>VLOOKUP(B115,'Data '!A:AG,10,FALSE)</f>
        <v>#N/A</v>
      </c>
      <c r="K115" s="23" t="e">
        <f>VLOOKUP(B115,'Data '!A:AK,12,FALSE)*VLOOKUP(B115,'Data '!A:AF,11,FALSE)</f>
        <v>#N/A</v>
      </c>
      <c r="L115" s="60"/>
      <c r="M115" s="61"/>
      <c r="N115" s="52" t="e">
        <f t="shared" si="56"/>
        <v>#N/A</v>
      </c>
      <c r="O115" s="24" t="e">
        <f>VLOOKUP(B115,'Data '!A:AI,13,FALSE)</f>
        <v>#N/A</v>
      </c>
      <c r="P115" s="25" t="e">
        <f t="shared" si="57"/>
        <v>#N/A</v>
      </c>
      <c r="Q115" s="80" t="e">
        <f t="shared" si="58"/>
        <v>#N/A</v>
      </c>
      <c r="R115" s="11" t="e">
        <f t="shared" si="59"/>
        <v>#N/A</v>
      </c>
      <c r="S115" s="71" t="e">
        <f t="shared" si="60"/>
        <v>#N/A</v>
      </c>
      <c r="T115" s="71" t="e">
        <f t="shared" si="61"/>
        <v>#N/A</v>
      </c>
      <c r="U115" s="56"/>
      <c r="V115" s="13" t="e">
        <f t="shared" si="62"/>
        <v>#N/A</v>
      </c>
      <c r="W115" s="14" t="e">
        <f t="shared" si="63"/>
        <v>#N/A</v>
      </c>
      <c r="X115" s="66" t="e">
        <f t="shared" si="64"/>
        <v>#N/A</v>
      </c>
      <c r="Y115" s="67" t="e">
        <f t="shared" si="65"/>
        <v>#N/A</v>
      </c>
      <c r="Z115" s="68" t="e">
        <f>VLOOKUP(B115,'Data '!A:AI,28,FALSE)</f>
        <v>#N/A</v>
      </c>
      <c r="AA115" s="18" t="s">
        <v>96</v>
      </c>
      <c r="AB115" s="19"/>
    </row>
    <row r="116" spans="1:28" ht="15.5" x14ac:dyDescent="0.35">
      <c r="A116" s="65">
        <f>IFERROR(VLOOKUP(B116,'Data '!A:AK,27,FALSE),1)</f>
        <v>1</v>
      </c>
      <c r="B116" s="59" t="str">
        <f t="shared" si="55"/>
        <v>1k2b</v>
      </c>
      <c r="E116" s="21" t="e">
        <f>VLOOKUP(D116,'Data '!B:C,2,FALSE)</f>
        <v>#N/A</v>
      </c>
      <c r="F116" s="21" t="e">
        <f>VLOOKUP(B116,'Data '!A:AO,8,FALSE)</f>
        <v>#N/A</v>
      </c>
      <c r="G116" s="21" t="e">
        <f>VLOOKUP(B116,'Data '!A:AJ,9,FALSE)</f>
        <v>#N/A</v>
      </c>
      <c r="H116" s="21" t="e">
        <f>VLOOKUP(B116,'Data '!A:AH,6,FALSE)</f>
        <v>#N/A</v>
      </c>
      <c r="I116" s="22" t="e">
        <f>_xlfn.CONCAT(VLOOKUP(B116,'Data '!A:AH,7,FALSE),"__",AA116)</f>
        <v>#N/A</v>
      </c>
      <c r="J116" s="21" t="e">
        <f>VLOOKUP(B116,'Data '!A:AG,10,FALSE)</f>
        <v>#N/A</v>
      </c>
      <c r="K116" s="23" t="e">
        <f>VLOOKUP(B116,'Data '!A:AK,12,FALSE)*VLOOKUP(B116,'Data '!A:AF,11,FALSE)</f>
        <v>#N/A</v>
      </c>
      <c r="L116" s="60"/>
      <c r="M116" s="61"/>
      <c r="N116" s="52" t="e">
        <f t="shared" si="56"/>
        <v>#N/A</v>
      </c>
      <c r="O116" s="24" t="e">
        <f>VLOOKUP(B116,'Data '!A:AI,13,FALSE)</f>
        <v>#N/A</v>
      </c>
      <c r="P116" s="25" t="e">
        <f t="shared" si="57"/>
        <v>#N/A</v>
      </c>
      <c r="Q116" s="80" t="e">
        <f t="shared" si="58"/>
        <v>#N/A</v>
      </c>
      <c r="R116" s="11" t="e">
        <f t="shared" si="59"/>
        <v>#N/A</v>
      </c>
      <c r="S116" s="71" t="e">
        <f t="shared" si="60"/>
        <v>#N/A</v>
      </c>
      <c r="T116" s="71" t="e">
        <f t="shared" si="61"/>
        <v>#N/A</v>
      </c>
      <c r="U116" s="56"/>
      <c r="V116" s="13" t="e">
        <f t="shared" si="62"/>
        <v>#N/A</v>
      </c>
      <c r="W116" s="14" t="e">
        <f t="shared" si="63"/>
        <v>#N/A</v>
      </c>
      <c r="X116" s="66" t="e">
        <f t="shared" si="64"/>
        <v>#N/A</v>
      </c>
      <c r="Y116" s="67" t="e">
        <f t="shared" si="65"/>
        <v>#N/A</v>
      </c>
      <c r="Z116" s="68" t="e">
        <f>VLOOKUP(B116,'Data '!A:AI,28,FALSE)</f>
        <v>#N/A</v>
      </c>
      <c r="AA116" s="18" t="s">
        <v>29</v>
      </c>
      <c r="AB116" s="19"/>
    </row>
    <row r="117" spans="1:28" ht="15.5" x14ac:dyDescent="0.35">
      <c r="A117" s="65">
        <f>IFERROR(VLOOKUP(B117,'Data '!A:AK,27,FALSE),1)</f>
        <v>1</v>
      </c>
      <c r="B117" s="59" t="str">
        <f t="shared" si="55"/>
        <v>1k2b</v>
      </c>
      <c r="E117" s="21" t="e">
        <f>VLOOKUP(D117,'Data '!B:C,2,FALSE)</f>
        <v>#N/A</v>
      </c>
      <c r="F117" s="21" t="e">
        <f>VLOOKUP(B117,'Data '!A:AO,8,FALSE)</f>
        <v>#N/A</v>
      </c>
      <c r="G117" s="21" t="e">
        <f>VLOOKUP(B117,'Data '!A:AJ,9,FALSE)</f>
        <v>#N/A</v>
      </c>
      <c r="H117" s="21" t="e">
        <f>VLOOKUP(B117,'Data '!A:AH,6,FALSE)</f>
        <v>#N/A</v>
      </c>
      <c r="I117" s="22" t="e">
        <f>_xlfn.CONCAT(VLOOKUP(B117,'Data '!A:AH,7,FALSE),"__",AA117)</f>
        <v>#N/A</v>
      </c>
      <c r="J117" s="21" t="e">
        <f>VLOOKUP(B117,'Data '!A:AG,10,FALSE)</f>
        <v>#N/A</v>
      </c>
      <c r="K117" s="23" t="e">
        <f>VLOOKUP(B117,'Data '!A:AK,12,FALSE)*VLOOKUP(B117,'Data '!A:AF,11,FALSE)</f>
        <v>#N/A</v>
      </c>
      <c r="L117" s="60"/>
      <c r="M117" s="61"/>
      <c r="N117" s="52" t="e">
        <f t="shared" si="56"/>
        <v>#N/A</v>
      </c>
      <c r="O117" s="24" t="e">
        <f>VLOOKUP(B117,'Data '!A:AI,13,FALSE)</f>
        <v>#N/A</v>
      </c>
      <c r="P117" s="25" t="e">
        <f t="shared" si="57"/>
        <v>#N/A</v>
      </c>
      <c r="Q117" s="80" t="e">
        <f t="shared" si="58"/>
        <v>#N/A</v>
      </c>
      <c r="R117" s="11" t="e">
        <f t="shared" si="59"/>
        <v>#N/A</v>
      </c>
      <c r="S117" s="71" t="e">
        <f t="shared" si="60"/>
        <v>#N/A</v>
      </c>
      <c r="T117" s="71" t="e">
        <f t="shared" si="61"/>
        <v>#N/A</v>
      </c>
      <c r="U117" s="56"/>
      <c r="V117" s="13" t="e">
        <f t="shared" si="62"/>
        <v>#N/A</v>
      </c>
      <c r="W117" s="14" t="e">
        <f t="shared" si="63"/>
        <v>#N/A</v>
      </c>
      <c r="X117" s="66" t="e">
        <f t="shared" si="64"/>
        <v>#N/A</v>
      </c>
      <c r="Y117" s="67" t="e">
        <f t="shared" si="65"/>
        <v>#N/A</v>
      </c>
      <c r="Z117" s="68" t="e">
        <f>VLOOKUP(B117,'Data '!A:AI,28,FALSE)</f>
        <v>#N/A</v>
      </c>
      <c r="AA117" s="18" t="s">
        <v>33</v>
      </c>
      <c r="AB117" s="19"/>
    </row>
    <row r="118" spans="1:28" ht="15.5" x14ac:dyDescent="0.35">
      <c r="A118" s="65">
        <f>IFERROR(VLOOKUP(B118,'Data '!A:AK,27,FALSE),1)</f>
        <v>1</v>
      </c>
      <c r="B118" s="59" t="str">
        <f t="shared" si="55"/>
        <v>1k2b</v>
      </c>
      <c r="E118" s="21" t="e">
        <f>VLOOKUP(D118,'Data '!B:C,2,FALSE)</f>
        <v>#N/A</v>
      </c>
      <c r="F118" s="21" t="e">
        <f>VLOOKUP(B118,'Data '!A:AO,8,FALSE)</f>
        <v>#N/A</v>
      </c>
      <c r="G118" s="21" t="e">
        <f>VLOOKUP(B118,'Data '!A:AJ,9,FALSE)</f>
        <v>#N/A</v>
      </c>
      <c r="H118" s="21" t="e">
        <f>VLOOKUP(B118,'Data '!A:AH,6,FALSE)</f>
        <v>#N/A</v>
      </c>
      <c r="I118" s="22" t="e">
        <f>_xlfn.CONCAT(VLOOKUP(B118,'Data '!A:AH,7,FALSE),"__",AA118)</f>
        <v>#N/A</v>
      </c>
      <c r="J118" s="21" t="e">
        <f>VLOOKUP(B118,'Data '!A:AG,10,FALSE)</f>
        <v>#N/A</v>
      </c>
      <c r="K118" s="23" t="e">
        <f>VLOOKUP(B118,'Data '!A:AK,12,FALSE)*VLOOKUP(B118,'Data '!A:AF,11,FALSE)</f>
        <v>#N/A</v>
      </c>
      <c r="L118" s="60"/>
      <c r="M118" s="61"/>
      <c r="N118" s="52" t="e">
        <f t="shared" si="56"/>
        <v>#N/A</v>
      </c>
      <c r="O118" s="24" t="e">
        <f>VLOOKUP(B118,'Data '!A:AI,13,FALSE)</f>
        <v>#N/A</v>
      </c>
      <c r="P118" s="25" t="e">
        <f t="shared" si="57"/>
        <v>#N/A</v>
      </c>
      <c r="Q118" s="80" t="e">
        <f t="shared" si="58"/>
        <v>#N/A</v>
      </c>
      <c r="R118" s="11" t="e">
        <f t="shared" si="59"/>
        <v>#N/A</v>
      </c>
      <c r="S118" s="71" t="e">
        <f t="shared" si="60"/>
        <v>#N/A</v>
      </c>
      <c r="T118" s="71" t="e">
        <f t="shared" si="61"/>
        <v>#N/A</v>
      </c>
      <c r="U118" s="56"/>
      <c r="V118" s="13" t="e">
        <f t="shared" si="62"/>
        <v>#N/A</v>
      </c>
      <c r="W118" s="14" t="e">
        <f t="shared" si="63"/>
        <v>#N/A</v>
      </c>
      <c r="X118" s="66" t="e">
        <f t="shared" si="64"/>
        <v>#N/A</v>
      </c>
      <c r="Y118" s="67" t="e">
        <f t="shared" si="65"/>
        <v>#N/A</v>
      </c>
      <c r="Z118" s="68" t="e">
        <f>VLOOKUP(B118,'Data '!A:AI,28,FALSE)</f>
        <v>#N/A</v>
      </c>
      <c r="AA118" s="18" t="s">
        <v>39</v>
      </c>
      <c r="AB118" s="19"/>
    </row>
    <row r="119" spans="1:28" ht="15.5" x14ac:dyDescent="0.35">
      <c r="A119" s="65">
        <f>IFERROR(VLOOKUP(B119,'Data '!A:AK,27,FALSE),1)</f>
        <v>1</v>
      </c>
      <c r="B119" s="59" t="str">
        <f t="shared" si="55"/>
        <v>1k2b</v>
      </c>
      <c r="E119" s="21" t="e">
        <f>VLOOKUP(D119,'Data '!B:C,2,FALSE)</f>
        <v>#N/A</v>
      </c>
      <c r="F119" s="21" t="e">
        <f>VLOOKUP(B119,'Data '!A:AO,8,FALSE)</f>
        <v>#N/A</v>
      </c>
      <c r="G119" s="21" t="e">
        <f>VLOOKUP(B119,'Data '!A:AJ,9,FALSE)</f>
        <v>#N/A</v>
      </c>
      <c r="H119" s="21" t="e">
        <f>VLOOKUP(B119,'Data '!A:AH,6,FALSE)</f>
        <v>#N/A</v>
      </c>
      <c r="I119" s="22" t="e">
        <f>_xlfn.CONCAT(VLOOKUP(B119,'Data '!A:AH,7,FALSE),"__",AA119)</f>
        <v>#N/A</v>
      </c>
      <c r="J119" s="21" t="e">
        <f>VLOOKUP(B119,'Data '!A:AG,10,FALSE)</f>
        <v>#N/A</v>
      </c>
      <c r="K119" s="23" t="e">
        <f>VLOOKUP(B119,'Data '!A:AK,12,FALSE)*VLOOKUP(B119,'Data '!A:AF,11,FALSE)</f>
        <v>#N/A</v>
      </c>
      <c r="L119" s="60"/>
      <c r="M119" s="61"/>
      <c r="N119" s="52" t="e">
        <f t="shared" si="56"/>
        <v>#N/A</v>
      </c>
      <c r="O119" s="24" t="e">
        <f>VLOOKUP(B119,'Data '!A:AI,13,FALSE)</f>
        <v>#N/A</v>
      </c>
      <c r="P119" s="25" t="e">
        <f t="shared" si="57"/>
        <v>#N/A</v>
      </c>
      <c r="Q119" s="80" t="e">
        <f t="shared" si="58"/>
        <v>#N/A</v>
      </c>
      <c r="R119" s="11" t="e">
        <f t="shared" si="59"/>
        <v>#N/A</v>
      </c>
      <c r="S119" s="71" t="e">
        <f t="shared" si="60"/>
        <v>#N/A</v>
      </c>
      <c r="T119" s="71" t="e">
        <f t="shared" si="61"/>
        <v>#N/A</v>
      </c>
      <c r="U119" s="56"/>
      <c r="V119" s="13" t="e">
        <f t="shared" si="62"/>
        <v>#N/A</v>
      </c>
      <c r="W119" s="14" t="e">
        <f t="shared" si="63"/>
        <v>#N/A</v>
      </c>
      <c r="X119" s="66" t="e">
        <f t="shared" si="64"/>
        <v>#N/A</v>
      </c>
      <c r="Y119" s="67" t="e">
        <f t="shared" si="65"/>
        <v>#N/A</v>
      </c>
      <c r="Z119" s="68" t="e">
        <f>VLOOKUP(B119,'Data '!A:AI,28,FALSE)</f>
        <v>#N/A</v>
      </c>
      <c r="AA119" s="18" t="s">
        <v>42</v>
      </c>
      <c r="AB119" s="19"/>
    </row>
    <row r="120" spans="1:28" ht="15.5" x14ac:dyDescent="0.35">
      <c r="A120" s="65">
        <f>IFERROR(VLOOKUP(B120,'Data '!A:AK,27,FALSE),1)</f>
        <v>1</v>
      </c>
      <c r="B120" s="59" t="str">
        <f t="shared" si="55"/>
        <v>1k2b</v>
      </c>
      <c r="E120" s="21" t="e">
        <f>VLOOKUP(D120,'Data '!B:C,2,FALSE)</f>
        <v>#N/A</v>
      </c>
      <c r="F120" s="21" t="e">
        <f>VLOOKUP(B120,'Data '!A:AO,8,FALSE)</f>
        <v>#N/A</v>
      </c>
      <c r="G120" s="21" t="e">
        <f>VLOOKUP(B120,'Data '!A:AJ,9,FALSE)</f>
        <v>#N/A</v>
      </c>
      <c r="H120" s="21" t="e">
        <f>VLOOKUP(B120,'Data '!A:AH,6,FALSE)</f>
        <v>#N/A</v>
      </c>
      <c r="I120" s="22" t="e">
        <f>_xlfn.CONCAT(VLOOKUP(B120,'Data '!A:AH,7,FALSE),"__",AA120)</f>
        <v>#N/A</v>
      </c>
      <c r="J120" s="21" t="e">
        <f>VLOOKUP(B120,'Data '!A:AG,10,FALSE)</f>
        <v>#N/A</v>
      </c>
      <c r="K120" s="23" t="e">
        <f>VLOOKUP(B120,'Data '!A:AK,12,FALSE)*VLOOKUP(B120,'Data '!A:AF,11,FALSE)</f>
        <v>#N/A</v>
      </c>
      <c r="L120" s="60"/>
      <c r="M120" s="61"/>
      <c r="N120" s="52" t="e">
        <f t="shared" si="56"/>
        <v>#N/A</v>
      </c>
      <c r="O120" s="24" t="e">
        <f>VLOOKUP(B120,'Data '!A:AI,13,FALSE)</f>
        <v>#N/A</v>
      </c>
      <c r="P120" s="25" t="e">
        <f t="shared" si="57"/>
        <v>#N/A</v>
      </c>
      <c r="Q120" s="80" t="e">
        <f t="shared" si="58"/>
        <v>#N/A</v>
      </c>
      <c r="R120" s="11" t="e">
        <f t="shared" si="59"/>
        <v>#N/A</v>
      </c>
      <c r="S120" s="71" t="e">
        <f t="shared" si="60"/>
        <v>#N/A</v>
      </c>
      <c r="T120" s="71" t="e">
        <f t="shared" si="61"/>
        <v>#N/A</v>
      </c>
      <c r="U120" s="56"/>
      <c r="V120" s="13" t="e">
        <f t="shared" si="62"/>
        <v>#N/A</v>
      </c>
      <c r="W120" s="14" t="e">
        <f t="shared" si="63"/>
        <v>#N/A</v>
      </c>
      <c r="X120" s="66" t="e">
        <f t="shared" si="64"/>
        <v>#N/A</v>
      </c>
      <c r="Y120" s="67" t="e">
        <f t="shared" si="65"/>
        <v>#N/A</v>
      </c>
      <c r="Z120" s="68" t="e">
        <f>VLOOKUP(B120,'Data '!A:AI,28,FALSE)</f>
        <v>#N/A</v>
      </c>
      <c r="AA120" s="18" t="s">
        <v>95</v>
      </c>
      <c r="AB120" s="19"/>
    </row>
    <row r="121" spans="1:28" ht="15.5" x14ac:dyDescent="0.35">
      <c r="A121" s="65">
        <f>IFERROR(VLOOKUP(B121,'Data '!A:AK,27,FALSE),1)</f>
        <v>1</v>
      </c>
      <c r="B121" s="59" t="str">
        <f t="shared" si="55"/>
        <v>1k2b</v>
      </c>
      <c r="E121" s="21" t="e">
        <f>VLOOKUP(D121,'Data '!B:C,2,FALSE)</f>
        <v>#N/A</v>
      </c>
      <c r="F121" s="21" t="e">
        <f>VLOOKUP(B121,'Data '!A:AO,8,FALSE)</f>
        <v>#N/A</v>
      </c>
      <c r="G121" s="21" t="e">
        <f>VLOOKUP(B121,'Data '!A:AJ,9,FALSE)</f>
        <v>#N/A</v>
      </c>
      <c r="H121" s="21" t="e">
        <f>VLOOKUP(B121,'Data '!A:AH,6,FALSE)</f>
        <v>#N/A</v>
      </c>
      <c r="I121" s="22" t="e">
        <f>_xlfn.CONCAT(VLOOKUP(B121,'Data '!A:AH,7,FALSE),"__",AA121)</f>
        <v>#N/A</v>
      </c>
      <c r="J121" s="21" t="e">
        <f>VLOOKUP(B121,'Data '!A:AG,10,FALSE)</f>
        <v>#N/A</v>
      </c>
      <c r="K121" s="23" t="e">
        <f>VLOOKUP(B121,'Data '!A:AK,12,FALSE)*VLOOKUP(B121,'Data '!A:AF,11,FALSE)</f>
        <v>#N/A</v>
      </c>
      <c r="L121" s="60"/>
      <c r="M121" s="61"/>
      <c r="N121" s="52" t="e">
        <f t="shared" si="56"/>
        <v>#N/A</v>
      </c>
      <c r="O121" s="24" t="e">
        <f>VLOOKUP(B121,'Data '!A:AI,13,FALSE)</f>
        <v>#N/A</v>
      </c>
      <c r="P121" s="25" t="e">
        <f t="shared" si="57"/>
        <v>#N/A</v>
      </c>
      <c r="Q121" s="80" t="e">
        <f t="shared" si="58"/>
        <v>#N/A</v>
      </c>
      <c r="R121" s="11" t="e">
        <f t="shared" si="59"/>
        <v>#N/A</v>
      </c>
      <c r="S121" s="71" t="e">
        <f t="shared" si="60"/>
        <v>#N/A</v>
      </c>
      <c r="T121" s="71" t="e">
        <f t="shared" si="61"/>
        <v>#N/A</v>
      </c>
      <c r="U121" s="56"/>
      <c r="V121" s="13" t="e">
        <f t="shared" si="62"/>
        <v>#N/A</v>
      </c>
      <c r="W121" s="14" t="e">
        <f t="shared" si="63"/>
        <v>#N/A</v>
      </c>
      <c r="X121" s="66" t="e">
        <f t="shared" si="64"/>
        <v>#N/A</v>
      </c>
      <c r="Y121" s="67" t="e">
        <f t="shared" si="65"/>
        <v>#N/A</v>
      </c>
      <c r="Z121" s="68" t="e">
        <f>VLOOKUP(B121,'Data '!A:AI,28,FALSE)</f>
        <v>#N/A</v>
      </c>
      <c r="AA121" s="18" t="s">
        <v>96</v>
      </c>
      <c r="AB121" s="19"/>
    </row>
    <row r="122" spans="1:28" ht="15.5" x14ac:dyDescent="0.35">
      <c r="A122" s="65">
        <f>IFERROR(VLOOKUP(B122,'Data '!A:AK,27,FALSE),1)</f>
        <v>1</v>
      </c>
      <c r="B122" s="59" t="str">
        <f t="shared" si="55"/>
        <v>1k2b</v>
      </c>
      <c r="E122" s="21" t="e">
        <f>VLOOKUP(D122,'Data '!B:C,2,FALSE)</f>
        <v>#N/A</v>
      </c>
      <c r="F122" s="21" t="e">
        <f>VLOOKUP(B122,'Data '!A:AO,8,FALSE)</f>
        <v>#N/A</v>
      </c>
      <c r="G122" s="21" t="e">
        <f>VLOOKUP(B122,'Data '!A:AJ,9,FALSE)</f>
        <v>#N/A</v>
      </c>
      <c r="H122" s="21" t="e">
        <f>VLOOKUP(B122,'Data '!A:AH,6,FALSE)</f>
        <v>#N/A</v>
      </c>
      <c r="I122" s="22" t="e">
        <f>_xlfn.CONCAT(VLOOKUP(B122,'Data '!A:AH,7,FALSE),"__",AA122)</f>
        <v>#N/A</v>
      </c>
      <c r="J122" s="21" t="e">
        <f>VLOOKUP(B122,'Data '!A:AG,10,FALSE)</f>
        <v>#N/A</v>
      </c>
      <c r="K122" s="23" t="e">
        <f>VLOOKUP(B122,'Data '!A:AK,12,FALSE)*VLOOKUP(B122,'Data '!A:AF,11,FALSE)</f>
        <v>#N/A</v>
      </c>
      <c r="L122" s="60"/>
      <c r="M122" s="61"/>
      <c r="N122" s="52" t="e">
        <f t="shared" si="56"/>
        <v>#N/A</v>
      </c>
      <c r="O122" s="24" t="e">
        <f>VLOOKUP(B122,'Data '!A:AI,13,FALSE)</f>
        <v>#N/A</v>
      </c>
      <c r="P122" s="25" t="e">
        <f t="shared" si="57"/>
        <v>#N/A</v>
      </c>
      <c r="Q122" s="80" t="e">
        <f t="shared" si="58"/>
        <v>#N/A</v>
      </c>
      <c r="R122" s="11" t="e">
        <f t="shared" si="59"/>
        <v>#N/A</v>
      </c>
      <c r="S122" s="71" t="e">
        <f t="shared" si="60"/>
        <v>#N/A</v>
      </c>
      <c r="T122" s="71" t="e">
        <f t="shared" si="61"/>
        <v>#N/A</v>
      </c>
      <c r="U122" s="56"/>
      <c r="V122" s="13" t="e">
        <f t="shared" si="62"/>
        <v>#N/A</v>
      </c>
      <c r="W122" s="14" t="e">
        <f t="shared" si="63"/>
        <v>#N/A</v>
      </c>
      <c r="X122" s="66" t="e">
        <f t="shared" si="64"/>
        <v>#N/A</v>
      </c>
      <c r="Y122" s="67" t="e">
        <f t="shared" si="65"/>
        <v>#N/A</v>
      </c>
      <c r="Z122" s="68" t="e">
        <f>VLOOKUP(B122,'Data '!A:AI,28,FALSE)</f>
        <v>#N/A</v>
      </c>
      <c r="AA122" s="18" t="s">
        <v>29</v>
      </c>
      <c r="AB122" s="19"/>
    </row>
    <row r="123" spans="1:28" ht="15.5" x14ac:dyDescent="0.35">
      <c r="A123" s="65">
        <f>IFERROR(VLOOKUP(B123,'Data '!A:AK,27,FALSE),1)</f>
        <v>1</v>
      </c>
      <c r="B123" s="59" t="str">
        <f t="shared" si="55"/>
        <v>1k2b</v>
      </c>
      <c r="E123" s="21" t="e">
        <f>VLOOKUP(D123,'Data '!B:C,2,FALSE)</f>
        <v>#N/A</v>
      </c>
      <c r="F123" s="21" t="e">
        <f>VLOOKUP(B123,'Data '!A:AO,8,FALSE)</f>
        <v>#N/A</v>
      </c>
      <c r="G123" s="21" t="e">
        <f>VLOOKUP(B123,'Data '!A:AJ,9,FALSE)</f>
        <v>#N/A</v>
      </c>
      <c r="H123" s="21" t="e">
        <f>VLOOKUP(B123,'Data '!A:AH,6,FALSE)</f>
        <v>#N/A</v>
      </c>
      <c r="I123" s="22" t="e">
        <f>_xlfn.CONCAT(VLOOKUP(B123,'Data '!A:AH,7,FALSE),"__",AA123)</f>
        <v>#N/A</v>
      </c>
      <c r="J123" s="21" t="e">
        <f>VLOOKUP(B123,'Data '!A:AG,10,FALSE)</f>
        <v>#N/A</v>
      </c>
      <c r="K123" s="23" t="e">
        <f>VLOOKUP(B123,'Data '!A:AK,12,FALSE)*VLOOKUP(B123,'Data '!A:AF,11,FALSE)</f>
        <v>#N/A</v>
      </c>
      <c r="L123" s="60"/>
      <c r="M123" s="61"/>
      <c r="N123" s="52" t="e">
        <f t="shared" si="56"/>
        <v>#N/A</v>
      </c>
      <c r="O123" s="24" t="e">
        <f>VLOOKUP(B123,'Data '!A:AI,13,FALSE)</f>
        <v>#N/A</v>
      </c>
      <c r="P123" s="25" t="e">
        <f t="shared" si="57"/>
        <v>#N/A</v>
      </c>
      <c r="Q123" s="80" t="e">
        <f t="shared" si="58"/>
        <v>#N/A</v>
      </c>
      <c r="R123" s="11" t="e">
        <f t="shared" si="59"/>
        <v>#N/A</v>
      </c>
      <c r="S123" s="71" t="e">
        <f t="shared" si="60"/>
        <v>#N/A</v>
      </c>
      <c r="T123" s="71" t="e">
        <f t="shared" si="61"/>
        <v>#N/A</v>
      </c>
      <c r="U123" s="56"/>
      <c r="V123" s="13" t="e">
        <f t="shared" si="62"/>
        <v>#N/A</v>
      </c>
      <c r="W123" s="14" t="e">
        <f t="shared" si="63"/>
        <v>#N/A</v>
      </c>
      <c r="X123" s="66" t="e">
        <f t="shared" si="64"/>
        <v>#N/A</v>
      </c>
      <c r="Y123" s="67" t="e">
        <f t="shared" si="65"/>
        <v>#N/A</v>
      </c>
      <c r="Z123" s="68" t="e">
        <f>VLOOKUP(B123,'Data '!A:AI,28,FALSE)</f>
        <v>#N/A</v>
      </c>
      <c r="AA123" s="18" t="s">
        <v>33</v>
      </c>
      <c r="AB123" s="19"/>
    </row>
    <row r="124" spans="1:28" ht="15.5" x14ac:dyDescent="0.35">
      <c r="A124" s="65">
        <f>IFERROR(VLOOKUP(B124,'Data '!A:AK,27,FALSE),1)</f>
        <v>1</v>
      </c>
      <c r="B124" s="59" t="str">
        <f t="shared" si="55"/>
        <v>1k2b</v>
      </c>
      <c r="E124" s="21" t="e">
        <f>VLOOKUP(D124,'Data '!B:C,2,FALSE)</f>
        <v>#N/A</v>
      </c>
      <c r="F124" s="21" t="e">
        <f>VLOOKUP(B124,'Data '!A:AO,8,FALSE)</f>
        <v>#N/A</v>
      </c>
      <c r="G124" s="21" t="e">
        <f>VLOOKUP(B124,'Data '!A:AJ,9,FALSE)</f>
        <v>#N/A</v>
      </c>
      <c r="H124" s="21" t="e">
        <f>VLOOKUP(B124,'Data '!A:AH,6,FALSE)</f>
        <v>#N/A</v>
      </c>
      <c r="I124" s="22" t="e">
        <f>_xlfn.CONCAT(VLOOKUP(B124,'Data '!A:AH,7,FALSE),"__",AA124)</f>
        <v>#N/A</v>
      </c>
      <c r="J124" s="21" t="e">
        <f>VLOOKUP(B124,'Data '!A:AG,10,FALSE)</f>
        <v>#N/A</v>
      </c>
      <c r="K124" s="23" t="e">
        <f>VLOOKUP(B124,'Data '!A:AK,12,FALSE)*VLOOKUP(B124,'Data '!A:AF,11,FALSE)</f>
        <v>#N/A</v>
      </c>
      <c r="L124" s="60"/>
      <c r="M124" s="61"/>
      <c r="N124" s="52" t="e">
        <f t="shared" si="56"/>
        <v>#N/A</v>
      </c>
      <c r="O124" s="24" t="e">
        <f>VLOOKUP(B124,'Data '!A:AI,13,FALSE)</f>
        <v>#N/A</v>
      </c>
      <c r="P124" s="25" t="e">
        <f t="shared" si="57"/>
        <v>#N/A</v>
      </c>
      <c r="Q124" s="80" t="e">
        <f t="shared" si="58"/>
        <v>#N/A</v>
      </c>
      <c r="R124" s="11" t="e">
        <f t="shared" si="59"/>
        <v>#N/A</v>
      </c>
      <c r="S124" s="71" t="e">
        <f t="shared" si="60"/>
        <v>#N/A</v>
      </c>
      <c r="T124" s="71" t="e">
        <f t="shared" si="61"/>
        <v>#N/A</v>
      </c>
      <c r="U124" s="56"/>
      <c r="V124" s="13" t="e">
        <f t="shared" si="62"/>
        <v>#N/A</v>
      </c>
      <c r="W124" s="14" t="e">
        <f t="shared" si="63"/>
        <v>#N/A</v>
      </c>
      <c r="X124" s="66" t="e">
        <f t="shared" si="64"/>
        <v>#N/A</v>
      </c>
      <c r="Y124" s="67" t="e">
        <f t="shared" si="65"/>
        <v>#N/A</v>
      </c>
      <c r="Z124" s="68" t="e">
        <f>VLOOKUP(B124,'Data '!A:AI,28,FALSE)</f>
        <v>#N/A</v>
      </c>
      <c r="AA124" s="18" t="s">
        <v>39</v>
      </c>
      <c r="AB124" s="19"/>
    </row>
    <row r="125" spans="1:28" ht="15.5" x14ac:dyDescent="0.35">
      <c r="A125" s="65">
        <f>IFERROR(VLOOKUP(B125,'Data '!A:AK,27,FALSE),1)</f>
        <v>1</v>
      </c>
      <c r="B125" s="59" t="str">
        <f t="shared" si="55"/>
        <v>1k2b</v>
      </c>
      <c r="E125" s="21" t="e">
        <f>VLOOKUP(D125,'Data '!B:C,2,FALSE)</f>
        <v>#N/A</v>
      </c>
      <c r="F125" s="21" t="e">
        <f>VLOOKUP(B125,'Data '!A:AO,8,FALSE)</f>
        <v>#N/A</v>
      </c>
      <c r="G125" s="21" t="e">
        <f>VLOOKUP(B125,'Data '!A:AJ,9,FALSE)</f>
        <v>#N/A</v>
      </c>
      <c r="H125" s="21" t="e">
        <f>VLOOKUP(B125,'Data '!A:AH,6,FALSE)</f>
        <v>#N/A</v>
      </c>
      <c r="I125" s="22" t="e">
        <f>_xlfn.CONCAT(VLOOKUP(B125,'Data '!A:AH,7,FALSE),"__",AA125)</f>
        <v>#N/A</v>
      </c>
      <c r="J125" s="21" t="e">
        <f>VLOOKUP(B125,'Data '!A:AG,10,FALSE)</f>
        <v>#N/A</v>
      </c>
      <c r="K125" s="23" t="e">
        <f>VLOOKUP(B125,'Data '!A:AK,12,FALSE)*VLOOKUP(B125,'Data '!A:AF,11,FALSE)</f>
        <v>#N/A</v>
      </c>
      <c r="L125" s="60"/>
      <c r="M125" s="61"/>
      <c r="N125" s="52" t="e">
        <f t="shared" si="56"/>
        <v>#N/A</v>
      </c>
      <c r="O125" s="24" t="e">
        <f>VLOOKUP(B125,'Data '!A:AI,13,FALSE)</f>
        <v>#N/A</v>
      </c>
      <c r="P125" s="25" t="e">
        <f t="shared" si="57"/>
        <v>#N/A</v>
      </c>
      <c r="Q125" s="80" t="e">
        <f t="shared" si="58"/>
        <v>#N/A</v>
      </c>
      <c r="R125" s="11" t="e">
        <f t="shared" si="59"/>
        <v>#N/A</v>
      </c>
      <c r="S125" s="71" t="e">
        <f t="shared" si="60"/>
        <v>#N/A</v>
      </c>
      <c r="T125" s="71" t="e">
        <f t="shared" si="61"/>
        <v>#N/A</v>
      </c>
      <c r="U125" s="56"/>
      <c r="V125" s="13" t="e">
        <f t="shared" si="62"/>
        <v>#N/A</v>
      </c>
      <c r="W125" s="14" t="e">
        <f t="shared" si="63"/>
        <v>#N/A</v>
      </c>
      <c r="X125" s="66" t="e">
        <f t="shared" si="64"/>
        <v>#N/A</v>
      </c>
      <c r="Y125" s="67" t="e">
        <f t="shared" si="65"/>
        <v>#N/A</v>
      </c>
      <c r="Z125" s="68" t="e">
        <f>VLOOKUP(B125,'Data '!A:AI,28,FALSE)</f>
        <v>#N/A</v>
      </c>
      <c r="AA125" s="18" t="s">
        <v>42</v>
      </c>
      <c r="AB125" s="19"/>
    </row>
    <row r="126" spans="1:28" ht="15.5" x14ac:dyDescent="0.35">
      <c r="A126" s="65">
        <f>IFERROR(VLOOKUP(B126,'Data '!A:AK,27,FALSE),1)</f>
        <v>1</v>
      </c>
      <c r="B126" s="59" t="str">
        <f t="shared" si="55"/>
        <v>1k2b</v>
      </c>
      <c r="E126" s="21" t="e">
        <f>VLOOKUP(D126,'Data '!B:C,2,FALSE)</f>
        <v>#N/A</v>
      </c>
      <c r="F126" s="21" t="e">
        <f>VLOOKUP(B126,'Data '!A:AO,8,FALSE)</f>
        <v>#N/A</v>
      </c>
      <c r="G126" s="21" t="e">
        <f>VLOOKUP(B126,'Data '!A:AJ,9,FALSE)</f>
        <v>#N/A</v>
      </c>
      <c r="H126" s="21" t="e">
        <f>VLOOKUP(B126,'Data '!A:AH,6,FALSE)</f>
        <v>#N/A</v>
      </c>
      <c r="I126" s="22" t="e">
        <f>_xlfn.CONCAT(VLOOKUP(B126,'Data '!A:AH,7,FALSE),"__",AA126)</f>
        <v>#N/A</v>
      </c>
      <c r="J126" s="21" t="e">
        <f>VLOOKUP(B126,'Data '!A:AG,10,FALSE)</f>
        <v>#N/A</v>
      </c>
      <c r="K126" s="23" t="e">
        <f>VLOOKUP(B126,'Data '!A:AK,12,FALSE)*VLOOKUP(B126,'Data '!A:AF,11,FALSE)</f>
        <v>#N/A</v>
      </c>
      <c r="L126" s="60"/>
      <c r="M126" s="61"/>
      <c r="N126" s="52" t="e">
        <f t="shared" si="56"/>
        <v>#N/A</v>
      </c>
      <c r="O126" s="24" t="e">
        <f>VLOOKUP(B126,'Data '!A:AI,13,FALSE)</f>
        <v>#N/A</v>
      </c>
      <c r="P126" s="25" t="e">
        <f t="shared" si="57"/>
        <v>#N/A</v>
      </c>
      <c r="Q126" s="80" t="e">
        <f t="shared" si="58"/>
        <v>#N/A</v>
      </c>
      <c r="R126" s="11" t="e">
        <f t="shared" si="59"/>
        <v>#N/A</v>
      </c>
      <c r="S126" s="71" t="e">
        <f t="shared" si="60"/>
        <v>#N/A</v>
      </c>
      <c r="T126" s="71" t="e">
        <f t="shared" si="61"/>
        <v>#N/A</v>
      </c>
      <c r="U126" s="56"/>
      <c r="V126" s="13" t="e">
        <f t="shared" si="62"/>
        <v>#N/A</v>
      </c>
      <c r="W126" s="14" t="e">
        <f t="shared" si="63"/>
        <v>#N/A</v>
      </c>
      <c r="X126" s="66" t="e">
        <f t="shared" si="64"/>
        <v>#N/A</v>
      </c>
      <c r="Y126" s="67" t="e">
        <f t="shared" si="65"/>
        <v>#N/A</v>
      </c>
      <c r="Z126" s="68" t="e">
        <f>VLOOKUP(B126,'Data '!A:AI,28,FALSE)</f>
        <v>#N/A</v>
      </c>
      <c r="AA126" s="18" t="s">
        <v>95</v>
      </c>
      <c r="AB126" s="19"/>
    </row>
    <row r="127" spans="1:28" ht="15.5" x14ac:dyDescent="0.35">
      <c r="A127" s="65">
        <f>IFERROR(VLOOKUP(B127,'Data '!A:AK,27,FALSE),1)</f>
        <v>1</v>
      </c>
      <c r="B127" s="59" t="str">
        <f t="shared" si="55"/>
        <v>1k2b</v>
      </c>
      <c r="E127" s="21" t="e">
        <f>VLOOKUP(D127,'Data '!B:C,2,FALSE)</f>
        <v>#N/A</v>
      </c>
      <c r="F127" s="21" t="e">
        <f>VLOOKUP(B127,'Data '!A:AO,8,FALSE)</f>
        <v>#N/A</v>
      </c>
      <c r="G127" s="21" t="e">
        <f>VLOOKUP(B127,'Data '!A:AJ,9,FALSE)</f>
        <v>#N/A</v>
      </c>
      <c r="H127" s="21" t="e">
        <f>VLOOKUP(B127,'Data '!A:AH,6,FALSE)</f>
        <v>#N/A</v>
      </c>
      <c r="I127" s="22" t="e">
        <f>_xlfn.CONCAT(VLOOKUP(B127,'Data '!A:AH,7,FALSE),"__",AA127)</f>
        <v>#N/A</v>
      </c>
      <c r="J127" s="21" t="e">
        <f>VLOOKUP(B127,'Data '!A:AG,10,FALSE)</f>
        <v>#N/A</v>
      </c>
      <c r="K127" s="23" t="e">
        <f>VLOOKUP(B127,'Data '!A:AK,12,FALSE)*VLOOKUP(B127,'Data '!A:AF,11,FALSE)</f>
        <v>#N/A</v>
      </c>
      <c r="L127" s="60"/>
      <c r="M127" s="61"/>
      <c r="N127" s="52" t="e">
        <f t="shared" si="56"/>
        <v>#N/A</v>
      </c>
      <c r="O127" s="24" t="e">
        <f>VLOOKUP(B127,'Data '!A:AI,13,FALSE)</f>
        <v>#N/A</v>
      </c>
      <c r="P127" s="25" t="e">
        <f t="shared" si="57"/>
        <v>#N/A</v>
      </c>
      <c r="Q127" s="80" t="e">
        <f t="shared" si="58"/>
        <v>#N/A</v>
      </c>
      <c r="R127" s="11" t="e">
        <f t="shared" si="59"/>
        <v>#N/A</v>
      </c>
      <c r="S127" s="71" t="e">
        <f t="shared" si="60"/>
        <v>#N/A</v>
      </c>
      <c r="T127" s="71" t="e">
        <f t="shared" si="61"/>
        <v>#N/A</v>
      </c>
      <c r="U127" s="56"/>
      <c r="V127" s="13" t="e">
        <f t="shared" si="62"/>
        <v>#N/A</v>
      </c>
      <c r="W127" s="14" t="e">
        <f t="shared" si="63"/>
        <v>#N/A</v>
      </c>
      <c r="X127" s="66" t="e">
        <f t="shared" si="64"/>
        <v>#N/A</v>
      </c>
      <c r="Y127" s="67" t="e">
        <f t="shared" si="65"/>
        <v>#N/A</v>
      </c>
      <c r="Z127" s="68" t="e">
        <f>VLOOKUP(B127,'Data '!A:AI,28,FALSE)</f>
        <v>#N/A</v>
      </c>
      <c r="AA127" s="18" t="s">
        <v>96</v>
      </c>
      <c r="AB127" s="19"/>
    </row>
    <row r="128" spans="1:28" ht="15.5" x14ac:dyDescent="0.35">
      <c r="A128" s="65">
        <f>IFERROR(VLOOKUP(B128,'Data '!A:AK,27,FALSE),1)</f>
        <v>1</v>
      </c>
      <c r="B128" s="59" t="str">
        <f t="shared" si="55"/>
        <v>1k2b</v>
      </c>
      <c r="E128" s="21" t="e">
        <f>VLOOKUP(D128,'Data '!B:C,2,FALSE)</f>
        <v>#N/A</v>
      </c>
      <c r="F128" s="21" t="e">
        <f>VLOOKUP(B128,'Data '!A:AO,8,FALSE)</f>
        <v>#N/A</v>
      </c>
      <c r="G128" s="21" t="e">
        <f>VLOOKUP(B128,'Data '!A:AJ,9,FALSE)</f>
        <v>#N/A</v>
      </c>
      <c r="H128" s="21" t="e">
        <f>VLOOKUP(B128,'Data '!A:AH,6,FALSE)</f>
        <v>#N/A</v>
      </c>
      <c r="I128" s="22" t="e">
        <f>_xlfn.CONCAT(VLOOKUP(B128,'Data '!A:AH,7,FALSE),"__",AA128)</f>
        <v>#N/A</v>
      </c>
      <c r="J128" s="21" t="e">
        <f>VLOOKUP(B128,'Data '!A:AG,10,FALSE)</f>
        <v>#N/A</v>
      </c>
      <c r="K128" s="23" t="e">
        <f>VLOOKUP(B128,'Data '!A:AK,12,FALSE)*VLOOKUP(B128,'Data '!A:AF,11,FALSE)</f>
        <v>#N/A</v>
      </c>
      <c r="L128" s="60"/>
      <c r="M128" s="61"/>
      <c r="N128" s="52" t="e">
        <f t="shared" si="56"/>
        <v>#N/A</v>
      </c>
      <c r="O128" s="24" t="e">
        <f>VLOOKUP(B128,'Data '!A:AI,13,FALSE)</f>
        <v>#N/A</v>
      </c>
      <c r="P128" s="25" t="e">
        <f t="shared" si="57"/>
        <v>#N/A</v>
      </c>
      <c r="Q128" s="80" t="e">
        <f t="shared" si="58"/>
        <v>#N/A</v>
      </c>
      <c r="R128" s="11" t="e">
        <f t="shared" si="59"/>
        <v>#N/A</v>
      </c>
      <c r="S128" s="71" t="e">
        <f t="shared" si="60"/>
        <v>#N/A</v>
      </c>
      <c r="T128" s="71" t="e">
        <f t="shared" si="61"/>
        <v>#N/A</v>
      </c>
      <c r="U128" s="56"/>
      <c r="V128" s="13" t="e">
        <f t="shared" si="62"/>
        <v>#N/A</v>
      </c>
      <c r="W128" s="14" t="e">
        <f t="shared" si="63"/>
        <v>#N/A</v>
      </c>
      <c r="X128" s="66" t="e">
        <f t="shared" si="64"/>
        <v>#N/A</v>
      </c>
      <c r="Y128" s="67" t="e">
        <f t="shared" si="65"/>
        <v>#N/A</v>
      </c>
      <c r="Z128" s="68" t="e">
        <f>VLOOKUP(B128,'Data '!A:AI,28,FALSE)</f>
        <v>#N/A</v>
      </c>
      <c r="AA128" s="18" t="s">
        <v>29</v>
      </c>
      <c r="AB128" s="19"/>
    </row>
    <row r="129" spans="1:28" ht="15.5" x14ac:dyDescent="0.35">
      <c r="A129" s="65">
        <f>IFERROR(VLOOKUP(B129,'Data '!A:AK,27,FALSE),1)</f>
        <v>1</v>
      </c>
      <c r="B129" s="59" t="str">
        <f t="shared" si="55"/>
        <v>1k2b</v>
      </c>
      <c r="E129" s="21" t="e">
        <f>VLOOKUP(D129,'Data '!B:C,2,FALSE)</f>
        <v>#N/A</v>
      </c>
      <c r="F129" s="21" t="e">
        <f>VLOOKUP(B129,'Data '!A:AO,8,FALSE)</f>
        <v>#N/A</v>
      </c>
      <c r="G129" s="21" t="e">
        <f>VLOOKUP(B129,'Data '!A:AJ,9,FALSE)</f>
        <v>#N/A</v>
      </c>
      <c r="H129" s="21" t="e">
        <f>VLOOKUP(B129,'Data '!A:AH,6,FALSE)</f>
        <v>#N/A</v>
      </c>
      <c r="I129" s="22" t="e">
        <f>_xlfn.CONCAT(VLOOKUP(B129,'Data '!A:AH,7,FALSE),"__",AA129)</f>
        <v>#N/A</v>
      </c>
      <c r="J129" s="21" t="e">
        <f>VLOOKUP(B129,'Data '!A:AG,10,FALSE)</f>
        <v>#N/A</v>
      </c>
      <c r="K129" s="23" t="e">
        <f>VLOOKUP(B129,'Data '!A:AK,12,FALSE)*VLOOKUP(B129,'Data '!A:AF,11,FALSE)</f>
        <v>#N/A</v>
      </c>
      <c r="L129" s="60"/>
      <c r="M129" s="61"/>
      <c r="N129" s="52" t="e">
        <f t="shared" si="56"/>
        <v>#N/A</v>
      </c>
      <c r="O129" s="24" t="e">
        <f>VLOOKUP(B129,'Data '!A:AI,13,FALSE)</f>
        <v>#N/A</v>
      </c>
      <c r="P129" s="25" t="e">
        <f t="shared" si="57"/>
        <v>#N/A</v>
      </c>
      <c r="Q129" s="80" t="e">
        <f t="shared" si="58"/>
        <v>#N/A</v>
      </c>
      <c r="R129" s="11" t="e">
        <f t="shared" si="59"/>
        <v>#N/A</v>
      </c>
      <c r="S129" s="71" t="e">
        <f t="shared" si="60"/>
        <v>#N/A</v>
      </c>
      <c r="T129" s="71" t="e">
        <f t="shared" si="61"/>
        <v>#N/A</v>
      </c>
      <c r="U129" s="56"/>
      <c r="V129" s="13" t="e">
        <f t="shared" si="62"/>
        <v>#N/A</v>
      </c>
      <c r="W129" s="14" t="e">
        <f t="shared" si="63"/>
        <v>#N/A</v>
      </c>
      <c r="X129" s="66" t="e">
        <f t="shared" si="64"/>
        <v>#N/A</v>
      </c>
      <c r="Y129" s="67" t="e">
        <f t="shared" si="65"/>
        <v>#N/A</v>
      </c>
      <c r="Z129" s="68" t="e">
        <f>VLOOKUP(B129,'Data '!A:AI,28,FALSE)</f>
        <v>#N/A</v>
      </c>
      <c r="AA129" s="18" t="s">
        <v>33</v>
      </c>
      <c r="AB129" s="19"/>
    </row>
    <row r="130" spans="1:28" ht="15.5" x14ac:dyDescent="0.35">
      <c r="A130" s="65">
        <f>IFERROR(VLOOKUP(B130,'Data '!A:AK,27,FALSE),1)</f>
        <v>1</v>
      </c>
      <c r="B130" s="59" t="str">
        <f t="shared" si="55"/>
        <v>1k2b</v>
      </c>
      <c r="E130" s="21" t="e">
        <f>VLOOKUP(D130,'Data '!B:C,2,FALSE)</f>
        <v>#N/A</v>
      </c>
      <c r="F130" s="21" t="e">
        <f>VLOOKUP(B130,'Data '!A:AO,8,FALSE)</f>
        <v>#N/A</v>
      </c>
      <c r="G130" s="21" t="e">
        <f>VLOOKUP(B130,'Data '!A:AJ,9,FALSE)</f>
        <v>#N/A</v>
      </c>
      <c r="H130" s="21" t="e">
        <f>VLOOKUP(B130,'Data '!A:AH,6,FALSE)</f>
        <v>#N/A</v>
      </c>
      <c r="I130" s="22" t="e">
        <f>_xlfn.CONCAT(VLOOKUP(B130,'Data '!A:AH,7,FALSE),"__",AA130)</f>
        <v>#N/A</v>
      </c>
      <c r="J130" s="21" t="e">
        <f>VLOOKUP(B130,'Data '!A:AG,10,FALSE)</f>
        <v>#N/A</v>
      </c>
      <c r="K130" s="23" t="e">
        <f>VLOOKUP(B130,'Data '!A:AK,12,FALSE)*VLOOKUP(B130,'Data '!A:AF,11,FALSE)</f>
        <v>#N/A</v>
      </c>
      <c r="L130" s="60"/>
      <c r="M130" s="61"/>
      <c r="N130" s="52" t="e">
        <f t="shared" si="56"/>
        <v>#N/A</v>
      </c>
      <c r="O130" s="24" t="e">
        <f>VLOOKUP(B130,'Data '!A:AI,13,FALSE)</f>
        <v>#N/A</v>
      </c>
      <c r="P130" s="25" t="e">
        <f t="shared" si="57"/>
        <v>#N/A</v>
      </c>
      <c r="Q130" s="80" t="e">
        <f t="shared" si="58"/>
        <v>#N/A</v>
      </c>
      <c r="R130" s="11" t="e">
        <f t="shared" si="59"/>
        <v>#N/A</v>
      </c>
      <c r="S130" s="71" t="e">
        <f t="shared" si="60"/>
        <v>#N/A</v>
      </c>
      <c r="T130" s="71" t="e">
        <f t="shared" si="61"/>
        <v>#N/A</v>
      </c>
      <c r="U130" s="56"/>
      <c r="V130" s="13" t="e">
        <f t="shared" si="62"/>
        <v>#N/A</v>
      </c>
      <c r="W130" s="14" t="e">
        <f t="shared" si="63"/>
        <v>#N/A</v>
      </c>
      <c r="X130" s="66" t="e">
        <f t="shared" si="64"/>
        <v>#N/A</v>
      </c>
      <c r="Y130" s="67" t="e">
        <f t="shared" si="65"/>
        <v>#N/A</v>
      </c>
      <c r="Z130" s="68" t="e">
        <f>VLOOKUP(B130,'Data '!A:AI,28,FALSE)</f>
        <v>#N/A</v>
      </c>
      <c r="AA130" s="18" t="s">
        <v>39</v>
      </c>
      <c r="AB130" s="19"/>
    </row>
    <row r="131" spans="1:28" ht="15.5" x14ac:dyDescent="0.35">
      <c r="A131" s="65">
        <f>IFERROR(VLOOKUP(B131,'Data '!A:AK,27,FALSE),1)</f>
        <v>1</v>
      </c>
      <c r="B131" s="59" t="str">
        <f t="shared" si="55"/>
        <v>1k2b</v>
      </c>
      <c r="E131" s="21" t="e">
        <f>VLOOKUP(D131,'Data '!B:C,2,FALSE)</f>
        <v>#N/A</v>
      </c>
      <c r="F131" s="21" t="e">
        <f>VLOOKUP(B131,'Data '!A:AO,8,FALSE)</f>
        <v>#N/A</v>
      </c>
      <c r="G131" s="21" t="e">
        <f>VLOOKUP(B131,'Data '!A:AJ,9,FALSE)</f>
        <v>#N/A</v>
      </c>
      <c r="H131" s="21" t="e">
        <f>VLOOKUP(B131,'Data '!A:AH,6,FALSE)</f>
        <v>#N/A</v>
      </c>
      <c r="I131" s="22" t="e">
        <f>_xlfn.CONCAT(VLOOKUP(B131,'Data '!A:AH,7,FALSE),"__",AA131)</f>
        <v>#N/A</v>
      </c>
      <c r="J131" s="21" t="e">
        <f>VLOOKUP(B131,'Data '!A:AG,10,FALSE)</f>
        <v>#N/A</v>
      </c>
      <c r="K131" s="23" t="e">
        <f>VLOOKUP(B131,'Data '!A:AK,12,FALSE)*VLOOKUP(B131,'Data '!A:AF,11,FALSE)</f>
        <v>#N/A</v>
      </c>
      <c r="L131" s="60"/>
      <c r="M131" s="61"/>
      <c r="N131" s="52" t="e">
        <f t="shared" si="56"/>
        <v>#N/A</v>
      </c>
      <c r="O131" s="24" t="e">
        <f>VLOOKUP(B131,'Data '!A:AI,13,FALSE)</f>
        <v>#N/A</v>
      </c>
      <c r="P131" s="25" t="e">
        <f t="shared" si="57"/>
        <v>#N/A</v>
      </c>
      <c r="Q131" s="80" t="e">
        <f t="shared" si="58"/>
        <v>#N/A</v>
      </c>
      <c r="R131" s="11" t="e">
        <f t="shared" si="59"/>
        <v>#N/A</v>
      </c>
      <c r="S131" s="71" t="e">
        <f t="shared" si="60"/>
        <v>#N/A</v>
      </c>
      <c r="T131" s="71" t="e">
        <f t="shared" si="61"/>
        <v>#N/A</v>
      </c>
      <c r="U131" s="56"/>
      <c r="V131" s="13" t="e">
        <f t="shared" si="62"/>
        <v>#N/A</v>
      </c>
      <c r="W131" s="14" t="e">
        <f t="shared" si="63"/>
        <v>#N/A</v>
      </c>
      <c r="X131" s="66" t="e">
        <f t="shared" si="64"/>
        <v>#N/A</v>
      </c>
      <c r="Y131" s="67" t="e">
        <f t="shared" si="65"/>
        <v>#N/A</v>
      </c>
      <c r="Z131" s="68" t="e">
        <f>VLOOKUP(B131,'Data '!A:AI,28,FALSE)</f>
        <v>#N/A</v>
      </c>
      <c r="AA131" s="18" t="s">
        <v>42</v>
      </c>
      <c r="AB131" s="19"/>
    </row>
    <row r="132" spans="1:28" ht="15.5" x14ac:dyDescent="0.35">
      <c r="A132" s="65">
        <f>IFERROR(VLOOKUP(B132,'Data '!A:AK,27,FALSE),1)</f>
        <v>1</v>
      </c>
      <c r="B132" s="59" t="str">
        <f t="shared" si="55"/>
        <v>1k2b</v>
      </c>
      <c r="E132" s="21" t="e">
        <f>VLOOKUP(D132,'Data '!B:C,2,FALSE)</f>
        <v>#N/A</v>
      </c>
      <c r="F132" s="21" t="e">
        <f>VLOOKUP(B132,'Data '!A:AO,8,FALSE)</f>
        <v>#N/A</v>
      </c>
      <c r="G132" s="21" t="e">
        <f>VLOOKUP(B132,'Data '!A:AJ,9,FALSE)</f>
        <v>#N/A</v>
      </c>
      <c r="H132" s="21" t="e">
        <f>VLOOKUP(B132,'Data '!A:AH,6,FALSE)</f>
        <v>#N/A</v>
      </c>
      <c r="I132" s="22" t="e">
        <f>_xlfn.CONCAT(VLOOKUP(B132,'Data '!A:AH,7,FALSE),"__",AA132)</f>
        <v>#N/A</v>
      </c>
      <c r="J132" s="21" t="e">
        <f>VLOOKUP(B132,'Data '!A:AG,10,FALSE)</f>
        <v>#N/A</v>
      </c>
      <c r="K132" s="23" t="e">
        <f>VLOOKUP(B132,'Data '!A:AK,12,FALSE)*VLOOKUP(B132,'Data '!A:AF,11,FALSE)</f>
        <v>#N/A</v>
      </c>
      <c r="L132" s="60"/>
      <c r="M132" s="61"/>
      <c r="N132" s="52" t="e">
        <f t="shared" si="56"/>
        <v>#N/A</v>
      </c>
      <c r="O132" s="24" t="e">
        <f>VLOOKUP(B132,'Data '!A:AI,13,FALSE)</f>
        <v>#N/A</v>
      </c>
      <c r="P132" s="25" t="e">
        <f t="shared" si="57"/>
        <v>#N/A</v>
      </c>
      <c r="Q132" s="80" t="e">
        <f t="shared" si="58"/>
        <v>#N/A</v>
      </c>
      <c r="R132" s="11" t="e">
        <f t="shared" si="59"/>
        <v>#N/A</v>
      </c>
      <c r="S132" s="71" t="e">
        <f t="shared" si="60"/>
        <v>#N/A</v>
      </c>
      <c r="T132" s="71" t="e">
        <f t="shared" si="61"/>
        <v>#N/A</v>
      </c>
      <c r="U132" s="56"/>
      <c r="V132" s="13" t="e">
        <f t="shared" si="62"/>
        <v>#N/A</v>
      </c>
      <c r="W132" s="14" t="e">
        <f t="shared" si="63"/>
        <v>#N/A</v>
      </c>
      <c r="X132" s="66" t="e">
        <f t="shared" si="64"/>
        <v>#N/A</v>
      </c>
      <c r="Y132" s="67" t="e">
        <f t="shared" si="65"/>
        <v>#N/A</v>
      </c>
      <c r="Z132" s="68" t="e">
        <f>VLOOKUP(B132,'Data '!A:AI,28,FALSE)</f>
        <v>#N/A</v>
      </c>
      <c r="AA132" s="18" t="s">
        <v>95</v>
      </c>
      <c r="AB132" s="19"/>
    </row>
    <row r="133" spans="1:28" ht="15.5" x14ac:dyDescent="0.35">
      <c r="A133" s="65">
        <f>IFERROR(VLOOKUP(B133,'Data '!A:AK,27,FALSE),1)</f>
        <v>1</v>
      </c>
      <c r="B133" s="59" t="str">
        <f t="shared" si="55"/>
        <v>1k2b</v>
      </c>
      <c r="E133" s="21" t="e">
        <f>VLOOKUP(D133,'Data '!B:C,2,FALSE)</f>
        <v>#N/A</v>
      </c>
      <c r="F133" s="21" t="e">
        <f>VLOOKUP(B133,'Data '!A:AO,8,FALSE)</f>
        <v>#N/A</v>
      </c>
      <c r="G133" s="21" t="e">
        <f>VLOOKUP(B133,'Data '!A:AJ,9,FALSE)</f>
        <v>#N/A</v>
      </c>
      <c r="H133" s="21" t="e">
        <f>VLOOKUP(B133,'Data '!A:AH,6,FALSE)</f>
        <v>#N/A</v>
      </c>
      <c r="I133" s="22" t="e">
        <f>_xlfn.CONCAT(VLOOKUP(B133,'Data '!A:AH,7,FALSE),"__",AA133)</f>
        <v>#N/A</v>
      </c>
      <c r="J133" s="21" t="e">
        <f>VLOOKUP(B133,'Data '!A:AG,10,FALSE)</f>
        <v>#N/A</v>
      </c>
      <c r="K133" s="23" t="e">
        <f>VLOOKUP(B133,'Data '!A:AK,12,FALSE)*VLOOKUP(B133,'Data '!A:AF,11,FALSE)</f>
        <v>#N/A</v>
      </c>
      <c r="L133" s="60"/>
      <c r="M133" s="61"/>
      <c r="N133" s="52" t="e">
        <f t="shared" si="56"/>
        <v>#N/A</v>
      </c>
      <c r="O133" s="24" t="e">
        <f>VLOOKUP(B133,'Data '!A:AI,13,FALSE)</f>
        <v>#N/A</v>
      </c>
      <c r="P133" s="25" t="e">
        <f t="shared" si="57"/>
        <v>#N/A</v>
      </c>
      <c r="Q133" s="80" t="e">
        <f t="shared" si="58"/>
        <v>#N/A</v>
      </c>
      <c r="R133" s="11" t="e">
        <f t="shared" si="59"/>
        <v>#N/A</v>
      </c>
      <c r="S133" s="71" t="e">
        <f t="shared" si="60"/>
        <v>#N/A</v>
      </c>
      <c r="T133" s="71" t="e">
        <f t="shared" si="61"/>
        <v>#N/A</v>
      </c>
      <c r="U133" s="56"/>
      <c r="V133" s="13" t="e">
        <f t="shared" si="62"/>
        <v>#N/A</v>
      </c>
      <c r="W133" s="14" t="e">
        <f t="shared" si="63"/>
        <v>#N/A</v>
      </c>
      <c r="X133" s="66" t="e">
        <f t="shared" si="64"/>
        <v>#N/A</v>
      </c>
      <c r="Y133" s="67" t="e">
        <f t="shared" si="65"/>
        <v>#N/A</v>
      </c>
      <c r="Z133" s="68" t="e">
        <f>VLOOKUP(B133,'Data '!A:AI,28,FALSE)</f>
        <v>#N/A</v>
      </c>
      <c r="AA133" s="18" t="s">
        <v>96</v>
      </c>
      <c r="AB133" s="19"/>
    </row>
  </sheetData>
  <autoFilter ref="A1:AB96" xr:uid="{1B3293B9-5F43-4747-934B-1833A56BEBA9}"/>
  <sortState xmlns:xlrd2="http://schemas.microsoft.com/office/spreadsheetml/2017/richdata2" ref="A88:AB90">
    <sortCondition descending="1" ref="F88:F90"/>
  </sortState>
  <phoneticPr fontId="0" type="noConversion"/>
  <conditionalFormatting sqref="A2:A133">
    <cfRule type="cellIs" dxfId="6954" priority="16" operator="equal">
      <formula>1</formula>
    </cfRule>
  </conditionalFormatting>
  <conditionalFormatting sqref="P2:P133">
    <cfRule type="cellIs" dxfId="6953" priority="17" operator="equal">
      <formula>0</formula>
    </cfRule>
  </conditionalFormatting>
  <conditionalFormatting sqref="Q1:R1">
    <cfRule type="cellIs" dxfId="6952" priority="360" operator="equal">
      <formula>0</formula>
    </cfRule>
  </conditionalFormatting>
  <conditionalFormatting sqref="U2 U4:U25 U54 U56:U67 U69:U90 U92:U133 U27:U52">
    <cfRule type="containsText" dxfId="6951" priority="354" operator="containsText" text="Atentie">
      <formula>NOT(ISERROR(SEARCH("Atentie",U2)))</formula>
    </cfRule>
  </conditionalFormatting>
  <conditionalFormatting sqref="X1:AA1">
    <cfRule type="cellIs" dxfId="6950" priority="359" operator="equal">
      <formula>0</formula>
    </cfRule>
  </conditionalFormatting>
  <pageMargins left="0.7" right="0.7" top="0.75" bottom="0.75" header="0.3" footer="0.3"/>
  <pageSetup orientation="portrait" r:id="rId1"/>
  <headerFooter>
    <oddFooter>&amp;C_x000D_&amp;1#&amp;"Calibri"&amp;10&amp;K000000 Mondelez International Internal</oddFooter>
  </headerFooter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07AA-F52E-45DB-81A5-AFE330887484}">
  <sheetPr codeName="Sheet6"/>
  <dimension ref="A1:N335"/>
  <sheetViews>
    <sheetView zoomScale="70" zoomScaleNormal="70" workbookViewId="0">
      <selection activeCell="E27" sqref="E27:E42"/>
    </sheetView>
  </sheetViews>
  <sheetFormatPr defaultColWidth="8.81640625" defaultRowHeight="14.5" x14ac:dyDescent="0.35"/>
  <cols>
    <col min="1" max="1" width="19.54296875" customWidth="1"/>
    <col min="2" max="2" width="18.453125" customWidth="1"/>
    <col min="3" max="3" width="25.7265625" customWidth="1"/>
    <col min="4" max="4" width="16.81640625" customWidth="1"/>
    <col min="5" max="5" width="112" customWidth="1"/>
    <col min="7" max="7" width="11.453125" customWidth="1"/>
    <col min="8" max="8" width="11.54296875" customWidth="1"/>
    <col min="9" max="9" width="39.1796875" customWidth="1"/>
    <col min="10" max="10" width="14.453125" customWidth="1"/>
  </cols>
  <sheetData>
    <row r="1" spans="1:14" x14ac:dyDescent="0.35">
      <c r="A1" s="136"/>
      <c r="B1" s="136"/>
      <c r="C1" s="136" t="s">
        <v>102</v>
      </c>
      <c r="D1" s="136" t="s">
        <v>103</v>
      </c>
      <c r="E1" s="122" t="s">
        <v>571</v>
      </c>
      <c r="J1" t="s">
        <v>571</v>
      </c>
      <c r="N1" t="s">
        <v>567</v>
      </c>
    </row>
    <row r="2" spans="1:14" ht="14.5" customHeight="1" x14ac:dyDescent="0.35">
      <c r="A2" s="136"/>
      <c r="B2" s="136"/>
      <c r="C2" s="136" t="s">
        <v>102</v>
      </c>
      <c r="D2" s="136" t="s">
        <v>103</v>
      </c>
      <c r="E2" s="122" t="s">
        <v>571</v>
      </c>
      <c r="J2" t="s">
        <v>571</v>
      </c>
      <c r="N2" t="s">
        <v>567</v>
      </c>
    </row>
    <row r="3" spans="1:14" ht="14.5" customHeight="1" x14ac:dyDescent="0.35">
      <c r="B3" s="132"/>
      <c r="C3" t="s">
        <v>102</v>
      </c>
      <c r="D3" t="s">
        <v>103</v>
      </c>
      <c r="E3" t="s">
        <v>571</v>
      </c>
      <c r="J3" t="s">
        <v>571</v>
      </c>
      <c r="N3" t="s">
        <v>567</v>
      </c>
    </row>
    <row r="4" spans="1:14" ht="14.5" customHeight="1" x14ac:dyDescent="0.35">
      <c r="B4" s="132"/>
      <c r="C4" t="s">
        <v>102</v>
      </c>
      <c r="D4" t="s">
        <v>103</v>
      </c>
      <c r="E4" t="s">
        <v>571</v>
      </c>
      <c r="J4" t="s">
        <v>571</v>
      </c>
      <c r="N4" t="s">
        <v>567</v>
      </c>
    </row>
    <row r="5" spans="1:14" ht="14.5" customHeight="1" x14ac:dyDescent="0.35">
      <c r="B5" s="132"/>
      <c r="C5" t="s">
        <v>102</v>
      </c>
      <c r="D5" t="s">
        <v>103</v>
      </c>
      <c r="E5" t="s">
        <v>571</v>
      </c>
      <c r="J5" t="s">
        <v>571</v>
      </c>
      <c r="N5" t="s">
        <v>567</v>
      </c>
    </row>
    <row r="6" spans="1:14" ht="14.5" customHeight="1" x14ac:dyDescent="0.35">
      <c r="B6" s="132"/>
      <c r="C6" t="s">
        <v>102</v>
      </c>
      <c r="D6" t="s">
        <v>105</v>
      </c>
      <c r="E6" t="s">
        <v>571</v>
      </c>
      <c r="J6" t="s">
        <v>571</v>
      </c>
      <c r="N6" t="s">
        <v>567</v>
      </c>
    </row>
    <row r="7" spans="1:14" ht="14.5" customHeight="1" x14ac:dyDescent="0.35">
      <c r="B7" s="132"/>
      <c r="C7" t="s">
        <v>102</v>
      </c>
      <c r="D7" t="s">
        <v>105</v>
      </c>
      <c r="E7" t="s">
        <v>571</v>
      </c>
      <c r="J7" t="s">
        <v>571</v>
      </c>
      <c r="N7" t="s">
        <v>567</v>
      </c>
    </row>
    <row r="8" spans="1:14" ht="14.5" customHeight="1" x14ac:dyDescent="0.35">
      <c r="B8" s="132"/>
      <c r="C8" t="s">
        <v>102</v>
      </c>
      <c r="D8" t="s">
        <v>105</v>
      </c>
      <c r="E8" t="s">
        <v>571</v>
      </c>
      <c r="J8" t="s">
        <v>571</v>
      </c>
      <c r="N8" t="s">
        <v>567</v>
      </c>
    </row>
    <row r="9" spans="1:14" ht="14.5" customHeight="1" x14ac:dyDescent="0.35">
      <c r="B9" s="132"/>
      <c r="C9" t="s">
        <v>102</v>
      </c>
      <c r="D9" t="s">
        <v>105</v>
      </c>
      <c r="E9" t="s">
        <v>571</v>
      </c>
      <c r="J9" t="s">
        <v>571</v>
      </c>
      <c r="N9" t="s">
        <v>567</v>
      </c>
    </row>
    <row r="10" spans="1:14" ht="14.5" customHeight="1" x14ac:dyDescent="0.35">
      <c r="B10" s="132"/>
      <c r="C10" s="133" t="s">
        <v>102</v>
      </c>
      <c r="D10" s="85" t="s">
        <v>105</v>
      </c>
      <c r="E10" t="s">
        <v>571</v>
      </c>
      <c r="J10" t="s">
        <v>571</v>
      </c>
      <c r="N10" t="s">
        <v>567</v>
      </c>
    </row>
    <row r="11" spans="1:14" x14ac:dyDescent="0.35">
      <c r="B11" s="132"/>
      <c r="C11" s="133" t="s">
        <v>102</v>
      </c>
      <c r="D11" s="85" t="s">
        <v>105</v>
      </c>
      <c r="E11" t="s">
        <v>571</v>
      </c>
      <c r="J11" t="s">
        <v>571</v>
      </c>
      <c r="N11" t="s">
        <v>567</v>
      </c>
    </row>
    <row r="12" spans="1:14" x14ac:dyDescent="0.35">
      <c r="B12" s="132"/>
      <c r="C12" s="133" t="s">
        <v>102</v>
      </c>
      <c r="D12" s="85" t="s">
        <v>105</v>
      </c>
      <c r="E12" t="s">
        <v>571</v>
      </c>
      <c r="J12" t="s">
        <v>571</v>
      </c>
      <c r="N12" t="s">
        <v>567</v>
      </c>
    </row>
    <row r="13" spans="1:14" x14ac:dyDescent="0.35">
      <c r="B13" s="132"/>
      <c r="C13" s="133" t="s">
        <v>102</v>
      </c>
      <c r="D13" s="85" t="s">
        <v>105</v>
      </c>
      <c r="E13" t="s">
        <v>571</v>
      </c>
      <c r="J13" t="s">
        <v>571</v>
      </c>
      <c r="N13" t="s">
        <v>567</v>
      </c>
    </row>
    <row r="14" spans="1:14" x14ac:dyDescent="0.35">
      <c r="B14" s="132"/>
      <c r="C14" s="133" t="s">
        <v>102</v>
      </c>
      <c r="D14" t="s">
        <v>105</v>
      </c>
      <c r="E14" t="s">
        <v>571</v>
      </c>
      <c r="J14" t="s">
        <v>571</v>
      </c>
      <c r="N14" t="s">
        <v>567</v>
      </c>
    </row>
    <row r="15" spans="1:14" x14ac:dyDescent="0.35">
      <c r="B15" s="132"/>
      <c r="C15" s="133" t="s">
        <v>102</v>
      </c>
      <c r="D15" s="85" t="s">
        <v>105</v>
      </c>
      <c r="E15" t="s">
        <v>571</v>
      </c>
      <c r="J15" t="s">
        <v>571</v>
      </c>
      <c r="N15" t="s">
        <v>567</v>
      </c>
    </row>
    <row r="16" spans="1:14" x14ac:dyDescent="0.35">
      <c r="B16" s="132"/>
      <c r="C16" s="133" t="s">
        <v>102</v>
      </c>
      <c r="D16" s="85" t="s">
        <v>105</v>
      </c>
      <c r="E16" t="s">
        <v>571</v>
      </c>
      <c r="G16" s="56"/>
      <c r="H16" s="56"/>
      <c r="I16" s="56"/>
      <c r="J16" s="56" t="s">
        <v>571</v>
      </c>
      <c r="N16" t="s">
        <v>567</v>
      </c>
    </row>
    <row r="17" spans="2:14" x14ac:dyDescent="0.35">
      <c r="B17" s="132"/>
      <c r="C17" s="133" t="s">
        <v>102</v>
      </c>
      <c r="D17" t="s">
        <v>105</v>
      </c>
      <c r="E17" t="s">
        <v>104</v>
      </c>
      <c r="G17" s="56"/>
      <c r="H17" s="120"/>
      <c r="I17" s="56"/>
      <c r="J17" s="56"/>
      <c r="N17" t="s">
        <v>567</v>
      </c>
    </row>
    <row r="18" spans="2:14" x14ac:dyDescent="0.35">
      <c r="B18" s="132"/>
      <c r="C18" s="133" t="s">
        <v>102</v>
      </c>
      <c r="D18" s="85" t="s">
        <v>105</v>
      </c>
      <c r="E18" t="s">
        <v>104</v>
      </c>
      <c r="G18" s="56"/>
      <c r="H18" s="120"/>
      <c r="I18" s="56"/>
      <c r="J18" s="56"/>
      <c r="N18" t="s">
        <v>567</v>
      </c>
    </row>
    <row r="19" spans="2:14" x14ac:dyDescent="0.35">
      <c r="C19" s="121" t="s">
        <v>102</v>
      </c>
      <c r="D19" s="85" t="s">
        <v>105</v>
      </c>
      <c r="E19" t="s">
        <v>104</v>
      </c>
      <c r="G19" s="56"/>
      <c r="H19" s="120"/>
      <c r="I19" s="56"/>
      <c r="J19" s="137"/>
      <c r="N19" t="s">
        <v>567</v>
      </c>
    </row>
    <row r="20" spans="2:14" x14ac:dyDescent="0.35">
      <c r="C20" s="121" t="s">
        <v>102</v>
      </c>
      <c r="D20" s="85" t="s">
        <v>105</v>
      </c>
      <c r="E20" t="s">
        <v>104</v>
      </c>
      <c r="G20" s="56"/>
      <c r="H20" s="120"/>
      <c r="I20" s="56"/>
      <c r="J20" s="56"/>
      <c r="N20" t="s">
        <v>567</v>
      </c>
    </row>
    <row r="21" spans="2:14" x14ac:dyDescent="0.35">
      <c r="C21" s="121" t="s">
        <v>102</v>
      </c>
      <c r="D21" s="85" t="s">
        <v>105</v>
      </c>
      <c r="E21" t="s">
        <v>104</v>
      </c>
      <c r="G21" s="56"/>
      <c r="H21" s="120"/>
      <c r="I21" s="56"/>
      <c r="J21" s="56"/>
      <c r="N21" t="s">
        <v>567</v>
      </c>
    </row>
    <row r="22" spans="2:14" x14ac:dyDescent="0.35">
      <c r="C22" s="121" t="s">
        <v>102</v>
      </c>
      <c r="D22" s="85" t="s">
        <v>105</v>
      </c>
      <c r="E22" t="s">
        <v>104</v>
      </c>
      <c r="G22" s="56"/>
      <c r="H22" s="120"/>
      <c r="I22" s="56"/>
      <c r="J22" s="56"/>
      <c r="N22" t="s">
        <v>567</v>
      </c>
    </row>
    <row r="23" spans="2:14" x14ac:dyDescent="0.35">
      <c r="C23" s="121" t="s">
        <v>102</v>
      </c>
      <c r="D23" s="85" t="s">
        <v>105</v>
      </c>
      <c r="G23" s="56"/>
      <c r="H23" s="56"/>
      <c r="I23" s="56"/>
      <c r="J23" s="137"/>
      <c r="N23" t="s">
        <v>567</v>
      </c>
    </row>
    <row r="24" spans="2:14" x14ac:dyDescent="0.35">
      <c r="C24" s="121" t="s">
        <v>102</v>
      </c>
      <c r="D24" s="85" t="s">
        <v>105</v>
      </c>
      <c r="N24" t="s">
        <v>567</v>
      </c>
    </row>
    <row r="25" spans="2:14" x14ac:dyDescent="0.35">
      <c r="C25" s="121" t="s">
        <v>102</v>
      </c>
      <c r="D25" t="s">
        <v>105</v>
      </c>
      <c r="N25" t="s">
        <v>567</v>
      </c>
    </row>
    <row r="26" spans="2:14" x14ac:dyDescent="0.35">
      <c r="C26" s="121" t="s">
        <v>102</v>
      </c>
      <c r="D26" s="85" t="s">
        <v>105</v>
      </c>
      <c r="N26" t="s">
        <v>567</v>
      </c>
    </row>
    <row r="27" spans="2:14" x14ac:dyDescent="0.35">
      <c r="C27" s="121" t="s">
        <v>102</v>
      </c>
      <c r="D27" s="85" t="s">
        <v>105</v>
      </c>
      <c r="E27" t="s">
        <v>571</v>
      </c>
      <c r="N27" t="s">
        <v>567</v>
      </c>
    </row>
    <row r="28" spans="2:14" x14ac:dyDescent="0.35">
      <c r="C28" s="121" t="s">
        <v>102</v>
      </c>
      <c r="D28" s="85" t="s">
        <v>105</v>
      </c>
      <c r="E28" t="s">
        <v>571</v>
      </c>
      <c r="N28" t="s">
        <v>567</v>
      </c>
    </row>
    <row r="29" spans="2:14" x14ac:dyDescent="0.35">
      <c r="C29" s="121" t="s">
        <v>102</v>
      </c>
      <c r="D29" t="s">
        <v>105</v>
      </c>
      <c r="E29" t="s">
        <v>571</v>
      </c>
      <c r="N29" t="s">
        <v>567</v>
      </c>
    </row>
    <row r="30" spans="2:14" x14ac:dyDescent="0.35">
      <c r="C30" s="121" t="s">
        <v>102</v>
      </c>
      <c r="D30" s="85" t="s">
        <v>105</v>
      </c>
      <c r="E30" t="s">
        <v>571</v>
      </c>
      <c r="N30" t="s">
        <v>567</v>
      </c>
    </row>
    <row r="31" spans="2:14" x14ac:dyDescent="0.35">
      <c r="C31" s="121" t="s">
        <v>102</v>
      </c>
      <c r="D31" s="85" t="s">
        <v>105</v>
      </c>
      <c r="E31" t="s">
        <v>571</v>
      </c>
      <c r="N31" t="s">
        <v>567</v>
      </c>
    </row>
    <row r="32" spans="2:14" x14ac:dyDescent="0.35">
      <c r="C32" s="121" t="s">
        <v>102</v>
      </c>
      <c r="D32" s="85" t="s">
        <v>105</v>
      </c>
      <c r="E32" t="s">
        <v>571</v>
      </c>
    </row>
    <row r="33" spans="3:5" x14ac:dyDescent="0.35">
      <c r="C33" s="121" t="s">
        <v>102</v>
      </c>
      <c r="D33" s="85" t="s">
        <v>105</v>
      </c>
      <c r="E33" t="s">
        <v>571</v>
      </c>
    </row>
    <row r="34" spans="3:5" ht="14.5" customHeight="1" x14ac:dyDescent="0.35">
      <c r="C34" s="121" t="s">
        <v>102</v>
      </c>
      <c r="D34" s="85" t="s">
        <v>105</v>
      </c>
      <c r="E34" t="s">
        <v>571</v>
      </c>
    </row>
    <row r="35" spans="3:5" ht="14.5" customHeight="1" x14ac:dyDescent="0.35">
      <c r="C35" s="121" t="s">
        <v>102</v>
      </c>
      <c r="D35" s="85" t="s">
        <v>105</v>
      </c>
      <c r="E35" t="s">
        <v>571</v>
      </c>
    </row>
    <row r="36" spans="3:5" ht="14.5" customHeight="1" x14ac:dyDescent="0.35">
      <c r="C36" t="s">
        <v>102</v>
      </c>
      <c r="D36" t="s">
        <v>105</v>
      </c>
      <c r="E36" t="s">
        <v>571</v>
      </c>
    </row>
    <row r="37" spans="3:5" ht="14.5" customHeight="1" x14ac:dyDescent="0.35">
      <c r="C37" t="s">
        <v>102</v>
      </c>
      <c r="D37" t="s">
        <v>105</v>
      </c>
      <c r="E37" t="s">
        <v>571</v>
      </c>
    </row>
    <row r="38" spans="3:5" ht="14.5" customHeight="1" x14ac:dyDescent="0.35">
      <c r="C38" t="s">
        <v>102</v>
      </c>
      <c r="D38" t="s">
        <v>105</v>
      </c>
      <c r="E38" t="s">
        <v>571</v>
      </c>
    </row>
    <row r="39" spans="3:5" ht="14.5" customHeight="1" x14ac:dyDescent="0.35">
      <c r="C39" t="s">
        <v>102</v>
      </c>
      <c r="D39" t="s">
        <v>105</v>
      </c>
      <c r="E39" t="s">
        <v>571</v>
      </c>
    </row>
    <row r="40" spans="3:5" ht="14.5" customHeight="1" x14ac:dyDescent="0.35">
      <c r="C40" t="s">
        <v>102</v>
      </c>
      <c r="D40" t="s">
        <v>105</v>
      </c>
      <c r="E40" t="s">
        <v>571</v>
      </c>
    </row>
    <row r="41" spans="3:5" ht="14.5" customHeight="1" x14ac:dyDescent="0.35">
      <c r="C41" t="s">
        <v>102</v>
      </c>
      <c r="E41" t="s">
        <v>571</v>
      </c>
    </row>
    <row r="42" spans="3:5" ht="14.5" customHeight="1" x14ac:dyDescent="0.35">
      <c r="C42" t="s">
        <v>102</v>
      </c>
      <c r="E42" t="s">
        <v>571</v>
      </c>
    </row>
    <row r="43" spans="3:5" ht="14.5" customHeight="1" x14ac:dyDescent="0.35">
      <c r="C43" t="s">
        <v>102</v>
      </c>
    </row>
    <row r="44" spans="3:5" ht="14.5" customHeight="1" x14ac:dyDescent="0.35">
      <c r="C44" t="s">
        <v>102</v>
      </c>
    </row>
    <row r="45" spans="3:5" ht="14.5" customHeight="1" x14ac:dyDescent="0.35">
      <c r="C45" t="s">
        <v>102</v>
      </c>
    </row>
    <row r="46" spans="3:5" ht="14.5" customHeight="1" x14ac:dyDescent="0.35">
      <c r="C46" t="s">
        <v>102</v>
      </c>
    </row>
    <row r="47" spans="3:5" ht="14.5" customHeight="1" x14ac:dyDescent="0.35">
      <c r="C47" t="s">
        <v>102</v>
      </c>
    </row>
    <row r="48" spans="3:5" ht="14.5" customHeight="1" x14ac:dyDescent="0.35">
      <c r="C48" t="s">
        <v>102</v>
      </c>
    </row>
    <row r="49" spans="3:3" ht="14.5" customHeight="1" x14ac:dyDescent="0.35">
      <c r="C49" t="s">
        <v>102</v>
      </c>
    </row>
    <row r="50" spans="3:3" ht="14.5" customHeight="1" x14ac:dyDescent="0.35">
      <c r="C50" t="s">
        <v>102</v>
      </c>
    </row>
    <row r="51" spans="3:3" ht="14.5" customHeight="1" x14ac:dyDescent="0.35">
      <c r="C51" t="s">
        <v>102</v>
      </c>
    </row>
    <row r="52" spans="3:3" ht="14.5" customHeight="1" x14ac:dyDescent="0.35">
      <c r="C52" t="s">
        <v>102</v>
      </c>
    </row>
    <row r="53" spans="3:3" ht="14.5" customHeight="1" x14ac:dyDescent="0.35">
      <c r="C53" t="s">
        <v>102</v>
      </c>
    </row>
    <row r="54" spans="3:3" ht="14.5" customHeight="1" x14ac:dyDescent="0.35">
      <c r="C54" t="s">
        <v>102</v>
      </c>
    </row>
    <row r="55" spans="3:3" ht="14.5" customHeight="1" x14ac:dyDescent="0.35">
      <c r="C55" t="s">
        <v>102</v>
      </c>
    </row>
    <row r="56" spans="3:3" ht="14.5" customHeight="1" x14ac:dyDescent="0.35">
      <c r="C56" t="s">
        <v>102</v>
      </c>
    </row>
    <row r="57" spans="3:3" ht="14.5" customHeight="1" x14ac:dyDescent="0.35">
      <c r="C57" t="s">
        <v>102</v>
      </c>
    </row>
    <row r="58" spans="3:3" ht="14.5" customHeight="1" x14ac:dyDescent="0.35">
      <c r="C58" t="s">
        <v>102</v>
      </c>
    </row>
    <row r="59" spans="3:3" ht="14.5" customHeight="1" x14ac:dyDescent="0.35">
      <c r="C59" t="s">
        <v>102</v>
      </c>
    </row>
    <row r="60" spans="3:3" ht="14.5" customHeight="1" x14ac:dyDescent="0.35">
      <c r="C60" t="s">
        <v>102</v>
      </c>
    </row>
    <row r="61" spans="3:3" x14ac:dyDescent="0.35">
      <c r="C61" t="s">
        <v>102</v>
      </c>
    </row>
    <row r="62" spans="3:3" x14ac:dyDescent="0.35">
      <c r="C62" t="s">
        <v>102</v>
      </c>
    </row>
    <row r="63" spans="3:3" x14ac:dyDescent="0.35">
      <c r="C63" t="s">
        <v>102</v>
      </c>
    </row>
    <row r="64" spans="3:3" x14ac:dyDescent="0.35">
      <c r="C64" t="s">
        <v>102</v>
      </c>
    </row>
    <row r="65" spans="3:3" x14ac:dyDescent="0.35">
      <c r="C65" t="s">
        <v>102</v>
      </c>
    </row>
    <row r="66" spans="3:3" x14ac:dyDescent="0.35">
      <c r="C66" t="s">
        <v>102</v>
      </c>
    </row>
    <row r="67" spans="3:3" x14ac:dyDescent="0.35">
      <c r="C67" t="s">
        <v>102</v>
      </c>
    </row>
    <row r="68" spans="3:3" x14ac:dyDescent="0.35">
      <c r="C68" t="s">
        <v>102</v>
      </c>
    </row>
    <row r="69" spans="3:3" x14ac:dyDescent="0.35">
      <c r="C69" t="s">
        <v>102</v>
      </c>
    </row>
    <row r="70" spans="3:3" x14ac:dyDescent="0.35">
      <c r="C70" t="s">
        <v>102</v>
      </c>
    </row>
    <row r="71" spans="3:3" x14ac:dyDescent="0.35">
      <c r="C71" t="s">
        <v>102</v>
      </c>
    </row>
    <row r="72" spans="3:3" x14ac:dyDescent="0.35">
      <c r="C72" t="s">
        <v>102</v>
      </c>
    </row>
    <row r="73" spans="3:3" x14ac:dyDescent="0.35">
      <c r="C73" t="s">
        <v>102</v>
      </c>
    </row>
    <row r="74" spans="3:3" x14ac:dyDescent="0.35">
      <c r="C74" t="s">
        <v>106</v>
      </c>
    </row>
    <row r="75" spans="3:3" x14ac:dyDescent="0.35">
      <c r="C75" t="s">
        <v>106</v>
      </c>
    </row>
    <row r="76" spans="3:3" x14ac:dyDescent="0.35">
      <c r="C76" t="s">
        <v>106</v>
      </c>
    </row>
    <row r="77" spans="3:3" x14ac:dyDescent="0.35">
      <c r="C77" t="s">
        <v>106</v>
      </c>
    </row>
    <row r="78" spans="3:3" x14ac:dyDescent="0.35">
      <c r="C78" t="s">
        <v>106</v>
      </c>
    </row>
    <row r="79" spans="3:3" x14ac:dyDescent="0.35">
      <c r="C79" t="s">
        <v>106</v>
      </c>
    </row>
    <row r="80" spans="3:3" x14ac:dyDescent="0.35">
      <c r="C80" t="s">
        <v>106</v>
      </c>
    </row>
    <row r="81" spans="3:3" x14ac:dyDescent="0.35">
      <c r="C81" t="s">
        <v>106</v>
      </c>
    </row>
    <row r="82" spans="3:3" x14ac:dyDescent="0.35">
      <c r="C82" t="s">
        <v>106</v>
      </c>
    </row>
    <row r="83" spans="3:3" x14ac:dyDescent="0.35">
      <c r="C83" t="s">
        <v>106</v>
      </c>
    </row>
    <row r="84" spans="3:3" x14ac:dyDescent="0.35">
      <c r="C84" t="s">
        <v>106</v>
      </c>
    </row>
    <row r="85" spans="3:3" x14ac:dyDescent="0.35">
      <c r="C85" t="s">
        <v>106</v>
      </c>
    </row>
    <row r="86" spans="3:3" x14ac:dyDescent="0.35">
      <c r="C86" t="s">
        <v>106</v>
      </c>
    </row>
    <row r="87" spans="3:3" x14ac:dyDescent="0.35">
      <c r="C87" t="s">
        <v>106</v>
      </c>
    </row>
    <row r="88" spans="3:3" x14ac:dyDescent="0.35">
      <c r="C88" t="s">
        <v>106</v>
      </c>
    </row>
    <row r="89" spans="3:3" x14ac:dyDescent="0.35">
      <c r="C89" t="s">
        <v>106</v>
      </c>
    </row>
    <row r="90" spans="3:3" x14ac:dyDescent="0.35">
      <c r="C90" t="s">
        <v>106</v>
      </c>
    </row>
    <row r="91" spans="3:3" x14ac:dyDescent="0.35">
      <c r="C91" t="s">
        <v>106</v>
      </c>
    </row>
    <row r="92" spans="3:3" x14ac:dyDescent="0.35">
      <c r="C92" t="s">
        <v>106</v>
      </c>
    </row>
    <row r="93" spans="3:3" x14ac:dyDescent="0.35">
      <c r="C93" t="s">
        <v>106</v>
      </c>
    </row>
    <row r="94" spans="3:3" x14ac:dyDescent="0.35">
      <c r="C94" t="s">
        <v>106</v>
      </c>
    </row>
    <row r="95" spans="3:3" x14ac:dyDescent="0.35">
      <c r="C95" t="s">
        <v>106</v>
      </c>
    </row>
    <row r="96" spans="3:3" x14ac:dyDescent="0.35">
      <c r="C96" t="s">
        <v>106</v>
      </c>
    </row>
    <row r="97" spans="3:3" x14ac:dyDescent="0.35">
      <c r="C97" t="s">
        <v>106</v>
      </c>
    </row>
    <row r="98" spans="3:3" x14ac:dyDescent="0.35">
      <c r="C98" t="s">
        <v>106</v>
      </c>
    </row>
    <row r="99" spans="3:3" x14ac:dyDescent="0.35">
      <c r="C99" t="s">
        <v>106</v>
      </c>
    </row>
    <row r="100" spans="3:3" ht="14.5" customHeight="1" x14ac:dyDescent="0.35">
      <c r="C100" t="s">
        <v>106</v>
      </c>
    </row>
    <row r="101" spans="3:3" ht="14.5" customHeight="1" x14ac:dyDescent="0.35">
      <c r="C101" t="s">
        <v>106</v>
      </c>
    </row>
    <row r="102" spans="3:3" ht="14.5" customHeight="1" x14ac:dyDescent="0.35">
      <c r="C102" t="s">
        <v>106</v>
      </c>
    </row>
    <row r="103" spans="3:3" ht="14.5" customHeight="1" x14ac:dyDescent="0.35">
      <c r="C103" t="s">
        <v>106</v>
      </c>
    </row>
    <row r="104" spans="3:3" ht="14.5" customHeight="1" x14ac:dyDescent="0.35">
      <c r="C104" t="s">
        <v>106</v>
      </c>
    </row>
    <row r="105" spans="3:3" ht="14.5" customHeight="1" x14ac:dyDescent="0.35">
      <c r="C105" t="s">
        <v>106</v>
      </c>
    </row>
    <row r="106" spans="3:3" ht="14.5" customHeight="1" x14ac:dyDescent="0.35">
      <c r="C106" t="s">
        <v>106</v>
      </c>
    </row>
    <row r="107" spans="3:3" ht="14.5" customHeight="1" x14ac:dyDescent="0.35">
      <c r="C107" t="s">
        <v>106</v>
      </c>
    </row>
    <row r="108" spans="3:3" ht="14.5" customHeight="1" x14ac:dyDescent="0.35">
      <c r="C108" t="s">
        <v>106</v>
      </c>
    </row>
    <row r="109" spans="3:3" ht="14.5" customHeight="1" x14ac:dyDescent="0.35">
      <c r="C109" t="s">
        <v>106</v>
      </c>
    </row>
    <row r="110" spans="3:3" ht="14.5" customHeight="1" x14ac:dyDescent="0.35">
      <c r="C110" t="s">
        <v>106</v>
      </c>
    </row>
    <row r="111" spans="3:3" ht="14.5" customHeight="1" x14ac:dyDescent="0.35"/>
    <row r="112" spans="3:3" ht="14.5" customHeight="1" x14ac:dyDescent="0.35"/>
    <row r="113" ht="14.5" customHeight="1" x14ac:dyDescent="0.35"/>
    <row r="114" ht="14.5" customHeight="1" x14ac:dyDescent="0.35"/>
    <row r="115" ht="14.5" customHeight="1" x14ac:dyDescent="0.35"/>
    <row r="116" ht="14.5" customHeight="1" x14ac:dyDescent="0.35"/>
    <row r="117" ht="14.5" customHeight="1" x14ac:dyDescent="0.35"/>
    <row r="118" ht="14.5" customHeight="1" x14ac:dyDescent="0.35"/>
    <row r="120" ht="14.5" customHeight="1" x14ac:dyDescent="0.35"/>
    <row r="121" ht="14.5" customHeight="1" x14ac:dyDescent="0.35"/>
    <row r="122" ht="14.5" customHeight="1" x14ac:dyDescent="0.35"/>
    <row r="123" ht="14.5" customHeight="1" x14ac:dyDescent="0.35"/>
    <row r="124" ht="14.5" customHeight="1" x14ac:dyDescent="0.35"/>
    <row r="125" ht="14.5" customHeight="1" x14ac:dyDescent="0.35"/>
    <row r="126" ht="14.5" customHeight="1" x14ac:dyDescent="0.35"/>
    <row r="127" ht="14.5" customHeight="1" x14ac:dyDescent="0.35"/>
    <row r="128" ht="14.5" customHeight="1" x14ac:dyDescent="0.35"/>
    <row r="129" ht="14.5" customHeight="1" x14ac:dyDescent="0.35"/>
    <row r="130" ht="14.5" customHeight="1" x14ac:dyDescent="0.35"/>
    <row r="131" ht="14.5" customHeight="1" x14ac:dyDescent="0.35"/>
    <row r="132" ht="14.5" customHeight="1" x14ac:dyDescent="0.35"/>
    <row r="133" ht="14.5" customHeight="1" x14ac:dyDescent="0.35"/>
    <row r="134" ht="14.5" customHeight="1" x14ac:dyDescent="0.35"/>
    <row r="135" ht="14.5" customHeight="1" x14ac:dyDescent="0.35"/>
    <row r="136" ht="14.5" customHeight="1" x14ac:dyDescent="0.35"/>
    <row r="137" ht="14.5" customHeight="1" x14ac:dyDescent="0.35"/>
    <row r="139" ht="14.5" customHeight="1" x14ac:dyDescent="0.35"/>
    <row r="140" ht="14.5" customHeight="1" x14ac:dyDescent="0.35"/>
    <row r="141" ht="14.5" customHeight="1" x14ac:dyDescent="0.35"/>
    <row r="142" ht="14.5" customHeight="1" x14ac:dyDescent="0.35"/>
    <row r="143" ht="14.5" customHeight="1" x14ac:dyDescent="0.35"/>
    <row r="144" ht="14.5" customHeight="1" x14ac:dyDescent="0.35"/>
    <row r="145" ht="14.5" customHeight="1" x14ac:dyDescent="0.35"/>
    <row r="146" ht="14.5" customHeight="1" x14ac:dyDescent="0.35"/>
    <row r="147" ht="14.5" customHeight="1" x14ac:dyDescent="0.35"/>
    <row r="148" ht="14.5" customHeight="1" x14ac:dyDescent="0.35"/>
    <row r="149" ht="14.5" customHeight="1" x14ac:dyDescent="0.35"/>
    <row r="150" ht="14.5" customHeight="1" x14ac:dyDescent="0.35"/>
    <row r="151" ht="14.5" customHeight="1" x14ac:dyDescent="0.35"/>
    <row r="152" ht="14.5" customHeight="1" x14ac:dyDescent="0.35"/>
    <row r="153" ht="14.5" customHeight="1" x14ac:dyDescent="0.35"/>
    <row r="154" ht="14.5" customHeight="1" x14ac:dyDescent="0.35"/>
    <row r="155" ht="14.5" customHeight="1" x14ac:dyDescent="0.35"/>
    <row r="156" ht="14.5" customHeight="1" x14ac:dyDescent="0.35"/>
    <row r="157" ht="14.5" customHeight="1" x14ac:dyDescent="0.35"/>
    <row r="158" ht="14.5" customHeight="1" x14ac:dyDescent="0.35"/>
    <row r="159" ht="14.5" customHeight="1" x14ac:dyDescent="0.35"/>
    <row r="160" ht="14.5" customHeight="1" x14ac:dyDescent="0.35"/>
    <row r="161" spans="3:7" ht="14.5" customHeight="1" x14ac:dyDescent="0.35"/>
    <row r="162" spans="3:7" ht="14.5" customHeight="1" x14ac:dyDescent="0.35"/>
    <row r="175" spans="3:7" x14ac:dyDescent="0.35">
      <c r="C175">
        <v>2196156</v>
      </c>
      <c r="D175">
        <v>4316626</v>
      </c>
      <c r="E175" t="s">
        <v>107</v>
      </c>
      <c r="F175" s="85">
        <v>15660</v>
      </c>
      <c r="G175" t="s">
        <v>108</v>
      </c>
    </row>
    <row r="176" spans="3:7" x14ac:dyDescent="0.35">
      <c r="C176">
        <v>2196157</v>
      </c>
      <c r="D176">
        <v>4316829</v>
      </c>
      <c r="E176" t="s">
        <v>109</v>
      </c>
      <c r="F176" s="85">
        <v>9072</v>
      </c>
      <c r="G176" t="s">
        <v>108</v>
      </c>
    </row>
    <row r="177" spans="3:7" x14ac:dyDescent="0.35">
      <c r="C177">
        <v>2196158</v>
      </c>
      <c r="D177">
        <v>4316567</v>
      </c>
      <c r="E177" t="s">
        <v>109</v>
      </c>
      <c r="F177" s="85">
        <v>29268</v>
      </c>
      <c r="G177" t="s">
        <v>108</v>
      </c>
    </row>
    <row r="178" spans="3:7" x14ac:dyDescent="0.35">
      <c r="C178">
        <v>2196159</v>
      </c>
      <c r="D178">
        <v>4317347</v>
      </c>
      <c r="E178" t="s">
        <v>110</v>
      </c>
      <c r="F178" s="85">
        <v>7500</v>
      </c>
      <c r="G178" t="s">
        <v>108</v>
      </c>
    </row>
    <row r="179" spans="3:7" x14ac:dyDescent="0.35">
      <c r="C179">
        <v>2196160</v>
      </c>
      <c r="D179">
        <v>4309969</v>
      </c>
      <c r="E179" t="s">
        <v>111</v>
      </c>
      <c r="F179" s="85">
        <v>2240</v>
      </c>
      <c r="G179" t="s">
        <v>108</v>
      </c>
    </row>
    <row r="180" spans="3:7" x14ac:dyDescent="0.35">
      <c r="C180">
        <v>2196221</v>
      </c>
      <c r="D180">
        <v>4319159</v>
      </c>
      <c r="E180" t="s">
        <v>112</v>
      </c>
      <c r="F180">
        <v>448</v>
      </c>
      <c r="G180" t="s">
        <v>108</v>
      </c>
    </row>
    <row r="181" spans="3:7" x14ac:dyDescent="0.35">
      <c r="C181">
        <v>2196222</v>
      </c>
      <c r="D181">
        <v>4306753</v>
      </c>
      <c r="E181" t="s">
        <v>112</v>
      </c>
      <c r="F181" s="85">
        <v>11088</v>
      </c>
      <c r="G181" t="s">
        <v>108</v>
      </c>
    </row>
    <row r="182" spans="3:7" x14ac:dyDescent="0.35">
      <c r="C182">
        <v>2196223</v>
      </c>
      <c r="D182">
        <v>4311261</v>
      </c>
      <c r="E182" t="s">
        <v>113</v>
      </c>
      <c r="F182" s="85">
        <v>2552</v>
      </c>
      <c r="G182" t="s">
        <v>108</v>
      </c>
    </row>
    <row r="183" spans="3:7" x14ac:dyDescent="0.35">
      <c r="C183">
        <v>2196224</v>
      </c>
      <c r="D183">
        <v>4311159</v>
      </c>
      <c r="E183" t="s">
        <v>114</v>
      </c>
      <c r="F183" s="85">
        <v>2640</v>
      </c>
      <c r="G183" t="s">
        <v>108</v>
      </c>
    </row>
    <row r="184" spans="3:7" x14ac:dyDescent="0.35">
      <c r="C184">
        <v>2196225</v>
      </c>
      <c r="D184">
        <v>4311750</v>
      </c>
      <c r="E184" t="s">
        <v>115</v>
      </c>
      <c r="F184">
        <v>792</v>
      </c>
      <c r="G184" t="s">
        <v>108</v>
      </c>
    </row>
    <row r="185" spans="3:7" x14ac:dyDescent="0.35">
      <c r="C185">
        <v>2196226</v>
      </c>
      <c r="D185">
        <v>4306898</v>
      </c>
      <c r="E185" t="s">
        <v>116</v>
      </c>
      <c r="F185" s="85">
        <v>2352</v>
      </c>
      <c r="G185" t="s">
        <v>108</v>
      </c>
    </row>
    <row r="186" spans="3:7" x14ac:dyDescent="0.35">
      <c r="C186">
        <v>2196227</v>
      </c>
      <c r="D186">
        <v>4306361</v>
      </c>
      <c r="E186" t="s">
        <v>117</v>
      </c>
      <c r="F186" s="85">
        <v>4704</v>
      </c>
      <c r="G186" t="s">
        <v>108</v>
      </c>
    </row>
    <row r="187" spans="3:7" x14ac:dyDescent="0.35">
      <c r="C187">
        <v>2196228</v>
      </c>
      <c r="D187">
        <v>4321606</v>
      </c>
      <c r="E187" t="s">
        <v>117</v>
      </c>
      <c r="F187" s="85">
        <v>11840</v>
      </c>
      <c r="G187" t="s">
        <v>108</v>
      </c>
    </row>
    <row r="197" spans="4:5" ht="15.5" x14ac:dyDescent="0.35">
      <c r="D197" s="56">
        <v>4316454</v>
      </c>
      <c r="E197" s="21" t="str">
        <f>VLOOKUP(D197,'Data '!B:C,2,FALSE)</f>
        <v>7D 200G STRAWB SW ROLL UNC 10CA</v>
      </c>
    </row>
    <row r="198" spans="4:5" ht="15.5" x14ac:dyDescent="0.35">
      <c r="D198" s="56">
        <v>4318171</v>
      </c>
      <c r="E198" s="21" t="str">
        <f>VLOOKUP(D198,'Data '!B:C,2,FALSE)</f>
        <v>7D SWISS ROLL STRAWB.UN.(200G)10P/C</v>
      </c>
    </row>
    <row r="199" spans="4:5" ht="15.5" x14ac:dyDescent="0.35">
      <c r="D199" s="56">
        <v>4316490</v>
      </c>
      <c r="E199" s="21" t="str">
        <f>VLOOKUP(D199,'Data '!B:C,2,FALSE)</f>
        <v>7D 200G COCOA SW ROLL UNC 10CA</v>
      </c>
    </row>
    <row r="200" spans="4:5" ht="15.5" x14ac:dyDescent="0.35">
      <c r="D200" s="56">
        <v>4318138</v>
      </c>
      <c r="E200" s="21" t="str">
        <f>VLOOKUP(D200,'Data '!B:C,2,FALSE)</f>
        <v>7D 200G COCOA SW ROLL UNC 10CA</v>
      </c>
    </row>
    <row r="201" spans="4:5" ht="15.5" x14ac:dyDescent="0.35">
      <c r="D201" s="56">
        <v>4316460</v>
      </c>
      <c r="E201" s="21" t="str">
        <f>VLOOKUP(D201,'Data '!B:C,2,FALSE)</f>
        <v>7DAYS SWISS ROLLS VANILLA (200G) 10P/C</v>
      </c>
    </row>
    <row r="202" spans="4:5" ht="15.5" x14ac:dyDescent="0.35">
      <c r="D202" s="56">
        <v>4318208</v>
      </c>
      <c r="E202" s="21" t="str">
        <f>VLOOKUP(D202,'Data '!B:C,2,FALSE)</f>
        <v>7D SWISS ROLL VANIL.UN.(200G)10P/C</v>
      </c>
    </row>
    <row r="203" spans="4:5" ht="15.5" x14ac:dyDescent="0.35">
      <c r="D203" s="56">
        <v>4316488</v>
      </c>
      <c r="E203" s="21" t="str">
        <f>VLOOKUP(D203,'Data '!B:C,2,FALSE)</f>
        <v>7D 200G COCOA SW ROLL COV 10CA</v>
      </c>
    </row>
    <row r="204" spans="4:5" ht="15.5" x14ac:dyDescent="0.35">
      <c r="D204" s="56">
        <v>4318125</v>
      </c>
      <c r="E204" s="21" t="str">
        <f>VLOOKUP(D204,'Data '!B:C,2,FALSE)</f>
        <v>7D 200G COCOA SW ROLL COV 10CA</v>
      </c>
    </row>
    <row r="318" spans="1:1" x14ac:dyDescent="0.35">
      <c r="A318" s="85"/>
    </row>
    <row r="319" spans="1:1" x14ac:dyDescent="0.35">
      <c r="A319" s="85"/>
    </row>
    <row r="323" spans="1:1" x14ac:dyDescent="0.35">
      <c r="A323" s="85"/>
    </row>
    <row r="325" spans="1:1" x14ac:dyDescent="0.35">
      <c r="A325" s="85"/>
    </row>
    <row r="329" spans="1:1" x14ac:dyDescent="0.35">
      <c r="A329" s="85"/>
    </row>
    <row r="330" spans="1:1" x14ac:dyDescent="0.35">
      <c r="A330" s="85"/>
    </row>
    <row r="331" spans="1:1" x14ac:dyDescent="0.35">
      <c r="A331" s="85"/>
    </row>
    <row r="332" spans="1:1" x14ac:dyDescent="0.35">
      <c r="A332" s="85"/>
    </row>
    <row r="333" spans="1:1" x14ac:dyDescent="0.35">
      <c r="A333" s="85"/>
    </row>
    <row r="334" spans="1:1" x14ac:dyDescent="0.35">
      <c r="A334" s="85"/>
    </row>
    <row r="335" spans="1:1" x14ac:dyDescent="0.35">
      <c r="A335" s="85"/>
    </row>
  </sheetData>
  <pageMargins left="0.7" right="0.7" top="0.75" bottom="0.75" header="0.3" footer="0.3"/>
  <pageSetup orientation="portrait" r:id="rId1"/>
  <headerFooter>
    <oddFooter>&amp;C_x000D_&amp;1#&amp;"Calibri"&amp;10&amp;K000000 Mondelez International Internal</oddFooter>
  </headerFooter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FBF9-CD9E-4E16-9870-D834E23A801B}">
  <sheetPr codeName="Sheet5">
    <tabColor rgb="FFFF0000"/>
  </sheetPr>
  <dimension ref="A1:AG437"/>
  <sheetViews>
    <sheetView showGridLines="0" zoomScale="130" zoomScaleNormal="130" workbookViewId="0">
      <pane xSplit="1" ySplit="3" topLeftCell="B56" activePane="bottomRight" state="frozen"/>
      <selection pane="topRight" activeCell="B1" sqref="B1"/>
      <selection pane="bottomLeft" activeCell="A5" sqref="A5"/>
      <selection pane="bottomRight" activeCell="C58" sqref="C58"/>
    </sheetView>
  </sheetViews>
  <sheetFormatPr defaultColWidth="8.54296875" defaultRowHeight="11.9" customHeight="1" x14ac:dyDescent="0.35"/>
  <cols>
    <col min="1" max="1" width="13.453125" bestFit="1" customWidth="1"/>
    <col min="2" max="2" width="16.453125" customWidth="1"/>
    <col min="3" max="3" width="40.1796875" customWidth="1"/>
    <col min="4" max="4" width="18.453125" customWidth="1"/>
    <col min="5" max="5" width="28.453125" customWidth="1"/>
    <col min="6" max="6" width="14.54296875" customWidth="1"/>
    <col min="7" max="7" width="17.453125" customWidth="1"/>
    <col min="8" max="8" width="17.54296875" customWidth="1"/>
    <col min="9" max="10" width="14.54296875" customWidth="1"/>
    <col min="11" max="11" width="12.54296875" customWidth="1"/>
    <col min="12" max="12" width="10.54296875" customWidth="1"/>
    <col min="13" max="13" width="10.453125" customWidth="1"/>
    <col min="14" max="14" width="12.453125" style="12" customWidth="1"/>
    <col min="15" max="16" width="11.54296875" customWidth="1"/>
    <col min="17" max="17" width="11" customWidth="1"/>
    <col min="18" max="20" width="8.54296875" customWidth="1"/>
    <col min="21" max="21" width="13.453125" customWidth="1"/>
    <col min="22" max="22" width="9.453125" customWidth="1"/>
    <col min="23" max="23" width="17.1796875" customWidth="1"/>
    <col min="24" max="24" width="8.54296875" customWidth="1"/>
    <col min="25" max="25" width="11.1796875" style="82" customWidth="1"/>
    <col min="26" max="26" width="8.54296875" style="118" customWidth="1"/>
    <col min="27" max="27" width="8.54296875" customWidth="1"/>
    <col min="30" max="30" width="23.54296875" customWidth="1"/>
    <col min="31" max="31" width="38.54296875" customWidth="1"/>
  </cols>
  <sheetData>
    <row r="1" spans="1:33" ht="19.5" customHeight="1" x14ac:dyDescent="0.35">
      <c r="A1">
        <v>1</v>
      </c>
      <c r="B1">
        <f>A1+1</f>
        <v>2</v>
      </c>
      <c r="C1">
        <f>B1+1</f>
        <v>3</v>
      </c>
      <c r="D1">
        <f t="shared" ref="D1:AG1" si="0">C1+1</f>
        <v>4</v>
      </c>
      <c r="E1">
        <f t="shared" si="0"/>
        <v>5</v>
      </c>
      <c r="F1">
        <f t="shared" si="0"/>
        <v>6</v>
      </c>
      <c r="G1"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 s="82">
        <f t="shared" si="0"/>
        <v>25</v>
      </c>
      <c r="Z1" s="118">
        <f>Y1+1</f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</row>
    <row r="2" spans="1:33" ht="22.4" customHeight="1" x14ac:dyDescent="0.35">
      <c r="N2"/>
      <c r="W2" s="231" t="s">
        <v>118</v>
      </c>
      <c r="X2" s="231"/>
      <c r="Y2" s="82" t="s">
        <v>119</v>
      </c>
      <c r="AC2" t="s">
        <v>120</v>
      </c>
    </row>
    <row r="3" spans="1:33" ht="40.5" customHeight="1" x14ac:dyDescent="0.35">
      <c r="B3" t="s">
        <v>66</v>
      </c>
      <c r="C3" t="s">
        <v>121</v>
      </c>
      <c r="D3" t="s">
        <v>122</v>
      </c>
      <c r="E3" t="s">
        <v>123</v>
      </c>
      <c r="F3" t="s">
        <v>124</v>
      </c>
      <c r="G3" t="s">
        <v>125</v>
      </c>
      <c r="H3" t="s">
        <v>126</v>
      </c>
      <c r="I3" t="s">
        <v>81</v>
      </c>
      <c r="J3" t="s">
        <v>127</v>
      </c>
      <c r="K3" t="s">
        <v>128</v>
      </c>
      <c r="L3" t="s">
        <v>129</v>
      </c>
      <c r="M3" t="s">
        <v>130</v>
      </c>
      <c r="N3" t="s">
        <v>131</v>
      </c>
      <c r="O3" t="s">
        <v>132</v>
      </c>
      <c r="P3" t="s">
        <v>133</v>
      </c>
      <c r="Q3" t="s">
        <v>134</v>
      </c>
      <c r="R3" t="s">
        <v>135</v>
      </c>
      <c r="S3" t="s">
        <v>136</v>
      </c>
      <c r="T3" t="s">
        <v>137</v>
      </c>
      <c r="U3" t="s">
        <v>138</v>
      </c>
      <c r="V3" t="s">
        <v>139</v>
      </c>
      <c r="W3" t="s">
        <v>140</v>
      </c>
      <c r="X3" t="s">
        <v>141</v>
      </c>
      <c r="Y3" s="82" t="s">
        <v>142</v>
      </c>
      <c r="Z3" s="118" t="s">
        <v>143</v>
      </c>
      <c r="AA3" t="s">
        <v>144</v>
      </c>
      <c r="AB3" t="s">
        <v>145</v>
      </c>
      <c r="AC3" t="s">
        <v>146</v>
      </c>
      <c r="AD3" t="s">
        <v>147</v>
      </c>
      <c r="AE3" t="s">
        <v>148</v>
      </c>
      <c r="AF3" t="s">
        <v>149</v>
      </c>
    </row>
    <row r="4" spans="1:33" ht="12.65" customHeight="1" x14ac:dyDescent="0.35">
      <c r="A4" t="str">
        <f t="shared" ref="A4:A30" si="1">_xlfn.CONCAT(B4,D4)</f>
        <v>4397081C01</v>
      </c>
      <c r="B4">
        <v>439708</v>
      </c>
      <c r="C4" t="s">
        <v>150</v>
      </c>
      <c r="D4" t="s">
        <v>151</v>
      </c>
      <c r="E4" t="s">
        <v>152</v>
      </c>
      <c r="F4">
        <v>85</v>
      </c>
      <c r="H4" t="s">
        <v>153</v>
      </c>
      <c r="K4">
        <v>1</v>
      </c>
      <c r="L4">
        <v>24</v>
      </c>
      <c r="M4">
        <v>66</v>
      </c>
      <c r="N4">
        <f>+F4*K4*L4/1000</f>
        <v>2.04</v>
      </c>
      <c r="O4">
        <f t="shared" ref="O4:O34" si="2">+N4*M4</f>
        <v>134.64000000000001</v>
      </c>
      <c r="P4">
        <v>393</v>
      </c>
      <c r="Q4">
        <v>393</v>
      </c>
      <c r="R4">
        <v>185</v>
      </c>
      <c r="S4">
        <v>6</v>
      </c>
      <c r="T4">
        <v>11</v>
      </c>
      <c r="U4">
        <f t="shared" ref="U4:U33" si="3">+T4*R4</f>
        <v>2035</v>
      </c>
      <c r="V4">
        <f t="shared" ref="V4:V33" si="4">+U4+150</f>
        <v>2185</v>
      </c>
      <c r="W4">
        <v>19200</v>
      </c>
      <c r="X4">
        <f t="shared" ref="X4:X12" si="5">W4*F4/1000</f>
        <v>1632</v>
      </c>
      <c r="Y4" s="138" t="e">
        <v>#N/A</v>
      </c>
      <c r="Z4" t="e">
        <f t="shared" ref="Z4:Z67" si="6">+X4*Y4/100</f>
        <v>#N/A</v>
      </c>
      <c r="AA4" t="e">
        <f>Z4/N4/M4</f>
        <v>#N/A</v>
      </c>
      <c r="AB4" t="s">
        <v>154</v>
      </c>
      <c r="AC4">
        <v>36426.239999999998</v>
      </c>
      <c r="AD4" t="s">
        <v>155</v>
      </c>
      <c r="AF4" t="e">
        <v>#N/A</v>
      </c>
    </row>
    <row r="5" spans="1:33" ht="12.65" customHeight="1" x14ac:dyDescent="0.35">
      <c r="A5" t="str">
        <f t="shared" si="1"/>
        <v>4463271C01</v>
      </c>
      <c r="B5">
        <v>446327</v>
      </c>
      <c r="C5" t="s">
        <v>156</v>
      </c>
      <c r="D5" t="s">
        <v>151</v>
      </c>
      <c r="E5" t="s">
        <v>152</v>
      </c>
      <c r="F5">
        <v>80</v>
      </c>
      <c r="H5" t="s">
        <v>157</v>
      </c>
      <c r="K5">
        <v>1</v>
      </c>
      <c r="L5">
        <v>24</v>
      </c>
      <c r="M5">
        <v>32</v>
      </c>
      <c r="N5">
        <f>+F5*K5*L5/1000</f>
        <v>1.92</v>
      </c>
      <c r="O5">
        <f t="shared" si="2"/>
        <v>61.44</v>
      </c>
      <c r="P5">
        <v>393</v>
      </c>
      <c r="Q5">
        <v>295</v>
      </c>
      <c r="R5">
        <v>180</v>
      </c>
      <c r="S5">
        <v>8</v>
      </c>
      <c r="T5">
        <v>4</v>
      </c>
      <c r="U5">
        <f t="shared" si="3"/>
        <v>720</v>
      </c>
      <c r="V5">
        <f t="shared" si="4"/>
        <v>870</v>
      </c>
      <c r="W5">
        <v>19200</v>
      </c>
      <c r="X5">
        <f t="shared" si="5"/>
        <v>1536</v>
      </c>
      <c r="Y5" s="138" t="e">
        <v>#N/A</v>
      </c>
      <c r="Z5" t="e">
        <f t="shared" si="6"/>
        <v>#N/A</v>
      </c>
      <c r="AA5" t="e">
        <f>Z5/N5/M5</f>
        <v>#N/A</v>
      </c>
      <c r="AB5" t="s">
        <v>158</v>
      </c>
      <c r="AC5" t="e">
        <f>+Z5*24</f>
        <v>#N/A</v>
      </c>
      <c r="AD5" t="s">
        <v>159</v>
      </c>
      <c r="AF5" t="e">
        <v>#N/A</v>
      </c>
    </row>
    <row r="6" spans="1:33" ht="12.65" customHeight="1" x14ac:dyDescent="0.35">
      <c r="A6" t="str">
        <f t="shared" si="1"/>
        <v>4463281C01</v>
      </c>
      <c r="B6">
        <v>446328</v>
      </c>
      <c r="C6" t="s">
        <v>160</v>
      </c>
      <c r="D6" t="s">
        <v>151</v>
      </c>
      <c r="E6" t="s">
        <v>152</v>
      </c>
      <c r="F6">
        <v>85</v>
      </c>
      <c r="H6" t="s">
        <v>161</v>
      </c>
      <c r="K6">
        <v>1</v>
      </c>
      <c r="L6">
        <v>24</v>
      </c>
      <c r="M6">
        <v>32</v>
      </c>
      <c r="N6">
        <f>+F6*K6*L6/1000</f>
        <v>2.04</v>
      </c>
      <c r="O6">
        <f t="shared" si="2"/>
        <v>65.28</v>
      </c>
      <c r="P6">
        <v>391</v>
      </c>
      <c r="Q6">
        <v>300</v>
      </c>
      <c r="R6">
        <v>245</v>
      </c>
      <c r="S6">
        <v>8</v>
      </c>
      <c r="T6">
        <v>4</v>
      </c>
      <c r="U6">
        <f t="shared" si="3"/>
        <v>980</v>
      </c>
      <c r="V6">
        <f t="shared" si="4"/>
        <v>1130</v>
      </c>
      <c r="W6">
        <v>19200</v>
      </c>
      <c r="X6">
        <f t="shared" si="5"/>
        <v>1632</v>
      </c>
      <c r="Y6" s="138" t="e">
        <v>#N/A</v>
      </c>
      <c r="Z6" t="e">
        <f t="shared" si="6"/>
        <v>#N/A</v>
      </c>
      <c r="AA6" t="e">
        <f>Z6/N6/M6</f>
        <v>#N/A</v>
      </c>
      <c r="AB6" t="s">
        <v>154</v>
      </c>
      <c r="AC6">
        <v>36426.239999999998</v>
      </c>
      <c r="AD6" t="s">
        <v>159</v>
      </c>
      <c r="AF6" t="e">
        <v>#N/A</v>
      </c>
    </row>
    <row r="7" spans="1:33" ht="12.65" customHeight="1" x14ac:dyDescent="0.35">
      <c r="A7" t="str">
        <f t="shared" si="1"/>
        <v>4463391C03</v>
      </c>
      <c r="B7">
        <v>446339</v>
      </c>
      <c r="C7" t="s">
        <v>162</v>
      </c>
      <c r="D7" t="s">
        <v>163</v>
      </c>
      <c r="E7" t="s">
        <v>164</v>
      </c>
      <c r="F7">
        <v>85</v>
      </c>
      <c r="G7" t="s">
        <v>165</v>
      </c>
      <c r="H7" t="s">
        <v>166</v>
      </c>
      <c r="K7">
        <v>1</v>
      </c>
      <c r="L7">
        <v>18</v>
      </c>
      <c r="M7">
        <v>78</v>
      </c>
      <c r="N7">
        <v>1.53</v>
      </c>
      <c r="O7">
        <f t="shared" ref="O7:O8" si="7">+N7*M7</f>
        <v>119.34</v>
      </c>
      <c r="P7">
        <v>376</v>
      </c>
      <c r="Q7">
        <v>356</v>
      </c>
      <c r="R7">
        <v>165</v>
      </c>
      <c r="S7">
        <v>6</v>
      </c>
      <c r="T7">
        <v>13</v>
      </c>
      <c r="U7">
        <f t="shared" ref="U7:U8" si="8">+T7*R7</f>
        <v>2145</v>
      </c>
      <c r="V7">
        <f t="shared" ref="V7:V8" si="9">+U7+150</f>
        <v>2295</v>
      </c>
      <c r="W7">
        <v>12132</v>
      </c>
      <c r="X7">
        <f t="shared" ref="X7:X8" si="10">W7*F7/1000</f>
        <v>1031.22</v>
      </c>
      <c r="Y7" s="138" t="e">
        <v>#N/A</v>
      </c>
      <c r="Z7" t="e">
        <f t="shared" si="6"/>
        <v>#N/A</v>
      </c>
      <c r="AA7" t="e">
        <f>Z7/N7/M7</f>
        <v>#N/A</v>
      </c>
      <c r="AB7" t="s">
        <v>158</v>
      </c>
      <c r="AC7">
        <v>917.79</v>
      </c>
      <c r="AD7" t="s">
        <v>167</v>
      </c>
      <c r="AF7" t="e">
        <v>#N/A</v>
      </c>
    </row>
    <row r="8" spans="1:33" ht="12.65" customHeight="1" x14ac:dyDescent="0.35">
      <c r="A8" t="str">
        <f t="shared" si="1"/>
        <v>4548341C03</v>
      </c>
      <c r="B8" s="56">
        <v>454834</v>
      </c>
      <c r="C8" t="s">
        <v>168</v>
      </c>
      <c r="D8" t="s">
        <v>163</v>
      </c>
      <c r="E8" t="s">
        <v>164</v>
      </c>
      <c r="F8">
        <v>80</v>
      </c>
      <c r="G8" s="123" t="s">
        <v>169</v>
      </c>
      <c r="H8" s="123" t="s">
        <v>166</v>
      </c>
      <c r="K8">
        <v>1</v>
      </c>
      <c r="L8">
        <v>18</v>
      </c>
      <c r="M8">
        <v>60</v>
      </c>
      <c r="N8">
        <v>1.53</v>
      </c>
      <c r="O8">
        <f t="shared" si="7"/>
        <v>91.8</v>
      </c>
      <c r="P8">
        <v>376</v>
      </c>
      <c r="Q8">
        <v>356</v>
      </c>
      <c r="R8">
        <v>165</v>
      </c>
      <c r="S8">
        <v>6</v>
      </c>
      <c r="T8">
        <v>13</v>
      </c>
      <c r="U8">
        <f t="shared" si="8"/>
        <v>2145</v>
      </c>
      <c r="V8">
        <f t="shared" si="9"/>
        <v>2295</v>
      </c>
      <c r="W8">
        <v>12132</v>
      </c>
      <c r="X8">
        <f t="shared" si="10"/>
        <v>970.56</v>
      </c>
      <c r="Y8" s="133">
        <v>89</v>
      </c>
      <c r="Z8">
        <f t="shared" si="6"/>
        <v>863.79840000000002</v>
      </c>
      <c r="AA8">
        <f>Z8/N8/M8</f>
        <v>9.409568627450982</v>
      </c>
      <c r="AB8" t="s">
        <v>158</v>
      </c>
      <c r="AC8">
        <v>917.79</v>
      </c>
      <c r="AD8" t="s">
        <v>167</v>
      </c>
      <c r="AF8" t="e">
        <v>#N/A</v>
      </c>
    </row>
    <row r="9" spans="1:33" ht="15.65" customHeight="1" x14ac:dyDescent="0.35">
      <c r="A9" t="str">
        <f t="shared" si="1"/>
        <v>-4464321K2B</v>
      </c>
      <c r="B9">
        <v>-446432</v>
      </c>
      <c r="C9" t="s">
        <v>170</v>
      </c>
      <c r="D9" t="s">
        <v>171</v>
      </c>
      <c r="E9" t="s">
        <v>172</v>
      </c>
      <c r="F9">
        <v>32</v>
      </c>
      <c r="H9" t="s">
        <v>173</v>
      </c>
      <c r="K9">
        <v>5</v>
      </c>
      <c r="L9">
        <v>14</v>
      </c>
      <c r="M9">
        <v>108</v>
      </c>
      <c r="N9">
        <v>2.2400000000000002</v>
      </c>
      <c r="O9">
        <f t="shared" si="2"/>
        <v>241.92000000000002</v>
      </c>
      <c r="P9">
        <v>286</v>
      </c>
      <c r="Q9">
        <v>266</v>
      </c>
      <c r="R9">
        <v>230</v>
      </c>
      <c r="S9">
        <v>12</v>
      </c>
      <c r="T9">
        <v>9</v>
      </c>
      <c r="U9">
        <f t="shared" si="3"/>
        <v>2070</v>
      </c>
      <c r="V9">
        <f t="shared" si="4"/>
        <v>2220</v>
      </c>
      <c r="W9">
        <v>31020</v>
      </c>
      <c r="X9">
        <f t="shared" si="5"/>
        <v>992.64</v>
      </c>
      <c r="Y9" s="138" t="e">
        <v>#N/A</v>
      </c>
      <c r="Z9" t="e">
        <f t="shared" si="6"/>
        <v>#N/A</v>
      </c>
      <c r="AC9" t="e">
        <f>+Z9*8</f>
        <v>#N/A</v>
      </c>
      <c r="AD9" t="s">
        <v>174</v>
      </c>
      <c r="AE9" t="s">
        <v>174</v>
      </c>
      <c r="AF9" t="e">
        <v>#N/A</v>
      </c>
    </row>
    <row r="10" spans="1:33" ht="12.65" customHeight="1" x14ac:dyDescent="0.35">
      <c r="A10" t="str">
        <f t="shared" si="1"/>
        <v>-4464331K2B</v>
      </c>
      <c r="B10">
        <v>-446433</v>
      </c>
      <c r="C10" t="s">
        <v>175</v>
      </c>
      <c r="D10" t="s">
        <v>171</v>
      </c>
      <c r="E10" t="s">
        <v>172</v>
      </c>
      <c r="F10">
        <v>32</v>
      </c>
      <c r="K10">
        <v>5</v>
      </c>
      <c r="L10">
        <v>14</v>
      </c>
      <c r="M10">
        <v>108</v>
      </c>
      <c r="N10">
        <v>2.2400000000000002</v>
      </c>
      <c r="O10">
        <f t="shared" si="2"/>
        <v>241.92000000000002</v>
      </c>
      <c r="P10">
        <v>286</v>
      </c>
      <c r="Q10">
        <v>266</v>
      </c>
      <c r="R10">
        <v>230</v>
      </c>
      <c r="S10">
        <v>12</v>
      </c>
      <c r="T10">
        <v>9</v>
      </c>
      <c r="U10">
        <f t="shared" si="3"/>
        <v>2070</v>
      </c>
      <c r="V10">
        <f t="shared" si="4"/>
        <v>2220</v>
      </c>
      <c r="W10">
        <v>31020</v>
      </c>
      <c r="X10">
        <f t="shared" si="5"/>
        <v>992.64</v>
      </c>
      <c r="Y10" s="138" t="e">
        <v>#N/A</v>
      </c>
      <c r="Z10" t="e">
        <f t="shared" si="6"/>
        <v>#N/A</v>
      </c>
      <c r="AC10" t="e">
        <f>+Z10*8</f>
        <v>#N/A</v>
      </c>
      <c r="AD10" t="s">
        <v>174</v>
      </c>
      <c r="AE10" t="s">
        <v>174</v>
      </c>
      <c r="AF10" t="e">
        <v>#N/A</v>
      </c>
    </row>
    <row r="11" spans="1:33" ht="12.65" customHeight="1" x14ac:dyDescent="0.35">
      <c r="A11" t="str">
        <f t="shared" si="1"/>
        <v>4507371C01</v>
      </c>
      <c r="B11">
        <v>450737</v>
      </c>
      <c r="C11" t="s">
        <v>176</v>
      </c>
      <c r="D11" t="s">
        <v>151</v>
      </c>
      <c r="E11" t="s">
        <v>152</v>
      </c>
      <c r="F11">
        <v>80</v>
      </c>
      <c r="G11" t="s">
        <v>177</v>
      </c>
      <c r="H11" t="s">
        <v>161</v>
      </c>
      <c r="K11">
        <v>1</v>
      </c>
      <c r="L11">
        <v>24</v>
      </c>
      <c r="M11">
        <v>48</v>
      </c>
      <c r="N11">
        <f t="shared" ref="N11:N12" si="11">+F11*K11*L11/1000</f>
        <v>1.92</v>
      </c>
      <c r="O11">
        <f t="shared" si="2"/>
        <v>92.16</v>
      </c>
      <c r="P11">
        <v>393</v>
      </c>
      <c r="Q11">
        <v>295</v>
      </c>
      <c r="R11">
        <v>180</v>
      </c>
      <c r="S11">
        <v>8</v>
      </c>
      <c r="T11">
        <v>6</v>
      </c>
      <c r="U11">
        <f t="shared" si="3"/>
        <v>1080</v>
      </c>
      <c r="V11">
        <f t="shared" si="4"/>
        <v>1230</v>
      </c>
      <c r="W11">
        <v>19200</v>
      </c>
      <c r="X11">
        <f>W11*F11/1000</f>
        <v>1536</v>
      </c>
      <c r="Y11" s="133">
        <v>90</v>
      </c>
      <c r="Z11">
        <f t="shared" si="6"/>
        <v>1382.4</v>
      </c>
      <c r="AA11">
        <f t="shared" ref="AA11:AA16" si="12">Z11/N11/M11</f>
        <v>15.000000000000002</v>
      </c>
      <c r="AB11" t="s">
        <v>158</v>
      </c>
    </row>
    <row r="12" spans="1:33" ht="12.65" customHeight="1" x14ac:dyDescent="0.35">
      <c r="A12" t="str">
        <f t="shared" si="1"/>
        <v>4507381C01</v>
      </c>
      <c r="B12">
        <v>450738</v>
      </c>
      <c r="C12" t="s">
        <v>178</v>
      </c>
      <c r="D12" t="s">
        <v>151</v>
      </c>
      <c r="E12" t="s">
        <v>152</v>
      </c>
      <c r="F12">
        <v>80</v>
      </c>
      <c r="G12" t="s">
        <v>179</v>
      </c>
      <c r="H12" t="s">
        <v>157</v>
      </c>
      <c r="K12">
        <v>1</v>
      </c>
      <c r="L12">
        <v>24</v>
      </c>
      <c r="M12">
        <v>48</v>
      </c>
      <c r="N12">
        <f t="shared" si="11"/>
        <v>1.92</v>
      </c>
      <c r="O12">
        <f t="shared" si="2"/>
        <v>92.16</v>
      </c>
      <c r="P12">
        <v>393</v>
      </c>
      <c r="Q12">
        <v>295</v>
      </c>
      <c r="R12">
        <v>180</v>
      </c>
      <c r="S12">
        <v>8</v>
      </c>
      <c r="T12">
        <v>6</v>
      </c>
      <c r="U12">
        <f t="shared" si="3"/>
        <v>1080</v>
      </c>
      <c r="V12">
        <f t="shared" si="4"/>
        <v>1230</v>
      </c>
      <c r="W12">
        <v>19200</v>
      </c>
      <c r="X12">
        <f t="shared" si="5"/>
        <v>1536</v>
      </c>
      <c r="Y12" s="133">
        <v>90</v>
      </c>
      <c r="Z12">
        <f t="shared" si="6"/>
        <v>1382.4</v>
      </c>
      <c r="AA12">
        <f t="shared" si="12"/>
        <v>15.000000000000002</v>
      </c>
      <c r="AB12" t="s">
        <v>158</v>
      </c>
    </row>
    <row r="13" spans="1:33" ht="11.9" customHeight="1" x14ac:dyDescent="0.35">
      <c r="A13" t="str">
        <f t="shared" si="1"/>
        <v>42843441C03</v>
      </c>
      <c r="B13">
        <v>4284344</v>
      </c>
      <c r="C13" t="s">
        <v>180</v>
      </c>
      <c r="D13" t="s">
        <v>163</v>
      </c>
      <c r="E13" t="s">
        <v>164</v>
      </c>
      <c r="F13">
        <v>80</v>
      </c>
      <c r="G13" t="s">
        <v>181</v>
      </c>
      <c r="H13" t="s">
        <v>161</v>
      </c>
      <c r="K13">
        <v>1</v>
      </c>
      <c r="L13">
        <v>20</v>
      </c>
      <c r="M13">
        <v>48</v>
      </c>
      <c r="N13">
        <v>1.6</v>
      </c>
      <c r="O13">
        <f t="shared" ref="O13" si="13">+N13*M13</f>
        <v>76.800000000000011</v>
      </c>
      <c r="P13">
        <v>393</v>
      </c>
      <c r="Q13">
        <v>295</v>
      </c>
      <c r="R13">
        <v>157</v>
      </c>
      <c r="S13">
        <v>8</v>
      </c>
      <c r="T13">
        <v>6</v>
      </c>
      <c r="U13">
        <f t="shared" ref="U13" si="14">+T13*R13</f>
        <v>942</v>
      </c>
      <c r="V13">
        <f t="shared" ref="V13" si="15">+U13+150</f>
        <v>1092</v>
      </c>
      <c r="W13">
        <v>12132</v>
      </c>
      <c r="X13">
        <f t="shared" ref="X13" si="16">W13*F13/1000</f>
        <v>970.56</v>
      </c>
      <c r="Y13" s="133">
        <v>89</v>
      </c>
      <c r="Z13">
        <f t="shared" si="6"/>
        <v>863.79840000000002</v>
      </c>
      <c r="AA13">
        <f t="shared" si="12"/>
        <v>11.247375</v>
      </c>
      <c r="AB13" t="s">
        <v>158</v>
      </c>
      <c r="AC13">
        <f>+Z13*8*2</f>
        <v>13820.7744</v>
      </c>
      <c r="AD13" t="s">
        <v>182</v>
      </c>
      <c r="AF13" t="e">
        <v>#N/A</v>
      </c>
    </row>
    <row r="14" spans="1:33" ht="11.9" customHeight="1" x14ac:dyDescent="0.35">
      <c r="A14" t="str">
        <f t="shared" si="1"/>
        <v>43188371C03</v>
      </c>
      <c r="B14" s="122">
        <v>4318837</v>
      </c>
      <c r="C14" t="s">
        <v>183</v>
      </c>
      <c r="D14" t="s">
        <v>163</v>
      </c>
      <c r="E14" t="s">
        <v>164</v>
      </c>
      <c r="F14">
        <v>80</v>
      </c>
      <c r="G14" t="s">
        <v>184</v>
      </c>
      <c r="H14" t="s">
        <v>161</v>
      </c>
      <c r="K14">
        <v>1</v>
      </c>
      <c r="L14">
        <v>20</v>
      </c>
      <c r="M14">
        <v>48</v>
      </c>
      <c r="N14">
        <v>1.6</v>
      </c>
      <c r="O14">
        <f t="shared" si="2"/>
        <v>76.800000000000011</v>
      </c>
      <c r="P14">
        <v>393</v>
      </c>
      <c r="Q14">
        <v>295</v>
      </c>
      <c r="R14">
        <v>157</v>
      </c>
      <c r="S14">
        <v>8</v>
      </c>
      <c r="T14">
        <v>6</v>
      </c>
      <c r="U14">
        <f t="shared" si="3"/>
        <v>942</v>
      </c>
      <c r="V14">
        <f t="shared" si="4"/>
        <v>1092</v>
      </c>
      <c r="W14">
        <v>12132</v>
      </c>
      <c r="X14">
        <f t="shared" ref="X14:X19" si="17">W14*F14/1000</f>
        <v>970.56</v>
      </c>
      <c r="Y14" s="133">
        <v>89</v>
      </c>
      <c r="Z14">
        <f t="shared" si="6"/>
        <v>863.79840000000002</v>
      </c>
      <c r="AA14">
        <f t="shared" si="12"/>
        <v>11.247375</v>
      </c>
      <c r="AB14" t="s">
        <v>158</v>
      </c>
      <c r="AC14">
        <f>+Z14*8*2</f>
        <v>13820.7744</v>
      </c>
      <c r="AD14" t="s">
        <v>182</v>
      </c>
      <c r="AF14" t="e">
        <v>#N/A</v>
      </c>
    </row>
    <row r="15" spans="1:33" ht="11.9" customHeight="1" x14ac:dyDescent="0.35">
      <c r="A15" t="str">
        <f t="shared" si="1"/>
        <v>42843601C03</v>
      </c>
      <c r="B15">
        <v>4284360</v>
      </c>
      <c r="C15" t="s">
        <v>185</v>
      </c>
      <c r="D15" t="s">
        <v>163</v>
      </c>
      <c r="E15" t="s">
        <v>164</v>
      </c>
      <c r="F15">
        <v>80</v>
      </c>
      <c r="G15" t="s">
        <v>181</v>
      </c>
      <c r="H15" t="s">
        <v>166</v>
      </c>
      <c r="K15">
        <v>1</v>
      </c>
      <c r="L15">
        <v>20</v>
      </c>
      <c r="M15">
        <v>48</v>
      </c>
      <c r="N15">
        <v>1.6</v>
      </c>
      <c r="O15">
        <f t="shared" ref="O15" si="18">+N15*M15</f>
        <v>76.800000000000011</v>
      </c>
      <c r="P15">
        <v>393</v>
      </c>
      <c r="Q15">
        <v>295</v>
      </c>
      <c r="R15">
        <v>157</v>
      </c>
      <c r="S15">
        <v>8</v>
      </c>
      <c r="T15">
        <v>6</v>
      </c>
      <c r="U15">
        <f t="shared" ref="U15" si="19">+T15*R15</f>
        <v>942</v>
      </c>
      <c r="V15">
        <f t="shared" ref="V15" si="20">+U15+150</f>
        <v>1092</v>
      </c>
      <c r="W15">
        <v>12132</v>
      </c>
      <c r="X15">
        <f t="shared" ref="X15" si="21">W15*F15/1000</f>
        <v>970.56</v>
      </c>
      <c r="Y15" s="133">
        <v>89</v>
      </c>
      <c r="Z15">
        <f t="shared" si="6"/>
        <v>863.79840000000002</v>
      </c>
      <c r="AA15">
        <f t="shared" si="12"/>
        <v>11.247375</v>
      </c>
      <c r="AB15" t="s">
        <v>158</v>
      </c>
      <c r="AC15">
        <f>+Z15*8*2</f>
        <v>13820.7744</v>
      </c>
      <c r="AD15" t="s">
        <v>182</v>
      </c>
      <c r="AF15" t="e">
        <v>#N/A</v>
      </c>
    </row>
    <row r="16" spans="1:33" ht="11.9" customHeight="1" x14ac:dyDescent="0.35">
      <c r="A16" t="str">
        <f t="shared" si="1"/>
        <v>43196531C03</v>
      </c>
      <c r="B16" s="56">
        <v>4319653</v>
      </c>
      <c r="C16" t="s">
        <v>186</v>
      </c>
      <c r="D16" t="s">
        <v>163</v>
      </c>
      <c r="E16" t="s">
        <v>164</v>
      </c>
      <c r="F16">
        <v>80</v>
      </c>
      <c r="G16" s="123" t="s">
        <v>169</v>
      </c>
      <c r="H16" t="s">
        <v>166</v>
      </c>
      <c r="K16">
        <v>1</v>
      </c>
      <c r="L16">
        <v>20</v>
      </c>
      <c r="M16">
        <v>48</v>
      </c>
      <c r="N16">
        <v>1.6</v>
      </c>
      <c r="O16">
        <f t="shared" si="2"/>
        <v>76.800000000000011</v>
      </c>
      <c r="P16">
        <v>393</v>
      </c>
      <c r="Q16">
        <v>295</v>
      </c>
      <c r="R16">
        <v>157</v>
      </c>
      <c r="S16">
        <v>8</v>
      </c>
      <c r="T16">
        <v>6</v>
      </c>
      <c r="U16">
        <f t="shared" si="3"/>
        <v>942</v>
      </c>
      <c r="V16">
        <f t="shared" si="4"/>
        <v>1092</v>
      </c>
      <c r="W16">
        <v>12132</v>
      </c>
      <c r="X16">
        <f t="shared" si="17"/>
        <v>970.56</v>
      </c>
      <c r="Y16" s="133">
        <v>89</v>
      </c>
      <c r="Z16">
        <f t="shared" si="6"/>
        <v>863.79840000000002</v>
      </c>
      <c r="AA16">
        <f t="shared" si="12"/>
        <v>11.247375</v>
      </c>
      <c r="AB16" t="s">
        <v>158</v>
      </c>
      <c r="AC16">
        <f>+Z16*8*2</f>
        <v>13820.7744</v>
      </c>
      <c r="AD16" t="s">
        <v>182</v>
      </c>
      <c r="AF16" t="e">
        <v>#N/A</v>
      </c>
    </row>
    <row r="17" spans="1:32" ht="11.9" customHeight="1" x14ac:dyDescent="0.35">
      <c r="A17" t="str">
        <f t="shared" si="1"/>
        <v>-42844101C01</v>
      </c>
      <c r="B17">
        <v>-4284410</v>
      </c>
      <c r="C17" t="s">
        <v>187</v>
      </c>
      <c r="D17" t="s">
        <v>151</v>
      </c>
      <c r="E17" t="s">
        <v>152</v>
      </c>
      <c r="F17">
        <v>80</v>
      </c>
      <c r="H17" t="s">
        <v>157</v>
      </c>
      <c r="K17">
        <v>1</v>
      </c>
      <c r="L17">
        <v>20</v>
      </c>
      <c r="M17">
        <v>80</v>
      </c>
      <c r="N17">
        <v>1.6</v>
      </c>
      <c r="O17">
        <f t="shared" si="2"/>
        <v>128</v>
      </c>
      <c r="P17">
        <v>393</v>
      </c>
      <c r="Q17">
        <v>295</v>
      </c>
      <c r="R17">
        <v>180</v>
      </c>
      <c r="S17">
        <v>8</v>
      </c>
      <c r="T17">
        <v>10</v>
      </c>
      <c r="U17">
        <f t="shared" si="3"/>
        <v>1800</v>
      </c>
      <c r="V17">
        <f t="shared" si="4"/>
        <v>1950</v>
      </c>
      <c r="W17">
        <v>19200</v>
      </c>
      <c r="X17">
        <f t="shared" si="17"/>
        <v>1536</v>
      </c>
      <c r="Y17" s="133" t="e">
        <v>#N/A</v>
      </c>
      <c r="Z17" t="e">
        <f t="shared" si="6"/>
        <v>#N/A</v>
      </c>
      <c r="AC17" t="e">
        <f>+Z17*24</f>
        <v>#N/A</v>
      </c>
      <c r="AD17" t="s">
        <v>159</v>
      </c>
      <c r="AE17" t="s">
        <v>188</v>
      </c>
      <c r="AF17" t="e">
        <v>#N/A</v>
      </c>
    </row>
    <row r="18" spans="1:32" ht="11.9" customHeight="1" x14ac:dyDescent="0.35">
      <c r="A18" t="str">
        <f t="shared" si="1"/>
        <v>-42844161C01</v>
      </c>
      <c r="B18">
        <v>-4284416</v>
      </c>
      <c r="C18" t="s">
        <v>189</v>
      </c>
      <c r="D18" t="s">
        <v>151</v>
      </c>
      <c r="E18" t="s">
        <v>152</v>
      </c>
      <c r="F18">
        <v>85</v>
      </c>
      <c r="H18" t="s">
        <v>161</v>
      </c>
      <c r="K18">
        <v>1</v>
      </c>
      <c r="L18">
        <v>20</v>
      </c>
      <c r="M18">
        <v>40</v>
      </c>
      <c r="N18">
        <v>1.7</v>
      </c>
      <c r="O18">
        <f t="shared" si="2"/>
        <v>68</v>
      </c>
      <c r="P18">
        <v>396</v>
      </c>
      <c r="Q18">
        <v>296</v>
      </c>
      <c r="R18">
        <v>180</v>
      </c>
      <c r="S18">
        <v>8</v>
      </c>
      <c r="T18">
        <v>5</v>
      </c>
      <c r="U18">
        <f t="shared" si="3"/>
        <v>900</v>
      </c>
      <c r="V18">
        <f t="shared" si="4"/>
        <v>1050</v>
      </c>
      <c r="W18">
        <v>19200</v>
      </c>
      <c r="X18">
        <f t="shared" si="17"/>
        <v>1632</v>
      </c>
      <c r="Y18" s="133" t="e">
        <v>#N/A</v>
      </c>
      <c r="Z18" t="e">
        <f t="shared" si="6"/>
        <v>#N/A</v>
      </c>
      <c r="AC18">
        <v>36426.239999999998</v>
      </c>
      <c r="AD18" t="s">
        <v>159</v>
      </c>
      <c r="AE18" t="s">
        <v>190</v>
      </c>
      <c r="AF18" t="e">
        <v>#N/A</v>
      </c>
    </row>
    <row r="19" spans="1:32" ht="11.9" customHeight="1" x14ac:dyDescent="0.35">
      <c r="A19" t="str">
        <f t="shared" si="1"/>
        <v>-42844171C01</v>
      </c>
      <c r="B19">
        <v>-4284417</v>
      </c>
      <c r="C19" t="s">
        <v>189</v>
      </c>
      <c r="D19" t="s">
        <v>151</v>
      </c>
      <c r="E19" t="s">
        <v>152</v>
      </c>
      <c r="F19">
        <v>85</v>
      </c>
      <c r="H19" t="s">
        <v>161</v>
      </c>
      <c r="K19">
        <v>1</v>
      </c>
      <c r="L19">
        <v>20</v>
      </c>
      <c r="M19">
        <v>80</v>
      </c>
      <c r="N19">
        <v>1.7</v>
      </c>
      <c r="O19">
        <f t="shared" si="2"/>
        <v>136</v>
      </c>
      <c r="P19">
        <v>393</v>
      </c>
      <c r="Q19">
        <v>295</v>
      </c>
      <c r="R19">
        <v>180</v>
      </c>
      <c r="S19">
        <v>8</v>
      </c>
      <c r="T19">
        <v>10</v>
      </c>
      <c r="U19">
        <f t="shared" si="3"/>
        <v>1800</v>
      </c>
      <c r="V19">
        <f t="shared" si="4"/>
        <v>1950</v>
      </c>
      <c r="W19">
        <v>19200</v>
      </c>
      <c r="X19">
        <f t="shared" si="17"/>
        <v>1632</v>
      </c>
      <c r="Y19" s="133" t="e">
        <v>#N/A</v>
      </c>
      <c r="Z19" t="e">
        <f t="shared" si="6"/>
        <v>#N/A</v>
      </c>
      <c r="AC19">
        <v>36426.239999999998</v>
      </c>
      <c r="AD19" t="s">
        <v>159</v>
      </c>
      <c r="AE19" t="s">
        <v>191</v>
      </c>
      <c r="AF19" t="e">
        <v>#N/A</v>
      </c>
    </row>
    <row r="20" spans="1:32" ht="11.9" customHeight="1" x14ac:dyDescent="0.35">
      <c r="A20" t="str">
        <f t="shared" si="1"/>
        <v>42844251C03</v>
      </c>
      <c r="B20">
        <v>4284425</v>
      </c>
      <c r="C20" t="s">
        <v>192</v>
      </c>
      <c r="D20" t="s">
        <v>163</v>
      </c>
      <c r="E20" t="s">
        <v>193</v>
      </c>
      <c r="F20">
        <v>300</v>
      </c>
      <c r="G20" t="s">
        <v>194</v>
      </c>
      <c r="H20" t="s">
        <v>161</v>
      </c>
      <c r="K20">
        <v>9</v>
      </c>
      <c r="L20">
        <v>8</v>
      </c>
      <c r="M20">
        <v>24</v>
      </c>
      <c r="N20">
        <f>K20*L20*0.0335</f>
        <v>2.4119999999999999</v>
      </c>
      <c r="O20">
        <f t="shared" si="2"/>
        <v>57.887999999999998</v>
      </c>
      <c r="P20">
        <v>396</v>
      </c>
      <c r="Q20">
        <v>386</v>
      </c>
      <c r="R20">
        <v>245</v>
      </c>
      <c r="S20">
        <v>6</v>
      </c>
      <c r="T20">
        <v>4</v>
      </c>
      <c r="U20">
        <f t="shared" si="3"/>
        <v>980</v>
      </c>
      <c r="V20">
        <f t="shared" si="4"/>
        <v>1130</v>
      </c>
      <c r="W20">
        <v>23400</v>
      </c>
      <c r="X20">
        <f>W20*33.5/1000</f>
        <v>783.9</v>
      </c>
      <c r="Y20" s="133">
        <v>90</v>
      </c>
      <c r="Z20">
        <f t="shared" si="6"/>
        <v>705.51</v>
      </c>
      <c r="AA20">
        <f>Z20/N20/M20</f>
        <v>12.1875</v>
      </c>
      <c r="AB20" t="s">
        <v>158</v>
      </c>
      <c r="AC20">
        <f>+Z20*8*2</f>
        <v>11288.16</v>
      </c>
      <c r="AE20" t="s">
        <v>195</v>
      </c>
      <c r="AF20" t="e">
        <v>#N/A</v>
      </c>
    </row>
    <row r="21" spans="1:32" ht="11.9" customHeight="1" x14ac:dyDescent="0.35">
      <c r="A21" t="str">
        <f t="shared" si="1"/>
        <v>42844261C01</v>
      </c>
      <c r="B21">
        <v>4284426</v>
      </c>
      <c r="C21" t="s">
        <v>196</v>
      </c>
      <c r="D21" t="s">
        <v>151</v>
      </c>
      <c r="E21" t="s">
        <v>152</v>
      </c>
      <c r="F21">
        <v>80</v>
      </c>
      <c r="H21" t="s">
        <v>197</v>
      </c>
      <c r="K21">
        <v>1</v>
      </c>
      <c r="L21">
        <v>20</v>
      </c>
      <c r="M21">
        <v>40</v>
      </c>
      <c r="N21">
        <f>+F21*K21*L21/1000</f>
        <v>1.6</v>
      </c>
      <c r="O21">
        <f t="shared" si="2"/>
        <v>64</v>
      </c>
      <c r="P21">
        <v>396</v>
      </c>
      <c r="Q21">
        <v>296</v>
      </c>
      <c r="R21">
        <v>180</v>
      </c>
      <c r="S21">
        <v>8</v>
      </c>
      <c r="T21">
        <v>5</v>
      </c>
      <c r="U21">
        <f t="shared" si="3"/>
        <v>900</v>
      </c>
      <c r="V21">
        <f t="shared" si="4"/>
        <v>1050</v>
      </c>
      <c r="W21">
        <v>19200</v>
      </c>
      <c r="X21">
        <f t="shared" ref="X21:X27" si="22">W21*F21/1000</f>
        <v>1536</v>
      </c>
      <c r="Y21" s="133" t="e">
        <v>#N/A</v>
      </c>
      <c r="Z21" t="e">
        <f t="shared" si="6"/>
        <v>#N/A</v>
      </c>
      <c r="AA21" t="e">
        <f>Z21/N21/M21</f>
        <v>#N/A</v>
      </c>
      <c r="AB21" t="s">
        <v>158</v>
      </c>
      <c r="AC21" t="e">
        <f>+Z21*24</f>
        <v>#N/A</v>
      </c>
      <c r="AD21" t="s">
        <v>159</v>
      </c>
      <c r="AF21" t="e">
        <v>#N/A</v>
      </c>
    </row>
    <row r="22" spans="1:32" ht="11.9" customHeight="1" x14ac:dyDescent="0.35">
      <c r="A22" t="str">
        <f t="shared" si="1"/>
        <v>42844271C01</v>
      </c>
      <c r="B22">
        <v>4284427</v>
      </c>
      <c r="C22" t="s">
        <v>196</v>
      </c>
      <c r="D22" t="s">
        <v>151</v>
      </c>
      <c r="E22" t="s">
        <v>152</v>
      </c>
      <c r="F22">
        <v>80</v>
      </c>
      <c r="H22" t="s">
        <v>197</v>
      </c>
      <c r="K22">
        <v>1</v>
      </c>
      <c r="L22">
        <v>20</v>
      </c>
      <c r="M22">
        <v>80</v>
      </c>
      <c r="N22">
        <f>+F22*K22*L22/1000</f>
        <v>1.6</v>
      </c>
      <c r="O22">
        <f t="shared" si="2"/>
        <v>128</v>
      </c>
      <c r="P22">
        <v>393</v>
      </c>
      <c r="Q22">
        <v>295</v>
      </c>
      <c r="R22">
        <v>180</v>
      </c>
      <c r="S22">
        <v>8</v>
      </c>
      <c r="T22">
        <v>10</v>
      </c>
      <c r="U22">
        <f t="shared" si="3"/>
        <v>1800</v>
      </c>
      <c r="V22">
        <f t="shared" si="4"/>
        <v>1950</v>
      </c>
      <c r="W22">
        <v>19200</v>
      </c>
      <c r="X22">
        <f t="shared" si="22"/>
        <v>1536</v>
      </c>
      <c r="Y22" s="133" t="e">
        <v>#N/A</v>
      </c>
      <c r="Z22" t="e">
        <f t="shared" si="6"/>
        <v>#N/A</v>
      </c>
      <c r="AA22" t="e">
        <f>Z22/N22/M22</f>
        <v>#N/A</v>
      </c>
      <c r="AB22" t="s">
        <v>158</v>
      </c>
      <c r="AC22" t="e">
        <f>+Z22*24</f>
        <v>#N/A</v>
      </c>
      <c r="AD22" t="s">
        <v>159</v>
      </c>
      <c r="AF22" t="e">
        <v>#N/A</v>
      </c>
    </row>
    <row r="23" spans="1:32" ht="11.9" customHeight="1" x14ac:dyDescent="0.35">
      <c r="A23" t="str">
        <f t="shared" si="1"/>
        <v>-42844291C01</v>
      </c>
      <c r="B23">
        <v>-4284429</v>
      </c>
      <c r="C23" t="s">
        <v>198</v>
      </c>
      <c r="D23" t="s">
        <v>151</v>
      </c>
      <c r="E23" t="s">
        <v>199</v>
      </c>
      <c r="F23">
        <v>65</v>
      </c>
      <c r="H23" t="s">
        <v>161</v>
      </c>
      <c r="K23">
        <v>1</v>
      </c>
      <c r="L23">
        <v>30</v>
      </c>
      <c r="M23">
        <v>64</v>
      </c>
      <c r="N23">
        <v>1.95</v>
      </c>
      <c r="O23">
        <f t="shared" si="2"/>
        <v>124.8</v>
      </c>
      <c r="P23">
        <v>393</v>
      </c>
      <c r="Q23">
        <v>293</v>
      </c>
      <c r="R23">
        <v>215</v>
      </c>
      <c r="S23">
        <v>8</v>
      </c>
      <c r="T23">
        <v>8</v>
      </c>
      <c r="U23">
        <f t="shared" si="3"/>
        <v>1720</v>
      </c>
      <c r="V23">
        <f t="shared" si="4"/>
        <v>1870</v>
      </c>
      <c r="W23">
        <v>25410</v>
      </c>
      <c r="X23">
        <f t="shared" si="22"/>
        <v>1651.65</v>
      </c>
      <c r="Y23" s="133" t="e">
        <v>#N/A</v>
      </c>
      <c r="Z23" t="e">
        <f t="shared" si="6"/>
        <v>#N/A</v>
      </c>
      <c r="AC23">
        <v>110594.48400000003</v>
      </c>
      <c r="AD23" t="s">
        <v>200</v>
      </c>
      <c r="AE23" t="s">
        <v>201</v>
      </c>
      <c r="AF23" t="e">
        <v>#N/A</v>
      </c>
    </row>
    <row r="24" spans="1:32" ht="12.65" customHeight="1" x14ac:dyDescent="0.35">
      <c r="A24" t="str">
        <f t="shared" si="1"/>
        <v>-42844291C03</v>
      </c>
      <c r="B24">
        <v>-4284429</v>
      </c>
      <c r="C24" t="s">
        <v>198</v>
      </c>
      <c r="D24" t="s">
        <v>163</v>
      </c>
      <c r="E24" t="s">
        <v>199</v>
      </c>
      <c r="F24">
        <v>65</v>
      </c>
      <c r="H24" t="s">
        <v>161</v>
      </c>
      <c r="K24">
        <v>1</v>
      </c>
      <c r="L24">
        <v>30</v>
      </c>
      <c r="M24">
        <v>64</v>
      </c>
      <c r="N24">
        <v>1.95</v>
      </c>
      <c r="O24">
        <f t="shared" si="2"/>
        <v>124.8</v>
      </c>
      <c r="P24">
        <v>393</v>
      </c>
      <c r="Q24">
        <v>293</v>
      </c>
      <c r="R24">
        <v>215</v>
      </c>
      <c r="S24">
        <v>8</v>
      </c>
      <c r="T24">
        <v>8</v>
      </c>
      <c r="U24">
        <f t="shared" si="3"/>
        <v>1720</v>
      </c>
      <c r="V24">
        <f t="shared" si="4"/>
        <v>1870</v>
      </c>
      <c r="W24">
        <v>13764</v>
      </c>
      <c r="X24">
        <f t="shared" si="22"/>
        <v>894.66</v>
      </c>
      <c r="Y24" s="133" t="e">
        <v>#N/A</v>
      </c>
      <c r="Z24" t="e">
        <f t="shared" si="6"/>
        <v>#N/A</v>
      </c>
      <c r="AC24" t="e">
        <f>+Z24*24</f>
        <v>#N/A</v>
      </c>
      <c r="AD24" t="s">
        <v>202</v>
      </c>
      <c r="AE24" t="s">
        <v>201</v>
      </c>
      <c r="AF24" t="e">
        <v>#N/A</v>
      </c>
    </row>
    <row r="25" spans="1:32" ht="11.9" customHeight="1" x14ac:dyDescent="0.35">
      <c r="A25" t="str">
        <f t="shared" si="1"/>
        <v>42844301C01</v>
      </c>
      <c r="B25">
        <v>4284430</v>
      </c>
      <c r="C25" t="s">
        <v>198</v>
      </c>
      <c r="D25" t="s">
        <v>151</v>
      </c>
      <c r="E25" t="s">
        <v>199</v>
      </c>
      <c r="F25">
        <v>65</v>
      </c>
      <c r="H25" t="s">
        <v>161</v>
      </c>
      <c r="K25">
        <v>1</v>
      </c>
      <c r="L25">
        <v>30</v>
      </c>
      <c r="M25">
        <v>32</v>
      </c>
      <c r="N25">
        <f>+F25*K25*L25/1000</f>
        <v>1.95</v>
      </c>
      <c r="O25">
        <f t="shared" si="2"/>
        <v>62.4</v>
      </c>
      <c r="P25">
        <v>391</v>
      </c>
      <c r="Q25">
        <v>291</v>
      </c>
      <c r="R25">
        <v>220</v>
      </c>
      <c r="S25">
        <v>8</v>
      </c>
      <c r="T25">
        <v>4</v>
      </c>
      <c r="U25">
        <f t="shared" si="3"/>
        <v>880</v>
      </c>
      <c r="V25">
        <f t="shared" si="4"/>
        <v>1030</v>
      </c>
      <c r="W25">
        <v>25410</v>
      </c>
      <c r="X25">
        <f t="shared" si="22"/>
        <v>1651.65</v>
      </c>
      <c r="Y25" s="133" t="e">
        <v>#N/A</v>
      </c>
      <c r="Z25" t="e">
        <f t="shared" si="6"/>
        <v>#N/A</v>
      </c>
      <c r="AA25" t="e">
        <f>Z25/N25/M25</f>
        <v>#N/A</v>
      </c>
      <c r="AB25" t="s">
        <v>158</v>
      </c>
      <c r="AC25">
        <v>110594.48400000003</v>
      </c>
      <c r="AD25" t="s">
        <v>200</v>
      </c>
      <c r="AF25" t="e">
        <v>#N/A</v>
      </c>
    </row>
    <row r="26" spans="1:32" ht="11.9" customHeight="1" x14ac:dyDescent="0.35">
      <c r="A26" t="str">
        <f t="shared" si="1"/>
        <v>42844301C03</v>
      </c>
      <c r="B26">
        <v>4284430</v>
      </c>
      <c r="C26" t="s">
        <v>198</v>
      </c>
      <c r="D26" t="s">
        <v>163</v>
      </c>
      <c r="E26" t="s">
        <v>199</v>
      </c>
      <c r="F26">
        <v>65</v>
      </c>
      <c r="H26" t="s">
        <v>161</v>
      </c>
      <c r="K26">
        <v>1</v>
      </c>
      <c r="L26">
        <v>30</v>
      </c>
      <c r="M26">
        <v>32</v>
      </c>
      <c r="N26">
        <v>1.95</v>
      </c>
      <c r="O26">
        <f t="shared" si="2"/>
        <v>62.4</v>
      </c>
      <c r="P26">
        <v>391</v>
      </c>
      <c r="Q26">
        <v>291</v>
      </c>
      <c r="R26">
        <v>220</v>
      </c>
      <c r="S26">
        <v>8</v>
      </c>
      <c r="T26">
        <v>4</v>
      </c>
      <c r="U26">
        <f t="shared" si="3"/>
        <v>880</v>
      </c>
      <c r="V26">
        <f t="shared" si="4"/>
        <v>1030</v>
      </c>
      <c r="W26">
        <v>13764</v>
      </c>
      <c r="X26">
        <f t="shared" si="22"/>
        <v>894.66</v>
      </c>
      <c r="Y26" s="133" t="e">
        <v>#N/A</v>
      </c>
      <c r="Z26" t="e">
        <f t="shared" si="6"/>
        <v>#N/A</v>
      </c>
      <c r="AA26" t="e">
        <f>Z26/N26/M26</f>
        <v>#N/A</v>
      </c>
      <c r="AB26" t="s">
        <v>154</v>
      </c>
      <c r="AC26" t="e">
        <f>+Z26*24</f>
        <v>#N/A</v>
      </c>
      <c r="AD26" t="s">
        <v>202</v>
      </c>
      <c r="AF26" t="e">
        <v>#N/A</v>
      </c>
    </row>
    <row r="27" spans="1:32" ht="11.9" customHeight="1" x14ac:dyDescent="0.35">
      <c r="A27" t="str">
        <f t="shared" si="1"/>
        <v>42844361C01</v>
      </c>
      <c r="B27">
        <v>4284436</v>
      </c>
      <c r="C27" t="s">
        <v>203</v>
      </c>
      <c r="D27" t="s">
        <v>151</v>
      </c>
      <c r="E27" t="s">
        <v>152</v>
      </c>
      <c r="F27">
        <v>85</v>
      </c>
      <c r="G27" t="s">
        <v>194</v>
      </c>
      <c r="H27" t="s">
        <v>204</v>
      </c>
      <c r="K27">
        <v>1</v>
      </c>
      <c r="L27">
        <v>20</v>
      </c>
      <c r="M27">
        <v>40</v>
      </c>
      <c r="N27">
        <f>+F27*K27*L27/1000</f>
        <v>1.7</v>
      </c>
      <c r="O27">
        <f t="shared" si="2"/>
        <v>68</v>
      </c>
      <c r="P27">
        <v>396</v>
      </c>
      <c r="Q27">
        <v>296</v>
      </c>
      <c r="R27">
        <v>180</v>
      </c>
      <c r="S27">
        <v>8</v>
      </c>
      <c r="T27">
        <v>5</v>
      </c>
      <c r="U27">
        <f t="shared" si="3"/>
        <v>900</v>
      </c>
      <c r="V27">
        <f t="shared" si="4"/>
        <v>1050</v>
      </c>
      <c r="W27">
        <v>19200</v>
      </c>
      <c r="X27">
        <f t="shared" si="22"/>
        <v>1632</v>
      </c>
      <c r="Y27" s="133">
        <v>92</v>
      </c>
      <c r="Z27">
        <f t="shared" si="6"/>
        <v>1501.44</v>
      </c>
      <c r="AA27">
        <f>Z27/N27/M27</f>
        <v>22.080000000000002</v>
      </c>
      <c r="AB27" t="s">
        <v>158</v>
      </c>
      <c r="AC27">
        <v>36426.239999999998</v>
      </c>
      <c r="AD27" t="s">
        <v>159</v>
      </c>
      <c r="AE27" t="s">
        <v>195</v>
      </c>
      <c r="AF27" t="e">
        <v>#N/A</v>
      </c>
    </row>
    <row r="28" spans="1:32" ht="11.9" customHeight="1" x14ac:dyDescent="0.35">
      <c r="A28" t="str">
        <f t="shared" si="1"/>
        <v>-42844371C03</v>
      </c>
      <c r="B28">
        <v>-4284437</v>
      </c>
      <c r="C28" t="s">
        <v>205</v>
      </c>
      <c r="D28" t="s">
        <v>163</v>
      </c>
      <c r="E28" t="s">
        <v>193</v>
      </c>
      <c r="F28">
        <v>300</v>
      </c>
      <c r="H28" t="s">
        <v>206</v>
      </c>
      <c r="K28">
        <v>9</v>
      </c>
      <c r="L28">
        <v>8</v>
      </c>
      <c r="M28">
        <v>24</v>
      </c>
      <c r="N28">
        <v>2.4</v>
      </c>
      <c r="O28">
        <f t="shared" si="2"/>
        <v>57.599999999999994</v>
      </c>
      <c r="P28">
        <v>396</v>
      </c>
      <c r="Q28">
        <v>386</v>
      </c>
      <c r="R28">
        <v>245</v>
      </c>
      <c r="S28">
        <v>6</v>
      </c>
      <c r="T28">
        <v>4</v>
      </c>
      <c r="U28">
        <f t="shared" si="3"/>
        <v>980</v>
      </c>
      <c r="V28">
        <f t="shared" si="4"/>
        <v>1130</v>
      </c>
      <c r="W28">
        <v>23400</v>
      </c>
      <c r="X28">
        <f>W28*33.3/1000</f>
        <v>779.21999999999991</v>
      </c>
      <c r="Y28" s="133" t="e">
        <v>#N/A</v>
      </c>
      <c r="Z28" t="e">
        <f t="shared" si="6"/>
        <v>#N/A</v>
      </c>
      <c r="AC28" t="e">
        <f>+Z28*8*2</f>
        <v>#N/A</v>
      </c>
      <c r="AD28" t="s">
        <v>174</v>
      </c>
      <c r="AE28" t="s">
        <v>174</v>
      </c>
      <c r="AF28">
        <v>4284437</v>
      </c>
    </row>
    <row r="29" spans="1:32" ht="11.9" customHeight="1" x14ac:dyDescent="0.35">
      <c r="A29" t="str">
        <f t="shared" si="1"/>
        <v>-42844381C01</v>
      </c>
      <c r="B29">
        <v>-4284438</v>
      </c>
      <c r="C29" t="s">
        <v>207</v>
      </c>
      <c r="D29" t="s">
        <v>151</v>
      </c>
      <c r="E29" t="s">
        <v>152</v>
      </c>
      <c r="F29">
        <v>80</v>
      </c>
      <c r="G29" t="s">
        <v>208</v>
      </c>
      <c r="H29" t="s">
        <v>209</v>
      </c>
      <c r="K29">
        <v>1</v>
      </c>
      <c r="L29">
        <v>20</v>
      </c>
      <c r="M29">
        <v>40</v>
      </c>
      <c r="N29">
        <v>1.6</v>
      </c>
      <c r="O29">
        <f t="shared" si="2"/>
        <v>64</v>
      </c>
      <c r="P29">
        <v>396</v>
      </c>
      <c r="Q29">
        <v>296</v>
      </c>
      <c r="R29">
        <v>180</v>
      </c>
      <c r="S29">
        <v>8</v>
      </c>
      <c r="T29">
        <v>5</v>
      </c>
      <c r="U29">
        <f t="shared" si="3"/>
        <v>900</v>
      </c>
      <c r="V29">
        <f t="shared" si="4"/>
        <v>1050</v>
      </c>
      <c r="W29">
        <v>19200</v>
      </c>
      <c r="X29">
        <f t="shared" ref="X29:X71" si="23">W29*F29/1000</f>
        <v>1536</v>
      </c>
      <c r="Y29" s="133" t="e">
        <v>#N/A</v>
      </c>
      <c r="Z29" t="e">
        <f t="shared" si="6"/>
        <v>#N/A</v>
      </c>
      <c r="AC29" t="e">
        <f>+Z29*24</f>
        <v>#N/A</v>
      </c>
      <c r="AD29" t="s">
        <v>159</v>
      </c>
      <c r="AE29" t="s">
        <v>210</v>
      </c>
      <c r="AF29">
        <v>4284438</v>
      </c>
    </row>
    <row r="30" spans="1:32" ht="11.9" customHeight="1" x14ac:dyDescent="0.35">
      <c r="A30" t="str">
        <f t="shared" si="1"/>
        <v>-42844391C01</v>
      </c>
      <c r="B30">
        <v>-4284439</v>
      </c>
      <c r="C30" t="s">
        <v>207</v>
      </c>
      <c r="D30" t="s">
        <v>151</v>
      </c>
      <c r="E30" t="s">
        <v>152</v>
      </c>
      <c r="F30">
        <v>80</v>
      </c>
      <c r="H30" t="s">
        <v>209</v>
      </c>
      <c r="K30">
        <v>1</v>
      </c>
      <c r="L30">
        <v>20</v>
      </c>
      <c r="M30">
        <v>80</v>
      </c>
      <c r="N30">
        <v>1.6</v>
      </c>
      <c r="O30">
        <f t="shared" si="2"/>
        <v>128</v>
      </c>
      <c r="P30">
        <v>393</v>
      </c>
      <c r="Q30">
        <v>295</v>
      </c>
      <c r="R30">
        <v>180</v>
      </c>
      <c r="S30">
        <v>8</v>
      </c>
      <c r="T30">
        <v>10</v>
      </c>
      <c r="U30">
        <f t="shared" si="3"/>
        <v>1800</v>
      </c>
      <c r="V30">
        <f t="shared" si="4"/>
        <v>1950</v>
      </c>
      <c r="W30">
        <v>19200</v>
      </c>
      <c r="X30">
        <f t="shared" si="23"/>
        <v>1536</v>
      </c>
      <c r="Y30" s="133" t="e">
        <v>#N/A</v>
      </c>
      <c r="Z30" t="e">
        <f t="shared" si="6"/>
        <v>#N/A</v>
      </c>
      <c r="AC30" t="e">
        <f>+Z30*24</f>
        <v>#N/A</v>
      </c>
      <c r="AD30" t="s">
        <v>159</v>
      </c>
      <c r="AF30">
        <v>4284439</v>
      </c>
    </row>
    <row r="31" spans="1:32" ht="11.9" customHeight="1" x14ac:dyDescent="0.35">
      <c r="A31" t="str">
        <f t="shared" ref="A31:A92" si="24">_xlfn.CONCAT(B31,D31)</f>
        <v>42844411C01</v>
      </c>
      <c r="B31">
        <v>4284441</v>
      </c>
      <c r="C31" t="s">
        <v>211</v>
      </c>
      <c r="D31" t="s">
        <v>151</v>
      </c>
      <c r="E31" t="s">
        <v>152</v>
      </c>
      <c r="F31">
        <v>80</v>
      </c>
      <c r="G31" t="s">
        <v>194</v>
      </c>
      <c r="H31" t="s">
        <v>212</v>
      </c>
      <c r="K31">
        <v>1</v>
      </c>
      <c r="L31">
        <v>20</v>
      </c>
      <c r="M31">
        <v>40</v>
      </c>
      <c r="N31">
        <f>+F31*K31*L31/1000</f>
        <v>1.6</v>
      </c>
      <c r="O31">
        <f t="shared" si="2"/>
        <v>64</v>
      </c>
      <c r="P31">
        <v>396</v>
      </c>
      <c r="Q31">
        <v>296</v>
      </c>
      <c r="R31">
        <v>180</v>
      </c>
      <c r="S31">
        <v>8</v>
      </c>
      <c r="T31">
        <v>5</v>
      </c>
      <c r="U31">
        <f t="shared" si="3"/>
        <v>900</v>
      </c>
      <c r="V31">
        <f t="shared" si="4"/>
        <v>1050</v>
      </c>
      <c r="W31">
        <v>19200</v>
      </c>
      <c r="X31">
        <f t="shared" si="23"/>
        <v>1536</v>
      </c>
      <c r="Y31" s="133">
        <v>92</v>
      </c>
      <c r="Z31">
        <f t="shared" si="6"/>
        <v>1413.12</v>
      </c>
      <c r="AA31">
        <f>Z31/N31/M31</f>
        <v>22.08</v>
      </c>
      <c r="AB31" t="s">
        <v>158</v>
      </c>
      <c r="AC31">
        <v>8570</v>
      </c>
      <c r="AD31" t="s">
        <v>213</v>
      </c>
      <c r="AE31" t="s">
        <v>195</v>
      </c>
      <c r="AF31" t="e">
        <v>#N/A</v>
      </c>
    </row>
    <row r="32" spans="1:32" ht="11.9" customHeight="1" x14ac:dyDescent="0.35">
      <c r="A32" t="str">
        <f t="shared" si="24"/>
        <v>42844421C01</v>
      </c>
      <c r="B32">
        <v>4284442</v>
      </c>
      <c r="C32" t="s">
        <v>211</v>
      </c>
      <c r="D32" t="s">
        <v>151</v>
      </c>
      <c r="E32" t="s">
        <v>152</v>
      </c>
      <c r="F32">
        <v>80</v>
      </c>
      <c r="H32" t="s">
        <v>212</v>
      </c>
      <c r="K32">
        <v>1</v>
      </c>
      <c r="L32">
        <v>20</v>
      </c>
      <c r="M32">
        <v>80</v>
      </c>
      <c r="N32">
        <f>+F32*K32*L32/1000</f>
        <v>1.6</v>
      </c>
      <c r="O32">
        <f t="shared" si="2"/>
        <v>128</v>
      </c>
      <c r="P32">
        <v>393</v>
      </c>
      <c r="Q32">
        <v>295</v>
      </c>
      <c r="R32">
        <v>180</v>
      </c>
      <c r="S32">
        <v>8</v>
      </c>
      <c r="T32">
        <v>10</v>
      </c>
      <c r="U32">
        <f t="shared" si="3"/>
        <v>1800</v>
      </c>
      <c r="V32">
        <f t="shared" si="4"/>
        <v>1950</v>
      </c>
      <c r="W32">
        <v>19200</v>
      </c>
      <c r="X32">
        <f t="shared" si="23"/>
        <v>1536</v>
      </c>
      <c r="Y32" s="133" t="e">
        <v>#N/A</v>
      </c>
      <c r="Z32" t="e">
        <f t="shared" si="6"/>
        <v>#N/A</v>
      </c>
      <c r="AA32" t="e">
        <f>Z32/N32/M32</f>
        <v>#N/A</v>
      </c>
      <c r="AB32" t="s">
        <v>158</v>
      </c>
      <c r="AC32">
        <v>8570</v>
      </c>
      <c r="AD32" t="s">
        <v>213</v>
      </c>
      <c r="AF32" t="e">
        <v>#N/A</v>
      </c>
    </row>
    <row r="33" spans="1:32" ht="11.9" customHeight="1" x14ac:dyDescent="0.35">
      <c r="A33" t="str">
        <f t="shared" si="24"/>
        <v>42844451C01</v>
      </c>
      <c r="B33">
        <v>4284445</v>
      </c>
      <c r="C33" t="s">
        <v>214</v>
      </c>
      <c r="D33" t="s">
        <v>151</v>
      </c>
      <c r="E33" t="s">
        <v>152</v>
      </c>
      <c r="F33">
        <v>80</v>
      </c>
      <c r="G33" t="s">
        <v>208</v>
      </c>
      <c r="H33" t="s">
        <v>215</v>
      </c>
      <c r="K33">
        <v>1</v>
      </c>
      <c r="L33">
        <v>20</v>
      </c>
      <c r="M33">
        <v>40</v>
      </c>
      <c r="N33">
        <f>+F33*K33*L33/1000</f>
        <v>1.6</v>
      </c>
      <c r="O33">
        <f t="shared" si="2"/>
        <v>64</v>
      </c>
      <c r="P33">
        <v>396</v>
      </c>
      <c r="Q33">
        <v>296</v>
      </c>
      <c r="R33">
        <v>180</v>
      </c>
      <c r="S33">
        <v>8</v>
      </c>
      <c r="T33">
        <v>5</v>
      </c>
      <c r="U33">
        <f t="shared" si="3"/>
        <v>900</v>
      </c>
      <c r="V33">
        <f t="shared" si="4"/>
        <v>1050</v>
      </c>
      <c r="W33">
        <v>19200</v>
      </c>
      <c r="X33">
        <f t="shared" si="23"/>
        <v>1536</v>
      </c>
      <c r="Y33" s="133">
        <v>92</v>
      </c>
      <c r="Z33">
        <f t="shared" si="6"/>
        <v>1413.12</v>
      </c>
      <c r="AA33">
        <f>Z33/N33/M33</f>
        <v>22.08</v>
      </c>
      <c r="AB33" t="s">
        <v>158</v>
      </c>
      <c r="AC33">
        <f>+Z33*24</f>
        <v>33914.879999999997</v>
      </c>
      <c r="AD33" t="s">
        <v>159</v>
      </c>
      <c r="AE33" t="s">
        <v>195</v>
      </c>
      <c r="AF33" t="e">
        <v>#N/A</v>
      </c>
    </row>
    <row r="34" spans="1:32" ht="11.9" customHeight="1" x14ac:dyDescent="0.35">
      <c r="A34" t="str">
        <f t="shared" si="24"/>
        <v>42844461C01</v>
      </c>
      <c r="B34">
        <v>4284446</v>
      </c>
      <c r="C34" t="s">
        <v>214</v>
      </c>
      <c r="D34" t="s">
        <v>151</v>
      </c>
      <c r="E34" t="s">
        <v>152</v>
      </c>
      <c r="F34">
        <v>80</v>
      </c>
      <c r="H34" t="s">
        <v>215</v>
      </c>
      <c r="K34">
        <v>1</v>
      </c>
      <c r="L34">
        <v>20</v>
      </c>
      <c r="M34">
        <v>80</v>
      </c>
      <c r="N34">
        <f>+F34*K34*L34/1000</f>
        <v>1.6</v>
      </c>
      <c r="O34">
        <f t="shared" si="2"/>
        <v>128</v>
      </c>
      <c r="P34">
        <v>393</v>
      </c>
      <c r="Q34">
        <v>295</v>
      </c>
      <c r="R34">
        <v>180</v>
      </c>
      <c r="S34">
        <v>8</v>
      </c>
      <c r="T34">
        <v>10</v>
      </c>
      <c r="U34">
        <f t="shared" ref="U34:U108" si="25">+T34*R34</f>
        <v>1800</v>
      </c>
      <c r="V34">
        <f t="shared" ref="V34:V108" si="26">+U34+150</f>
        <v>1950</v>
      </c>
      <c r="W34">
        <v>19200</v>
      </c>
      <c r="X34">
        <f t="shared" si="23"/>
        <v>1536</v>
      </c>
      <c r="Y34" s="133" t="e">
        <v>#N/A</v>
      </c>
      <c r="Z34" t="e">
        <f t="shared" si="6"/>
        <v>#N/A</v>
      </c>
      <c r="AA34" t="e">
        <f>Z34/N34/M34</f>
        <v>#N/A</v>
      </c>
      <c r="AB34" t="s">
        <v>158</v>
      </c>
      <c r="AC34" t="e">
        <f>+Z34*24</f>
        <v>#N/A</v>
      </c>
      <c r="AD34" t="s">
        <v>159</v>
      </c>
      <c r="AF34" t="e">
        <v>#N/A</v>
      </c>
    </row>
    <row r="35" spans="1:32" ht="11.9" customHeight="1" x14ac:dyDescent="0.35">
      <c r="A35" t="str">
        <f t="shared" si="24"/>
        <v>-42844471C01</v>
      </c>
      <c r="B35">
        <v>-4284447</v>
      </c>
      <c r="C35" t="s">
        <v>216</v>
      </c>
      <c r="D35" t="s">
        <v>151</v>
      </c>
      <c r="E35" t="s">
        <v>152</v>
      </c>
      <c r="F35">
        <v>80</v>
      </c>
      <c r="G35" t="s">
        <v>208</v>
      </c>
      <c r="H35" t="s">
        <v>217</v>
      </c>
      <c r="K35">
        <v>1</v>
      </c>
      <c r="L35">
        <v>20</v>
      </c>
      <c r="M35">
        <v>40</v>
      </c>
      <c r="N35">
        <v>1.6</v>
      </c>
      <c r="O35">
        <f t="shared" ref="O35:O108" si="27">+N35*M35</f>
        <v>64</v>
      </c>
      <c r="P35">
        <v>393</v>
      </c>
      <c r="Q35">
        <v>295</v>
      </c>
      <c r="R35">
        <v>180</v>
      </c>
      <c r="S35">
        <v>8</v>
      </c>
      <c r="T35">
        <v>5</v>
      </c>
      <c r="U35">
        <f t="shared" si="25"/>
        <v>900</v>
      </c>
      <c r="V35">
        <f t="shared" si="26"/>
        <v>1050</v>
      </c>
      <c r="W35">
        <v>19200</v>
      </c>
      <c r="X35">
        <f t="shared" si="23"/>
        <v>1536</v>
      </c>
      <c r="Y35" s="133" t="e">
        <v>#N/A</v>
      </c>
      <c r="Z35" t="e">
        <f t="shared" si="6"/>
        <v>#N/A</v>
      </c>
      <c r="AC35" t="e">
        <f>+Z35*24</f>
        <v>#N/A</v>
      </c>
      <c r="AD35" t="s">
        <v>159</v>
      </c>
      <c r="AE35" t="s">
        <v>218</v>
      </c>
      <c r="AF35" t="e">
        <v>#N/A</v>
      </c>
    </row>
    <row r="36" spans="1:32" ht="11.9" customHeight="1" x14ac:dyDescent="0.35">
      <c r="A36" t="str">
        <f t="shared" si="24"/>
        <v>-42844481C01</v>
      </c>
      <c r="B36">
        <v>-4284448</v>
      </c>
      <c r="C36" t="s">
        <v>216</v>
      </c>
      <c r="D36" t="s">
        <v>151</v>
      </c>
      <c r="E36" t="s">
        <v>152</v>
      </c>
      <c r="F36">
        <v>80</v>
      </c>
      <c r="H36" t="s">
        <v>217</v>
      </c>
      <c r="K36">
        <v>1</v>
      </c>
      <c r="L36">
        <v>20</v>
      </c>
      <c r="M36">
        <v>80</v>
      </c>
      <c r="N36">
        <v>1.6</v>
      </c>
      <c r="O36">
        <f t="shared" si="27"/>
        <v>128</v>
      </c>
      <c r="P36">
        <v>393</v>
      </c>
      <c r="Q36">
        <v>295</v>
      </c>
      <c r="R36">
        <v>180</v>
      </c>
      <c r="S36">
        <v>8</v>
      </c>
      <c r="T36">
        <v>10</v>
      </c>
      <c r="U36">
        <f t="shared" si="25"/>
        <v>1800</v>
      </c>
      <c r="V36">
        <f t="shared" si="26"/>
        <v>1950</v>
      </c>
      <c r="W36">
        <v>19200</v>
      </c>
      <c r="X36">
        <f t="shared" si="23"/>
        <v>1536</v>
      </c>
      <c r="Y36" s="133" t="e">
        <v>#N/A</v>
      </c>
      <c r="Z36" t="e">
        <f t="shared" si="6"/>
        <v>#N/A</v>
      </c>
      <c r="AC36" t="e">
        <f>+Z36*24</f>
        <v>#N/A</v>
      </c>
      <c r="AD36" t="s">
        <v>159</v>
      </c>
      <c r="AE36" t="s">
        <v>219</v>
      </c>
      <c r="AF36" t="e">
        <v>#N/A</v>
      </c>
    </row>
    <row r="37" spans="1:32" ht="11.9" customHeight="1" x14ac:dyDescent="0.35">
      <c r="A37" t="str">
        <f t="shared" si="24"/>
        <v>42844511C01</v>
      </c>
      <c r="B37">
        <v>4284451</v>
      </c>
      <c r="C37" t="s">
        <v>220</v>
      </c>
      <c r="D37" t="s">
        <v>151</v>
      </c>
      <c r="E37" t="s">
        <v>199</v>
      </c>
      <c r="F37">
        <v>65</v>
      </c>
      <c r="H37" t="s">
        <v>221</v>
      </c>
      <c r="K37">
        <v>1</v>
      </c>
      <c r="L37">
        <v>30</v>
      </c>
      <c r="M37">
        <v>32</v>
      </c>
      <c r="N37">
        <f>+F37*K37*L37/1000</f>
        <v>1.95</v>
      </c>
      <c r="O37">
        <f t="shared" si="27"/>
        <v>62.4</v>
      </c>
      <c r="P37">
        <v>391</v>
      </c>
      <c r="Q37">
        <v>291</v>
      </c>
      <c r="R37">
        <v>220</v>
      </c>
      <c r="S37">
        <v>8</v>
      </c>
      <c r="T37">
        <v>4</v>
      </c>
      <c r="U37">
        <f t="shared" si="25"/>
        <v>880</v>
      </c>
      <c r="V37">
        <f t="shared" si="26"/>
        <v>1030</v>
      </c>
      <c r="W37">
        <v>25410</v>
      </c>
      <c r="X37">
        <f t="shared" si="23"/>
        <v>1651.65</v>
      </c>
      <c r="Y37" s="133">
        <v>86</v>
      </c>
      <c r="Z37">
        <f t="shared" si="6"/>
        <v>1420.4189999999999</v>
      </c>
      <c r="AA37">
        <f>Z37/N37/M37</f>
        <v>22.763124999999999</v>
      </c>
      <c r="AB37" t="s">
        <v>158</v>
      </c>
      <c r="AC37">
        <v>110594.48400000003</v>
      </c>
      <c r="AD37" t="s">
        <v>200</v>
      </c>
      <c r="AE37" t="s">
        <v>195</v>
      </c>
      <c r="AF37" t="e">
        <v>#N/A</v>
      </c>
    </row>
    <row r="38" spans="1:32" ht="11.9" customHeight="1" x14ac:dyDescent="0.35">
      <c r="A38" t="str">
        <f t="shared" si="24"/>
        <v>42844511C03</v>
      </c>
      <c r="B38">
        <v>4284451</v>
      </c>
      <c r="C38" t="s">
        <v>220</v>
      </c>
      <c r="D38" t="s">
        <v>163</v>
      </c>
      <c r="E38" t="s">
        <v>199</v>
      </c>
      <c r="F38">
        <v>65</v>
      </c>
      <c r="G38" t="s">
        <v>194</v>
      </c>
      <c r="H38" t="s">
        <v>221</v>
      </c>
      <c r="K38">
        <v>1</v>
      </c>
      <c r="L38">
        <v>30</v>
      </c>
      <c r="M38">
        <v>32</v>
      </c>
      <c r="N38">
        <v>1.95</v>
      </c>
      <c r="O38">
        <f t="shared" si="27"/>
        <v>62.4</v>
      </c>
      <c r="P38">
        <v>391</v>
      </c>
      <c r="Q38">
        <v>291</v>
      </c>
      <c r="R38">
        <v>220</v>
      </c>
      <c r="S38">
        <v>8</v>
      </c>
      <c r="T38">
        <v>4</v>
      </c>
      <c r="U38">
        <f t="shared" si="25"/>
        <v>880</v>
      </c>
      <c r="V38">
        <f t="shared" si="26"/>
        <v>1030</v>
      </c>
      <c r="W38">
        <v>13764</v>
      </c>
      <c r="X38">
        <f t="shared" si="23"/>
        <v>894.66</v>
      </c>
      <c r="Y38" s="133">
        <v>91.925072</v>
      </c>
      <c r="Z38">
        <f t="shared" si="6"/>
        <v>822.4168491552</v>
      </c>
      <c r="AA38">
        <f>Z38/N38/M38</f>
        <v>13.179757198000001</v>
      </c>
      <c r="AB38" t="s">
        <v>154</v>
      </c>
      <c r="AC38">
        <f>+Z38*24</f>
        <v>19738.0043797248</v>
      </c>
      <c r="AD38" t="s">
        <v>202</v>
      </c>
      <c r="AE38" t="s">
        <v>195</v>
      </c>
      <c r="AF38" t="e">
        <v>#N/A</v>
      </c>
    </row>
    <row r="39" spans="1:32" ht="11.9" customHeight="1" x14ac:dyDescent="0.35">
      <c r="A39" t="str">
        <f t="shared" si="24"/>
        <v>-42844521C01</v>
      </c>
      <c r="B39">
        <v>-4284452</v>
      </c>
      <c r="C39" t="s">
        <v>220</v>
      </c>
      <c r="D39" t="s">
        <v>151</v>
      </c>
      <c r="E39" t="s">
        <v>199</v>
      </c>
      <c r="F39">
        <v>65</v>
      </c>
      <c r="H39" t="s">
        <v>221</v>
      </c>
      <c r="K39">
        <v>1</v>
      </c>
      <c r="L39">
        <v>30</v>
      </c>
      <c r="M39">
        <v>64</v>
      </c>
      <c r="N39">
        <v>1.95</v>
      </c>
      <c r="O39">
        <f t="shared" si="27"/>
        <v>124.8</v>
      </c>
      <c r="P39">
        <v>393</v>
      </c>
      <c r="Q39">
        <v>293</v>
      </c>
      <c r="R39">
        <v>215</v>
      </c>
      <c r="S39">
        <v>8</v>
      </c>
      <c r="T39">
        <v>8</v>
      </c>
      <c r="U39">
        <f t="shared" si="25"/>
        <v>1720</v>
      </c>
      <c r="V39">
        <f t="shared" si="26"/>
        <v>1870</v>
      </c>
      <c r="W39">
        <v>25410</v>
      </c>
      <c r="X39">
        <f t="shared" si="23"/>
        <v>1651.65</v>
      </c>
      <c r="Y39" s="133" t="e">
        <v>#N/A</v>
      </c>
      <c r="Z39" t="e">
        <f t="shared" si="6"/>
        <v>#N/A</v>
      </c>
      <c r="AC39">
        <v>110594.48400000003</v>
      </c>
      <c r="AD39" t="s">
        <v>200</v>
      </c>
      <c r="AE39" t="s">
        <v>222</v>
      </c>
      <c r="AF39" t="e">
        <v>#N/A</v>
      </c>
    </row>
    <row r="40" spans="1:32" ht="11.9" customHeight="1" x14ac:dyDescent="0.35">
      <c r="A40" t="str">
        <f t="shared" si="24"/>
        <v>-42844521C03</v>
      </c>
      <c r="B40">
        <v>-4284452</v>
      </c>
      <c r="C40" t="s">
        <v>220</v>
      </c>
      <c r="D40" t="s">
        <v>163</v>
      </c>
      <c r="E40" t="s">
        <v>199</v>
      </c>
      <c r="F40">
        <v>65</v>
      </c>
      <c r="H40" t="s">
        <v>221</v>
      </c>
      <c r="K40">
        <v>1</v>
      </c>
      <c r="L40">
        <v>30</v>
      </c>
      <c r="M40">
        <v>64</v>
      </c>
      <c r="N40">
        <v>1.95</v>
      </c>
      <c r="O40">
        <f t="shared" si="27"/>
        <v>124.8</v>
      </c>
      <c r="P40">
        <v>393</v>
      </c>
      <c r="Q40">
        <v>293</v>
      </c>
      <c r="R40">
        <v>215</v>
      </c>
      <c r="S40">
        <v>8</v>
      </c>
      <c r="T40">
        <v>8</v>
      </c>
      <c r="U40">
        <f t="shared" si="25"/>
        <v>1720</v>
      </c>
      <c r="V40">
        <f t="shared" si="26"/>
        <v>1870</v>
      </c>
      <c r="W40">
        <v>13764</v>
      </c>
      <c r="X40">
        <f t="shared" si="23"/>
        <v>894.66</v>
      </c>
      <c r="Y40" s="133" t="e">
        <v>#N/A</v>
      </c>
      <c r="Z40" t="e">
        <f t="shared" si="6"/>
        <v>#N/A</v>
      </c>
      <c r="AC40" t="e">
        <f>+Z40*24</f>
        <v>#N/A</v>
      </c>
      <c r="AD40" t="s">
        <v>202</v>
      </c>
      <c r="AE40" t="s">
        <v>222</v>
      </c>
      <c r="AF40" t="e">
        <v>#N/A</v>
      </c>
    </row>
    <row r="41" spans="1:32" ht="11.9" customHeight="1" x14ac:dyDescent="0.35">
      <c r="A41" t="str">
        <f t="shared" si="24"/>
        <v>-42844531C01</v>
      </c>
      <c r="B41">
        <v>-4284453</v>
      </c>
      <c r="C41" t="s">
        <v>223</v>
      </c>
      <c r="D41" t="s">
        <v>151</v>
      </c>
      <c r="E41" t="s">
        <v>152</v>
      </c>
      <c r="F41">
        <v>85</v>
      </c>
      <c r="H41" t="s">
        <v>221</v>
      </c>
      <c r="K41">
        <v>1</v>
      </c>
      <c r="L41">
        <v>20</v>
      </c>
      <c r="M41">
        <v>40</v>
      </c>
      <c r="N41">
        <v>1.7</v>
      </c>
      <c r="O41">
        <f t="shared" si="27"/>
        <v>68</v>
      </c>
      <c r="P41">
        <v>396</v>
      </c>
      <c r="Q41">
        <v>296</v>
      </c>
      <c r="R41">
        <v>180</v>
      </c>
      <c r="S41">
        <v>8</v>
      </c>
      <c r="T41">
        <v>5</v>
      </c>
      <c r="U41">
        <f t="shared" si="25"/>
        <v>900</v>
      </c>
      <c r="V41">
        <f t="shared" si="26"/>
        <v>1050</v>
      </c>
      <c r="W41">
        <v>19200</v>
      </c>
      <c r="X41">
        <f t="shared" si="23"/>
        <v>1632</v>
      </c>
      <c r="Y41" s="133" t="e">
        <v>#N/A</v>
      </c>
      <c r="Z41" t="e">
        <f t="shared" si="6"/>
        <v>#N/A</v>
      </c>
      <c r="AC41">
        <v>36426.239999999998</v>
      </c>
      <c r="AD41" t="s">
        <v>159</v>
      </c>
      <c r="AE41" t="s">
        <v>224</v>
      </c>
      <c r="AF41" t="e">
        <v>#N/A</v>
      </c>
    </row>
    <row r="42" spans="1:32" ht="11.9" customHeight="1" x14ac:dyDescent="0.35">
      <c r="A42" t="str">
        <f t="shared" si="24"/>
        <v>42844541C01</v>
      </c>
      <c r="B42">
        <v>4284454</v>
      </c>
      <c r="C42" t="s">
        <v>223</v>
      </c>
      <c r="D42" t="s">
        <v>151</v>
      </c>
      <c r="E42" t="s">
        <v>152</v>
      </c>
      <c r="F42">
        <v>85</v>
      </c>
      <c r="H42" t="s">
        <v>221</v>
      </c>
      <c r="K42">
        <v>1</v>
      </c>
      <c r="L42">
        <v>20</v>
      </c>
      <c r="M42">
        <v>80</v>
      </c>
      <c r="N42">
        <f t="shared" ref="N42:N48" si="28">+F42*K42*L42/1000</f>
        <v>1.7</v>
      </c>
      <c r="O42">
        <f t="shared" si="27"/>
        <v>136</v>
      </c>
      <c r="P42">
        <v>393</v>
      </c>
      <c r="Q42">
        <v>295</v>
      </c>
      <c r="R42">
        <v>180</v>
      </c>
      <c r="S42">
        <v>8</v>
      </c>
      <c r="T42">
        <v>10</v>
      </c>
      <c r="U42">
        <f t="shared" si="25"/>
        <v>1800</v>
      </c>
      <c r="V42">
        <f t="shared" si="26"/>
        <v>1950</v>
      </c>
      <c r="W42">
        <v>19200</v>
      </c>
      <c r="X42">
        <f t="shared" si="23"/>
        <v>1632</v>
      </c>
      <c r="Y42" s="133" t="e">
        <v>#N/A</v>
      </c>
      <c r="Z42" t="e">
        <f t="shared" si="6"/>
        <v>#N/A</v>
      </c>
      <c r="AA42" t="e">
        <f t="shared" ref="AA42:AA75" si="29">Z42/N42/M42</f>
        <v>#N/A</v>
      </c>
      <c r="AB42" t="s">
        <v>158</v>
      </c>
      <c r="AC42">
        <v>36426.239999999998</v>
      </c>
      <c r="AD42" t="s">
        <v>159</v>
      </c>
      <c r="AF42" t="e">
        <v>#N/A</v>
      </c>
    </row>
    <row r="43" spans="1:32" ht="11.9" customHeight="1" x14ac:dyDescent="0.35">
      <c r="A43" t="str">
        <f t="shared" si="24"/>
        <v>42844791C01</v>
      </c>
      <c r="B43">
        <v>4284479</v>
      </c>
      <c r="C43" t="s">
        <v>225</v>
      </c>
      <c r="D43" t="s">
        <v>151</v>
      </c>
      <c r="E43" t="s">
        <v>199</v>
      </c>
      <c r="F43">
        <v>60</v>
      </c>
      <c r="G43" t="s">
        <v>226</v>
      </c>
      <c r="H43" t="s">
        <v>227</v>
      </c>
      <c r="K43">
        <v>1</v>
      </c>
      <c r="L43">
        <v>30</v>
      </c>
      <c r="M43">
        <v>80</v>
      </c>
      <c r="N43">
        <f t="shared" si="28"/>
        <v>1.8</v>
      </c>
      <c r="O43">
        <f t="shared" si="27"/>
        <v>144</v>
      </c>
      <c r="P43">
        <v>393</v>
      </c>
      <c r="Q43">
        <v>295</v>
      </c>
      <c r="R43">
        <v>215</v>
      </c>
      <c r="S43">
        <v>8</v>
      </c>
      <c r="T43">
        <v>10</v>
      </c>
      <c r="U43">
        <f t="shared" si="25"/>
        <v>2150</v>
      </c>
      <c r="V43">
        <f t="shared" si="26"/>
        <v>2300</v>
      </c>
      <c r="W43">
        <v>25410</v>
      </c>
      <c r="X43">
        <f t="shared" si="23"/>
        <v>1524.6</v>
      </c>
      <c r="Y43" s="133">
        <v>86</v>
      </c>
      <c r="Z43">
        <f t="shared" si="6"/>
        <v>1311.1559999999999</v>
      </c>
      <c r="AA43">
        <f t="shared" si="29"/>
        <v>9.1052499999999998</v>
      </c>
      <c r="AB43" t="s">
        <v>158</v>
      </c>
      <c r="AC43">
        <v>4752</v>
      </c>
      <c r="AD43" t="s">
        <v>228</v>
      </c>
      <c r="AF43" t="e">
        <v>#N/A</v>
      </c>
    </row>
    <row r="44" spans="1:32" ht="11.9" customHeight="1" x14ac:dyDescent="0.35">
      <c r="A44" t="str">
        <f t="shared" si="24"/>
        <v>42844791C03</v>
      </c>
      <c r="B44">
        <v>4284479</v>
      </c>
      <c r="C44" t="s">
        <v>225</v>
      </c>
      <c r="D44" t="s">
        <v>163</v>
      </c>
      <c r="E44" t="s">
        <v>199</v>
      </c>
      <c r="F44">
        <v>60</v>
      </c>
      <c r="G44" t="s">
        <v>226</v>
      </c>
      <c r="H44" t="s">
        <v>227</v>
      </c>
      <c r="K44">
        <v>1</v>
      </c>
      <c r="L44">
        <v>30</v>
      </c>
      <c r="M44">
        <v>80</v>
      </c>
      <c r="N44">
        <f t="shared" si="28"/>
        <v>1.8</v>
      </c>
      <c r="O44">
        <f t="shared" si="27"/>
        <v>144</v>
      </c>
      <c r="P44">
        <v>393</v>
      </c>
      <c r="Q44">
        <v>295</v>
      </c>
      <c r="R44">
        <v>215</v>
      </c>
      <c r="S44">
        <v>8</v>
      </c>
      <c r="T44">
        <v>10</v>
      </c>
      <c r="U44">
        <f t="shared" si="25"/>
        <v>2150</v>
      </c>
      <c r="V44">
        <f t="shared" si="26"/>
        <v>2300</v>
      </c>
      <c r="W44">
        <v>13764</v>
      </c>
      <c r="X44">
        <f t="shared" si="23"/>
        <v>825.84</v>
      </c>
      <c r="Y44" s="133">
        <v>91.925072</v>
      </c>
      <c r="Z44">
        <f t="shared" si="6"/>
        <v>759.15401460480007</v>
      </c>
      <c r="AA44">
        <f t="shared" si="29"/>
        <v>5.2719028792000007</v>
      </c>
      <c r="AB44" t="s">
        <v>154</v>
      </c>
      <c r="AC44">
        <v>102087.216</v>
      </c>
      <c r="AD44" t="s">
        <v>228</v>
      </c>
      <c r="AF44" t="e">
        <v>#N/A</v>
      </c>
    </row>
    <row r="45" spans="1:32" ht="11.9" customHeight="1" x14ac:dyDescent="0.35">
      <c r="A45" t="str">
        <f t="shared" si="24"/>
        <v>42844831C01</v>
      </c>
      <c r="B45">
        <v>4284483</v>
      </c>
      <c r="C45" t="s">
        <v>229</v>
      </c>
      <c r="D45" t="s">
        <v>151</v>
      </c>
      <c r="E45" t="s">
        <v>199</v>
      </c>
      <c r="F45">
        <v>60</v>
      </c>
      <c r="G45" t="s">
        <v>226</v>
      </c>
      <c r="H45" t="s">
        <v>161</v>
      </c>
      <c r="K45">
        <v>1</v>
      </c>
      <c r="L45">
        <v>30</v>
      </c>
      <c r="M45">
        <v>80</v>
      </c>
      <c r="N45">
        <f t="shared" si="28"/>
        <v>1.8</v>
      </c>
      <c r="O45">
        <f t="shared" si="27"/>
        <v>144</v>
      </c>
      <c r="P45">
        <v>393</v>
      </c>
      <c r="Q45">
        <v>295</v>
      </c>
      <c r="R45">
        <v>215</v>
      </c>
      <c r="S45">
        <v>8</v>
      </c>
      <c r="T45">
        <v>10</v>
      </c>
      <c r="U45">
        <f t="shared" si="25"/>
        <v>2150</v>
      </c>
      <c r="V45">
        <f t="shared" si="26"/>
        <v>2300</v>
      </c>
      <c r="W45">
        <v>25410</v>
      </c>
      <c r="X45">
        <f t="shared" si="23"/>
        <v>1524.6</v>
      </c>
      <c r="Y45" s="133">
        <v>86</v>
      </c>
      <c r="Z45">
        <f t="shared" si="6"/>
        <v>1311.1559999999999</v>
      </c>
      <c r="AA45">
        <f t="shared" si="29"/>
        <v>9.1052499999999998</v>
      </c>
      <c r="AB45" t="s">
        <v>158</v>
      </c>
      <c r="AC45">
        <v>4032</v>
      </c>
      <c r="AD45" t="s">
        <v>230</v>
      </c>
      <c r="AF45" t="e">
        <v>#N/A</v>
      </c>
    </row>
    <row r="46" spans="1:32" ht="11.9" customHeight="1" x14ac:dyDescent="0.35">
      <c r="A46" t="str">
        <f t="shared" si="24"/>
        <v>42844831C03</v>
      </c>
      <c r="B46">
        <v>4284483</v>
      </c>
      <c r="C46" t="s">
        <v>229</v>
      </c>
      <c r="D46" t="s">
        <v>163</v>
      </c>
      <c r="E46" t="s">
        <v>199</v>
      </c>
      <c r="F46">
        <v>60</v>
      </c>
      <c r="G46" t="s">
        <v>226</v>
      </c>
      <c r="H46" t="s">
        <v>161</v>
      </c>
      <c r="K46">
        <v>1</v>
      </c>
      <c r="L46">
        <v>30</v>
      </c>
      <c r="M46">
        <v>80</v>
      </c>
      <c r="N46">
        <f t="shared" si="28"/>
        <v>1.8</v>
      </c>
      <c r="O46">
        <f t="shared" si="27"/>
        <v>144</v>
      </c>
      <c r="P46">
        <v>393</v>
      </c>
      <c r="Q46">
        <v>295</v>
      </c>
      <c r="R46">
        <v>215</v>
      </c>
      <c r="S46">
        <v>8</v>
      </c>
      <c r="T46">
        <v>10</v>
      </c>
      <c r="U46">
        <f t="shared" si="25"/>
        <v>2150</v>
      </c>
      <c r="V46">
        <f t="shared" si="26"/>
        <v>2300</v>
      </c>
      <c r="W46">
        <v>13764</v>
      </c>
      <c r="X46">
        <f t="shared" si="23"/>
        <v>825.84</v>
      </c>
      <c r="Y46" s="133">
        <v>91.925072</v>
      </c>
      <c r="Z46">
        <f t="shared" si="6"/>
        <v>759.15401460480007</v>
      </c>
      <c r="AA46">
        <f t="shared" si="29"/>
        <v>5.2719028792000007</v>
      </c>
      <c r="AB46" t="s">
        <v>154</v>
      </c>
      <c r="AC46">
        <v>102087.216</v>
      </c>
      <c r="AD46" t="s">
        <v>230</v>
      </c>
      <c r="AF46" t="e">
        <v>#N/A</v>
      </c>
    </row>
    <row r="47" spans="1:32" ht="11.9" customHeight="1" x14ac:dyDescent="0.35">
      <c r="A47" t="str">
        <f t="shared" si="24"/>
        <v>42844851C01</v>
      </c>
      <c r="B47">
        <v>4284485</v>
      </c>
      <c r="C47" t="s">
        <v>231</v>
      </c>
      <c r="D47" t="s">
        <v>151</v>
      </c>
      <c r="E47" t="s">
        <v>199</v>
      </c>
      <c r="F47">
        <v>60</v>
      </c>
      <c r="G47" t="s">
        <v>226</v>
      </c>
      <c r="H47" t="s">
        <v>157</v>
      </c>
      <c r="K47">
        <v>1</v>
      </c>
      <c r="L47">
        <v>30</v>
      </c>
      <c r="M47">
        <v>80</v>
      </c>
      <c r="N47">
        <f t="shared" si="28"/>
        <v>1.8</v>
      </c>
      <c r="O47">
        <f t="shared" si="27"/>
        <v>144</v>
      </c>
      <c r="P47">
        <v>393</v>
      </c>
      <c r="Q47">
        <v>295</v>
      </c>
      <c r="R47">
        <v>215</v>
      </c>
      <c r="S47">
        <v>8</v>
      </c>
      <c r="T47">
        <v>10</v>
      </c>
      <c r="U47">
        <f t="shared" si="25"/>
        <v>2150</v>
      </c>
      <c r="V47">
        <f t="shared" si="26"/>
        <v>2300</v>
      </c>
      <c r="W47">
        <v>25410</v>
      </c>
      <c r="X47">
        <f t="shared" si="23"/>
        <v>1524.6</v>
      </c>
      <c r="Y47" s="133">
        <v>86</v>
      </c>
      <c r="Z47">
        <f t="shared" si="6"/>
        <v>1311.1559999999999</v>
      </c>
      <c r="AA47">
        <f t="shared" si="29"/>
        <v>9.1052499999999998</v>
      </c>
      <c r="AB47" t="s">
        <v>158</v>
      </c>
      <c r="AC47">
        <v>8064</v>
      </c>
      <c r="AD47" t="s">
        <v>232</v>
      </c>
      <c r="AF47" t="e">
        <v>#N/A</v>
      </c>
    </row>
    <row r="48" spans="1:32" ht="11.9" customHeight="1" x14ac:dyDescent="0.35">
      <c r="A48" t="str">
        <f t="shared" si="24"/>
        <v>42844851C03</v>
      </c>
      <c r="B48">
        <v>4284485</v>
      </c>
      <c r="C48" t="s">
        <v>231</v>
      </c>
      <c r="D48" t="s">
        <v>163</v>
      </c>
      <c r="E48" t="s">
        <v>199</v>
      </c>
      <c r="F48">
        <v>60</v>
      </c>
      <c r="G48" t="s">
        <v>226</v>
      </c>
      <c r="H48" t="s">
        <v>157</v>
      </c>
      <c r="K48">
        <v>1</v>
      </c>
      <c r="L48">
        <v>30</v>
      </c>
      <c r="M48">
        <v>80</v>
      </c>
      <c r="N48">
        <f t="shared" si="28"/>
        <v>1.8</v>
      </c>
      <c r="O48">
        <f t="shared" si="27"/>
        <v>144</v>
      </c>
      <c r="P48">
        <v>393</v>
      </c>
      <c r="Q48">
        <v>295</v>
      </c>
      <c r="R48">
        <v>215</v>
      </c>
      <c r="S48">
        <v>8</v>
      </c>
      <c r="T48">
        <v>10</v>
      </c>
      <c r="U48">
        <f t="shared" si="25"/>
        <v>2150</v>
      </c>
      <c r="V48">
        <f t="shared" si="26"/>
        <v>2300</v>
      </c>
      <c r="W48">
        <v>13764</v>
      </c>
      <c r="X48">
        <f t="shared" si="23"/>
        <v>825.84</v>
      </c>
      <c r="Y48" s="133">
        <v>91.925072</v>
      </c>
      <c r="Z48">
        <f t="shared" si="6"/>
        <v>759.15401460480007</v>
      </c>
      <c r="AA48">
        <f t="shared" si="29"/>
        <v>5.2719028792000007</v>
      </c>
      <c r="AB48" t="s">
        <v>154</v>
      </c>
      <c r="AC48">
        <v>102087.216</v>
      </c>
      <c r="AD48" t="s">
        <v>232</v>
      </c>
      <c r="AF48" t="e">
        <v>#N/A</v>
      </c>
    </row>
    <row r="49" spans="1:32" ht="11.9" customHeight="1" x14ac:dyDescent="0.35">
      <c r="A49" t="str">
        <f t="shared" si="24"/>
        <v>42846851C01</v>
      </c>
      <c r="B49">
        <v>4284685</v>
      </c>
      <c r="C49" t="s">
        <v>196</v>
      </c>
      <c r="D49" t="s">
        <v>151</v>
      </c>
      <c r="E49" t="s">
        <v>152</v>
      </c>
      <c r="F49">
        <v>80</v>
      </c>
      <c r="H49" t="s">
        <v>197</v>
      </c>
      <c r="K49">
        <v>1</v>
      </c>
      <c r="L49">
        <v>20</v>
      </c>
      <c r="M49">
        <v>96</v>
      </c>
      <c r="N49">
        <f>+F49*K49*L49/1000</f>
        <v>1.6</v>
      </c>
      <c r="O49">
        <f t="shared" si="27"/>
        <v>153.60000000000002</v>
      </c>
      <c r="P49">
        <v>396</v>
      </c>
      <c r="Q49">
        <v>296</v>
      </c>
      <c r="R49">
        <v>180</v>
      </c>
      <c r="S49">
        <v>8</v>
      </c>
      <c r="T49">
        <v>12</v>
      </c>
      <c r="U49">
        <f t="shared" si="25"/>
        <v>2160</v>
      </c>
      <c r="V49">
        <f t="shared" si="26"/>
        <v>2310</v>
      </c>
      <c r="W49">
        <v>19200</v>
      </c>
      <c r="X49">
        <f t="shared" si="23"/>
        <v>1536</v>
      </c>
      <c r="Y49" s="133">
        <v>92</v>
      </c>
      <c r="Z49">
        <f t="shared" si="6"/>
        <v>1413.12</v>
      </c>
      <c r="AA49">
        <f t="shared" si="29"/>
        <v>9.1999999999999993</v>
      </c>
      <c r="AB49" t="s">
        <v>158</v>
      </c>
      <c r="AC49">
        <f>8*Z49</f>
        <v>11304.96</v>
      </c>
      <c r="AD49" t="s">
        <v>155</v>
      </c>
      <c r="AE49" t="s">
        <v>195</v>
      </c>
      <c r="AF49" t="e">
        <v>#N/A</v>
      </c>
    </row>
    <row r="50" spans="1:32" ht="11.9" customHeight="1" x14ac:dyDescent="0.35">
      <c r="A50" t="str">
        <f t="shared" si="24"/>
        <v>42846891C01</v>
      </c>
      <c r="B50">
        <v>4284689</v>
      </c>
      <c r="C50" t="s">
        <v>187</v>
      </c>
      <c r="D50" t="s">
        <v>151</v>
      </c>
      <c r="E50" t="s">
        <v>152</v>
      </c>
      <c r="F50">
        <v>80</v>
      </c>
      <c r="H50" t="s">
        <v>157</v>
      </c>
      <c r="K50">
        <v>1</v>
      </c>
      <c r="L50">
        <v>20</v>
      </c>
      <c r="M50">
        <v>96</v>
      </c>
      <c r="N50">
        <f>+F50*K50*L50/1000</f>
        <v>1.6</v>
      </c>
      <c r="O50">
        <f t="shared" si="27"/>
        <v>153.60000000000002</v>
      </c>
      <c r="P50">
        <v>396</v>
      </c>
      <c r="Q50">
        <v>296</v>
      </c>
      <c r="R50">
        <v>180</v>
      </c>
      <c r="S50">
        <v>8</v>
      </c>
      <c r="T50">
        <v>12</v>
      </c>
      <c r="U50">
        <f t="shared" si="25"/>
        <v>2160</v>
      </c>
      <c r="V50">
        <f t="shared" si="26"/>
        <v>2310</v>
      </c>
      <c r="W50">
        <v>19200</v>
      </c>
      <c r="X50">
        <f t="shared" si="23"/>
        <v>1536</v>
      </c>
      <c r="Y50" s="133" t="e">
        <v>#N/A</v>
      </c>
      <c r="Z50" t="e">
        <f t="shared" si="6"/>
        <v>#N/A</v>
      </c>
      <c r="AA50" t="e">
        <f t="shared" si="29"/>
        <v>#N/A</v>
      </c>
      <c r="AB50" t="s">
        <v>158</v>
      </c>
      <c r="AC50" t="e">
        <f>+Z50*24</f>
        <v>#N/A</v>
      </c>
      <c r="AD50" t="s">
        <v>159</v>
      </c>
      <c r="AE50" t="s">
        <v>195</v>
      </c>
      <c r="AF50" t="e">
        <v>#N/A</v>
      </c>
    </row>
    <row r="51" spans="1:32" ht="11.9" customHeight="1" x14ac:dyDescent="0.35">
      <c r="A51" t="str">
        <f t="shared" si="24"/>
        <v>42846901C01</v>
      </c>
      <c r="B51">
        <v>4284690</v>
      </c>
      <c r="C51" t="s">
        <v>214</v>
      </c>
      <c r="D51" t="s">
        <v>151</v>
      </c>
      <c r="E51" t="s">
        <v>152</v>
      </c>
      <c r="F51">
        <v>80</v>
      </c>
      <c r="H51" t="s">
        <v>215</v>
      </c>
      <c r="K51">
        <v>1</v>
      </c>
      <c r="L51">
        <v>20</v>
      </c>
      <c r="M51">
        <v>96</v>
      </c>
      <c r="N51">
        <f>+F51*K51*L51/1000</f>
        <v>1.6</v>
      </c>
      <c r="O51">
        <f t="shared" si="27"/>
        <v>153.60000000000002</v>
      </c>
      <c r="P51">
        <v>396</v>
      </c>
      <c r="Q51">
        <v>296</v>
      </c>
      <c r="R51">
        <v>180</v>
      </c>
      <c r="S51">
        <v>8</v>
      </c>
      <c r="T51">
        <v>12</v>
      </c>
      <c r="U51">
        <f t="shared" si="25"/>
        <v>2160</v>
      </c>
      <c r="V51">
        <f t="shared" si="26"/>
        <v>2310</v>
      </c>
      <c r="W51">
        <v>19200</v>
      </c>
      <c r="X51">
        <f t="shared" si="23"/>
        <v>1536</v>
      </c>
      <c r="Y51" s="133" t="e">
        <v>#N/A</v>
      </c>
      <c r="Z51" t="e">
        <f t="shared" si="6"/>
        <v>#N/A</v>
      </c>
      <c r="AA51" t="e">
        <f t="shared" si="29"/>
        <v>#N/A</v>
      </c>
      <c r="AB51" t="s">
        <v>158</v>
      </c>
      <c r="AC51" t="e">
        <f>+Z51*24</f>
        <v>#N/A</v>
      </c>
      <c r="AD51" t="s">
        <v>159</v>
      </c>
      <c r="AE51" t="s">
        <v>195</v>
      </c>
      <c r="AF51" t="e">
        <v>#N/A</v>
      </c>
    </row>
    <row r="52" spans="1:32" ht="11.9" customHeight="1" x14ac:dyDescent="0.35">
      <c r="A52" t="str">
        <f t="shared" si="24"/>
        <v>42847281C03</v>
      </c>
      <c r="B52">
        <v>4284728</v>
      </c>
      <c r="C52" t="s">
        <v>233</v>
      </c>
      <c r="D52" t="s">
        <v>163</v>
      </c>
      <c r="E52" t="s">
        <v>234</v>
      </c>
      <c r="F52">
        <v>60</v>
      </c>
      <c r="G52" t="s">
        <v>194</v>
      </c>
      <c r="H52" t="s">
        <v>161</v>
      </c>
      <c r="K52">
        <v>1</v>
      </c>
      <c r="L52">
        <v>20</v>
      </c>
      <c r="M52">
        <v>45</v>
      </c>
      <c r="N52">
        <v>1.2</v>
      </c>
      <c r="O52">
        <f t="shared" si="27"/>
        <v>54</v>
      </c>
      <c r="P52">
        <v>398</v>
      </c>
      <c r="Q52">
        <v>264</v>
      </c>
      <c r="R52">
        <v>180</v>
      </c>
      <c r="S52">
        <v>9</v>
      </c>
      <c r="T52">
        <v>5</v>
      </c>
      <c r="U52">
        <f t="shared" si="25"/>
        <v>900</v>
      </c>
      <c r="V52">
        <f t="shared" si="26"/>
        <v>1050</v>
      </c>
      <c r="W52">
        <v>14628</v>
      </c>
      <c r="X52">
        <f t="shared" si="23"/>
        <v>877.68</v>
      </c>
      <c r="Y52" s="133">
        <v>91.869824000000008</v>
      </c>
      <c r="Z52">
        <f t="shared" si="6"/>
        <v>806.32307128319997</v>
      </c>
      <c r="AA52">
        <f t="shared" si="29"/>
        <v>14.931908727466666</v>
      </c>
      <c r="AB52" t="s">
        <v>158</v>
      </c>
      <c r="AC52">
        <f t="shared" ref="AC52:AC67" si="30">+Z52*8</f>
        <v>6450.5845702655997</v>
      </c>
      <c r="AD52" t="s">
        <v>235</v>
      </c>
      <c r="AF52" t="e">
        <v>#N/A</v>
      </c>
    </row>
    <row r="53" spans="1:32" ht="11.9" customHeight="1" x14ac:dyDescent="0.35">
      <c r="A53" t="str">
        <f t="shared" si="24"/>
        <v>42847291C03</v>
      </c>
      <c r="B53">
        <v>4284729</v>
      </c>
      <c r="C53" t="s">
        <v>236</v>
      </c>
      <c r="D53" t="s">
        <v>163</v>
      </c>
      <c r="E53" t="s">
        <v>234</v>
      </c>
      <c r="F53">
        <v>60</v>
      </c>
      <c r="G53" t="s">
        <v>194</v>
      </c>
      <c r="H53" t="s">
        <v>173</v>
      </c>
      <c r="K53">
        <v>1</v>
      </c>
      <c r="L53">
        <v>20</v>
      </c>
      <c r="M53">
        <v>45</v>
      </c>
      <c r="N53">
        <v>1.2</v>
      </c>
      <c r="O53">
        <f t="shared" si="27"/>
        <v>54</v>
      </c>
      <c r="P53">
        <v>398</v>
      </c>
      <c r="Q53">
        <v>264</v>
      </c>
      <c r="R53">
        <v>180</v>
      </c>
      <c r="S53">
        <v>9</v>
      </c>
      <c r="T53">
        <v>5</v>
      </c>
      <c r="U53">
        <f t="shared" si="25"/>
        <v>900</v>
      </c>
      <c r="V53">
        <f t="shared" si="26"/>
        <v>1050</v>
      </c>
      <c r="W53">
        <v>14628</v>
      </c>
      <c r="X53">
        <f t="shared" si="23"/>
        <v>877.68</v>
      </c>
      <c r="Y53" s="133">
        <v>91.869824000000008</v>
      </c>
      <c r="Z53">
        <f t="shared" si="6"/>
        <v>806.32307128319997</v>
      </c>
      <c r="AA53">
        <f t="shared" si="29"/>
        <v>14.931908727466666</v>
      </c>
      <c r="AB53" t="s">
        <v>158</v>
      </c>
      <c r="AC53">
        <f t="shared" si="30"/>
        <v>6450.5845702655997</v>
      </c>
      <c r="AD53" t="s">
        <v>235</v>
      </c>
      <c r="AF53" t="e">
        <v>#N/A</v>
      </c>
    </row>
    <row r="54" spans="1:32" ht="11.9" customHeight="1" x14ac:dyDescent="0.35">
      <c r="A54" t="str">
        <f t="shared" si="24"/>
        <v>42847531C03</v>
      </c>
      <c r="B54">
        <v>4284753</v>
      </c>
      <c r="C54" t="s">
        <v>233</v>
      </c>
      <c r="D54" t="s">
        <v>163</v>
      </c>
      <c r="E54" t="s">
        <v>234</v>
      </c>
      <c r="F54">
        <v>60</v>
      </c>
      <c r="G54" t="s">
        <v>237</v>
      </c>
      <c r="H54" t="s">
        <v>161</v>
      </c>
      <c r="K54">
        <v>1</v>
      </c>
      <c r="L54">
        <v>20</v>
      </c>
      <c r="M54">
        <v>104</v>
      </c>
      <c r="N54">
        <v>1.2</v>
      </c>
      <c r="O54">
        <f t="shared" si="27"/>
        <v>124.8</v>
      </c>
      <c r="P54">
        <v>393</v>
      </c>
      <c r="Q54">
        <v>295</v>
      </c>
      <c r="R54">
        <v>170</v>
      </c>
      <c r="S54">
        <v>8</v>
      </c>
      <c r="T54">
        <v>13</v>
      </c>
      <c r="U54">
        <f t="shared" si="25"/>
        <v>2210</v>
      </c>
      <c r="V54">
        <f t="shared" si="26"/>
        <v>2360</v>
      </c>
      <c r="W54">
        <v>14628</v>
      </c>
      <c r="X54">
        <f t="shared" si="23"/>
        <v>877.68</v>
      </c>
      <c r="Y54" s="133" t="e">
        <v>#N/A</v>
      </c>
      <c r="Z54" t="e">
        <f t="shared" si="6"/>
        <v>#N/A</v>
      </c>
      <c r="AA54" t="e">
        <f t="shared" si="29"/>
        <v>#N/A</v>
      </c>
      <c r="AB54" t="s">
        <v>158</v>
      </c>
      <c r="AC54" t="e">
        <f t="shared" si="30"/>
        <v>#N/A</v>
      </c>
      <c r="AD54" t="s">
        <v>235</v>
      </c>
      <c r="AF54" t="e">
        <v>#N/A</v>
      </c>
    </row>
    <row r="55" spans="1:32" ht="12" customHeight="1" x14ac:dyDescent="0.35">
      <c r="A55" t="str">
        <f t="shared" si="24"/>
        <v>42847561C03</v>
      </c>
      <c r="B55">
        <v>4284756</v>
      </c>
      <c r="C55" t="s">
        <v>236</v>
      </c>
      <c r="D55" t="s">
        <v>163</v>
      </c>
      <c r="E55" t="s">
        <v>234</v>
      </c>
      <c r="F55">
        <v>60</v>
      </c>
      <c r="G55" t="s">
        <v>238</v>
      </c>
      <c r="H55" t="s">
        <v>173</v>
      </c>
      <c r="K55">
        <v>1</v>
      </c>
      <c r="L55">
        <v>20</v>
      </c>
      <c r="M55">
        <v>80</v>
      </c>
      <c r="N55">
        <v>1.2</v>
      </c>
      <c r="O55">
        <f t="shared" si="27"/>
        <v>96</v>
      </c>
      <c r="P55">
        <v>393</v>
      </c>
      <c r="Q55">
        <v>295</v>
      </c>
      <c r="R55">
        <v>170</v>
      </c>
      <c r="S55">
        <v>8</v>
      </c>
      <c r="T55">
        <v>10</v>
      </c>
      <c r="U55">
        <f t="shared" si="25"/>
        <v>1700</v>
      </c>
      <c r="V55">
        <f t="shared" si="26"/>
        <v>1850</v>
      </c>
      <c r="W55">
        <v>14628</v>
      </c>
      <c r="X55">
        <f t="shared" si="23"/>
        <v>877.68</v>
      </c>
      <c r="Y55" s="133">
        <v>91.869824000000008</v>
      </c>
      <c r="Z55">
        <f t="shared" si="6"/>
        <v>806.32307128319997</v>
      </c>
      <c r="AA55">
        <f t="shared" si="29"/>
        <v>8.3991986591999996</v>
      </c>
      <c r="AB55" t="s">
        <v>158</v>
      </c>
      <c r="AC55">
        <f t="shared" si="30"/>
        <v>6450.5845702655997</v>
      </c>
      <c r="AD55" t="s">
        <v>239</v>
      </c>
      <c r="AF55" t="e">
        <v>#N/A</v>
      </c>
    </row>
    <row r="56" spans="1:32" ht="9" customHeight="1" x14ac:dyDescent="0.35">
      <c r="A56" t="str">
        <f t="shared" si="24"/>
        <v>43169571C03</v>
      </c>
      <c r="B56">
        <v>4316957</v>
      </c>
      <c r="C56" t="s">
        <v>240</v>
      </c>
      <c r="D56" t="s">
        <v>163</v>
      </c>
      <c r="E56" t="s">
        <v>241</v>
      </c>
      <c r="F56">
        <v>50</v>
      </c>
      <c r="G56" t="s">
        <v>242</v>
      </c>
      <c r="H56" t="s">
        <v>173</v>
      </c>
      <c r="K56">
        <v>1</v>
      </c>
      <c r="L56">
        <v>16</v>
      </c>
      <c r="M56">
        <v>60</v>
      </c>
      <c r="N56">
        <f t="shared" ref="N56:N63" si="31">F56*L56/1000</f>
        <v>0.8</v>
      </c>
      <c r="O56">
        <f t="shared" ref="O56" si="32">+N56*M56</f>
        <v>48</v>
      </c>
      <c r="P56">
        <v>393</v>
      </c>
      <c r="Q56">
        <v>295</v>
      </c>
      <c r="R56">
        <v>170</v>
      </c>
      <c r="S56">
        <v>8</v>
      </c>
      <c r="T56">
        <v>10</v>
      </c>
      <c r="U56">
        <f t="shared" ref="U56" si="33">+T56*R56</f>
        <v>1700</v>
      </c>
      <c r="V56">
        <f t="shared" ref="V56" si="34">+U56+150</f>
        <v>1850</v>
      </c>
      <c r="W56">
        <v>23400</v>
      </c>
      <c r="X56">
        <f t="shared" ref="X56" si="35">W56*F56/1000</f>
        <v>1170</v>
      </c>
      <c r="Y56" s="133">
        <v>75</v>
      </c>
      <c r="Z56">
        <f t="shared" si="6"/>
        <v>877.5</v>
      </c>
      <c r="AA56">
        <f t="shared" si="29"/>
        <v>18.28125</v>
      </c>
      <c r="AB56" t="s">
        <v>158</v>
      </c>
      <c r="AC56">
        <f t="shared" ref="AC56" si="36">+Z56*8</f>
        <v>7020</v>
      </c>
      <c r="AD56" t="s">
        <v>239</v>
      </c>
      <c r="AF56" t="e">
        <v>#N/A</v>
      </c>
    </row>
    <row r="57" spans="1:32" ht="11.9" customHeight="1" x14ac:dyDescent="0.35">
      <c r="A57" t="str">
        <f t="shared" si="24"/>
        <v>43164271C03</v>
      </c>
      <c r="B57">
        <v>4316427</v>
      </c>
      <c r="C57" t="s">
        <v>243</v>
      </c>
      <c r="D57" t="s">
        <v>163</v>
      </c>
      <c r="E57" t="s">
        <v>241</v>
      </c>
      <c r="F57">
        <v>50</v>
      </c>
      <c r="G57" t="s">
        <v>244</v>
      </c>
      <c r="H57" t="s">
        <v>161</v>
      </c>
      <c r="K57">
        <v>1</v>
      </c>
      <c r="L57">
        <v>14</v>
      </c>
      <c r="M57">
        <v>60</v>
      </c>
      <c r="N57">
        <f t="shared" si="31"/>
        <v>0.7</v>
      </c>
      <c r="O57">
        <f t="shared" ref="O57:O58" si="37">+N57*M57</f>
        <v>42</v>
      </c>
      <c r="P57">
        <v>393</v>
      </c>
      <c r="Q57">
        <v>295</v>
      </c>
      <c r="R57">
        <v>170</v>
      </c>
      <c r="S57">
        <v>8</v>
      </c>
      <c r="T57">
        <v>10</v>
      </c>
      <c r="U57">
        <f t="shared" ref="U57:U58" si="38">+T57*R57</f>
        <v>1700</v>
      </c>
      <c r="V57">
        <f t="shared" ref="V57:V58" si="39">+U57+150</f>
        <v>1850</v>
      </c>
      <c r="W57">
        <v>23400</v>
      </c>
      <c r="X57">
        <f t="shared" ref="X57:X58" si="40">W57*F57/1000</f>
        <v>1170</v>
      </c>
      <c r="Y57" s="133">
        <v>75</v>
      </c>
      <c r="Z57">
        <f t="shared" si="6"/>
        <v>877.5</v>
      </c>
      <c r="AA57">
        <f t="shared" si="29"/>
        <v>20.892857142857146</v>
      </c>
      <c r="AB57" t="s">
        <v>158</v>
      </c>
      <c r="AC57">
        <f t="shared" ref="AC57:AC58" si="41">+Z57*8</f>
        <v>7020</v>
      </c>
      <c r="AD57" t="s">
        <v>239</v>
      </c>
      <c r="AF57" t="e">
        <v>#N/A</v>
      </c>
    </row>
    <row r="58" spans="1:32" ht="11.9" customHeight="1" x14ac:dyDescent="0.35">
      <c r="A58" t="str">
        <f t="shared" si="24"/>
        <v>43173471C03</v>
      </c>
      <c r="B58">
        <v>4317347</v>
      </c>
      <c r="C58" t="s">
        <v>110</v>
      </c>
      <c r="D58" t="s">
        <v>163</v>
      </c>
      <c r="E58" t="s">
        <v>241</v>
      </c>
      <c r="F58">
        <v>50</v>
      </c>
      <c r="G58" t="s">
        <v>242</v>
      </c>
      <c r="H58" t="s">
        <v>161</v>
      </c>
      <c r="K58">
        <v>1</v>
      </c>
      <c r="L58">
        <v>16</v>
      </c>
      <c r="M58">
        <v>60</v>
      </c>
      <c r="N58">
        <f t="shared" si="31"/>
        <v>0.8</v>
      </c>
      <c r="O58">
        <f t="shared" si="37"/>
        <v>48</v>
      </c>
      <c r="P58">
        <v>393</v>
      </c>
      <c r="Q58">
        <v>295</v>
      </c>
      <c r="R58">
        <v>170</v>
      </c>
      <c r="S58">
        <v>8</v>
      </c>
      <c r="T58">
        <v>10</v>
      </c>
      <c r="U58">
        <f t="shared" si="38"/>
        <v>1700</v>
      </c>
      <c r="V58">
        <f t="shared" si="39"/>
        <v>1850</v>
      </c>
      <c r="W58">
        <v>23400</v>
      </c>
      <c r="X58">
        <f t="shared" si="40"/>
        <v>1170</v>
      </c>
      <c r="Y58" s="133">
        <v>75</v>
      </c>
      <c r="Z58">
        <f t="shared" si="6"/>
        <v>877.5</v>
      </c>
      <c r="AA58">
        <f t="shared" si="29"/>
        <v>18.28125</v>
      </c>
      <c r="AB58" t="s">
        <v>158</v>
      </c>
      <c r="AC58">
        <f t="shared" si="41"/>
        <v>7020</v>
      </c>
      <c r="AD58" t="s">
        <v>239</v>
      </c>
      <c r="AF58" t="e">
        <v>#N/A</v>
      </c>
    </row>
    <row r="59" spans="1:32" ht="11.9" customHeight="1" x14ac:dyDescent="0.35">
      <c r="A59" t="str">
        <f t="shared" si="24"/>
        <v>43165671C03</v>
      </c>
      <c r="B59">
        <v>4316567</v>
      </c>
      <c r="C59" t="s">
        <v>245</v>
      </c>
      <c r="D59" t="s">
        <v>163</v>
      </c>
      <c r="E59" t="s">
        <v>241</v>
      </c>
      <c r="F59">
        <v>50</v>
      </c>
      <c r="G59" t="s">
        <v>246</v>
      </c>
      <c r="H59" t="s">
        <v>173</v>
      </c>
      <c r="K59">
        <v>1</v>
      </c>
      <c r="L59">
        <v>14</v>
      </c>
      <c r="M59">
        <v>108</v>
      </c>
      <c r="N59">
        <f t="shared" si="31"/>
        <v>0.7</v>
      </c>
      <c r="O59">
        <f t="shared" ref="O59:O61" si="42">+N59*M59</f>
        <v>75.599999999999994</v>
      </c>
      <c r="P59">
        <v>393</v>
      </c>
      <c r="Q59">
        <v>295</v>
      </c>
      <c r="R59">
        <v>170</v>
      </c>
      <c r="S59">
        <v>8</v>
      </c>
      <c r="T59">
        <v>10</v>
      </c>
      <c r="U59">
        <f t="shared" ref="U59:U61" si="43">+T59*R59</f>
        <v>1700</v>
      </c>
      <c r="V59">
        <f t="shared" ref="V59:V61" si="44">+U59+150</f>
        <v>1850</v>
      </c>
      <c r="W59">
        <v>23400</v>
      </c>
      <c r="X59">
        <f t="shared" ref="X59:X61" si="45">W59*F59/1000</f>
        <v>1170</v>
      </c>
      <c r="Y59" s="133">
        <v>75</v>
      </c>
      <c r="Z59">
        <f t="shared" si="6"/>
        <v>877.5</v>
      </c>
      <c r="AA59">
        <f t="shared" si="29"/>
        <v>11.607142857142858</v>
      </c>
      <c r="AB59" t="s">
        <v>158</v>
      </c>
      <c r="AC59">
        <f t="shared" ref="AC59:AC61" si="46">+Z59*8</f>
        <v>7020</v>
      </c>
      <c r="AD59" t="s">
        <v>239</v>
      </c>
      <c r="AF59" t="e">
        <v>#N/A</v>
      </c>
    </row>
    <row r="60" spans="1:32" ht="11.9" customHeight="1" x14ac:dyDescent="0.35">
      <c r="A60" t="str">
        <f t="shared" si="24"/>
        <v>43165151C03</v>
      </c>
      <c r="B60">
        <v>4316515</v>
      </c>
      <c r="C60" t="s">
        <v>245</v>
      </c>
      <c r="D60" t="s">
        <v>163</v>
      </c>
      <c r="E60" t="s">
        <v>241</v>
      </c>
      <c r="F60">
        <v>50</v>
      </c>
      <c r="G60" t="s">
        <v>244</v>
      </c>
      <c r="H60" t="s">
        <v>173</v>
      </c>
      <c r="K60">
        <v>1</v>
      </c>
      <c r="L60">
        <v>14</v>
      </c>
      <c r="M60">
        <v>60</v>
      </c>
      <c r="N60">
        <f t="shared" ref="N60" si="47">F60*L60/1000</f>
        <v>0.7</v>
      </c>
      <c r="O60">
        <f t="shared" ref="O60" si="48">+N60*M60</f>
        <v>42</v>
      </c>
      <c r="P60">
        <v>393</v>
      </c>
      <c r="Q60">
        <v>295</v>
      </c>
      <c r="R60">
        <v>170</v>
      </c>
      <c r="S60">
        <v>8</v>
      </c>
      <c r="T60">
        <v>10</v>
      </c>
      <c r="U60">
        <f t="shared" ref="U60" si="49">+T60*R60</f>
        <v>1700</v>
      </c>
      <c r="V60">
        <f t="shared" ref="V60" si="50">+U60+150</f>
        <v>1850</v>
      </c>
      <c r="W60">
        <v>23400</v>
      </c>
      <c r="X60">
        <f t="shared" ref="X60" si="51">W60*F60/1000</f>
        <v>1170</v>
      </c>
      <c r="Y60" s="133">
        <v>75</v>
      </c>
      <c r="Z60">
        <f t="shared" si="6"/>
        <v>877.5</v>
      </c>
      <c r="AA60">
        <f t="shared" si="29"/>
        <v>20.892857142857146</v>
      </c>
      <c r="AB60" t="s">
        <v>158</v>
      </c>
      <c r="AC60">
        <f t="shared" ref="AC60" si="52">+Z60*8</f>
        <v>7020</v>
      </c>
      <c r="AD60" t="s">
        <v>239</v>
      </c>
      <c r="AF60" t="e">
        <v>#N/A</v>
      </c>
    </row>
    <row r="61" spans="1:32" ht="11.9" customHeight="1" x14ac:dyDescent="0.35">
      <c r="A61" t="str">
        <f t="shared" si="24"/>
        <v>43166261C03</v>
      </c>
      <c r="B61">
        <v>4316626</v>
      </c>
      <c r="C61" t="s">
        <v>107</v>
      </c>
      <c r="D61" t="s">
        <v>163</v>
      </c>
      <c r="E61" t="s">
        <v>241</v>
      </c>
      <c r="F61">
        <v>50</v>
      </c>
      <c r="G61" t="s">
        <v>246</v>
      </c>
      <c r="H61" t="s">
        <v>161</v>
      </c>
      <c r="K61">
        <v>1</v>
      </c>
      <c r="L61">
        <v>14</v>
      </c>
      <c r="M61">
        <v>108</v>
      </c>
      <c r="N61">
        <f t="shared" si="31"/>
        <v>0.7</v>
      </c>
      <c r="O61">
        <f t="shared" si="42"/>
        <v>75.599999999999994</v>
      </c>
      <c r="P61">
        <v>393</v>
      </c>
      <c r="Q61">
        <v>295</v>
      </c>
      <c r="R61">
        <v>170</v>
      </c>
      <c r="S61">
        <v>8</v>
      </c>
      <c r="T61">
        <v>10</v>
      </c>
      <c r="U61">
        <f t="shared" si="43"/>
        <v>1700</v>
      </c>
      <c r="V61">
        <f t="shared" si="44"/>
        <v>1850</v>
      </c>
      <c r="W61">
        <v>23400</v>
      </c>
      <c r="X61">
        <f t="shared" si="45"/>
        <v>1170</v>
      </c>
      <c r="Y61" s="133">
        <v>75</v>
      </c>
      <c r="Z61">
        <f t="shared" si="6"/>
        <v>877.5</v>
      </c>
      <c r="AA61">
        <f t="shared" si="29"/>
        <v>11.607142857142858</v>
      </c>
      <c r="AB61" t="s">
        <v>158</v>
      </c>
      <c r="AC61">
        <f t="shared" si="46"/>
        <v>7020</v>
      </c>
      <c r="AD61" t="s">
        <v>239</v>
      </c>
      <c r="AF61" t="e">
        <v>#N/A</v>
      </c>
    </row>
    <row r="62" spans="1:32" ht="11.9" customHeight="1" x14ac:dyDescent="0.35">
      <c r="A62" t="str">
        <f t="shared" si="24"/>
        <v>43168261C03</v>
      </c>
      <c r="B62">
        <v>4316826</v>
      </c>
      <c r="C62" t="s">
        <v>107</v>
      </c>
      <c r="D62" t="s">
        <v>163</v>
      </c>
      <c r="E62" t="s">
        <v>241</v>
      </c>
      <c r="F62">
        <v>50</v>
      </c>
      <c r="G62" t="s">
        <v>247</v>
      </c>
      <c r="H62" t="s">
        <v>161</v>
      </c>
      <c r="K62">
        <v>1</v>
      </c>
      <c r="L62">
        <v>14</v>
      </c>
      <c r="M62">
        <v>108</v>
      </c>
      <c r="N62">
        <f t="shared" si="31"/>
        <v>0.7</v>
      </c>
      <c r="O62">
        <f t="shared" ref="O62" si="53">+N62*M62</f>
        <v>75.599999999999994</v>
      </c>
      <c r="P62">
        <v>393</v>
      </c>
      <c r="Q62">
        <v>295</v>
      </c>
      <c r="R62">
        <v>170</v>
      </c>
      <c r="S62">
        <v>8</v>
      </c>
      <c r="T62">
        <v>10</v>
      </c>
      <c r="U62">
        <f t="shared" ref="U62" si="54">+T62*R62</f>
        <v>1700</v>
      </c>
      <c r="V62">
        <f t="shared" ref="V62" si="55">+U62+150</f>
        <v>1850</v>
      </c>
      <c r="W62">
        <v>23400</v>
      </c>
      <c r="X62">
        <f t="shared" ref="X62" si="56">W62*F62/1000</f>
        <v>1170</v>
      </c>
      <c r="Y62" s="133">
        <v>75</v>
      </c>
      <c r="Z62">
        <f t="shared" si="6"/>
        <v>877.5</v>
      </c>
      <c r="AA62">
        <f t="shared" si="29"/>
        <v>11.607142857142858</v>
      </c>
      <c r="AB62" t="s">
        <v>158</v>
      </c>
      <c r="AC62">
        <f t="shared" ref="AC62" si="57">+Z62*8</f>
        <v>7020</v>
      </c>
      <c r="AD62" t="s">
        <v>239</v>
      </c>
      <c r="AF62" t="e">
        <v>#N/A</v>
      </c>
    </row>
    <row r="63" spans="1:32" ht="11.9" customHeight="1" x14ac:dyDescent="0.35">
      <c r="A63" t="str">
        <f t="shared" si="24"/>
        <v>43168291C03</v>
      </c>
      <c r="B63">
        <v>4316829</v>
      </c>
      <c r="C63" t="s">
        <v>245</v>
      </c>
      <c r="D63" t="s">
        <v>163</v>
      </c>
      <c r="E63" t="s">
        <v>241</v>
      </c>
      <c r="F63">
        <v>50</v>
      </c>
      <c r="G63" t="s">
        <v>247</v>
      </c>
      <c r="H63" t="s">
        <v>173</v>
      </c>
      <c r="K63">
        <v>1</v>
      </c>
      <c r="L63">
        <v>14</v>
      </c>
      <c r="M63">
        <v>108</v>
      </c>
      <c r="N63">
        <f t="shared" si="31"/>
        <v>0.7</v>
      </c>
      <c r="O63">
        <f t="shared" ref="O63" si="58">+N63*M63</f>
        <v>75.599999999999994</v>
      </c>
      <c r="P63">
        <v>393</v>
      </c>
      <c r="Q63">
        <v>295</v>
      </c>
      <c r="R63">
        <v>170</v>
      </c>
      <c r="S63">
        <v>8</v>
      </c>
      <c r="T63">
        <v>10</v>
      </c>
      <c r="U63">
        <f t="shared" ref="U63" si="59">+T63*R63</f>
        <v>1700</v>
      </c>
      <c r="V63">
        <f t="shared" ref="V63" si="60">+U63+150</f>
        <v>1850</v>
      </c>
      <c r="W63">
        <v>23400</v>
      </c>
      <c r="X63">
        <f t="shared" ref="X63" si="61">W63*F63/1000</f>
        <v>1170</v>
      </c>
      <c r="Y63" s="133">
        <v>75</v>
      </c>
      <c r="Z63">
        <f t="shared" si="6"/>
        <v>877.5</v>
      </c>
      <c r="AA63">
        <f t="shared" si="29"/>
        <v>11.607142857142858</v>
      </c>
      <c r="AB63" t="s">
        <v>158</v>
      </c>
      <c r="AC63">
        <f t="shared" ref="AC63" si="62">+Z63*8</f>
        <v>7020</v>
      </c>
      <c r="AD63" t="s">
        <v>239</v>
      </c>
      <c r="AF63" t="e">
        <v>#N/A</v>
      </c>
    </row>
    <row r="64" spans="1:32" ht="11.9" customHeight="1" x14ac:dyDescent="0.35">
      <c r="A64" t="str">
        <f t="shared" si="24"/>
        <v>42847621C03</v>
      </c>
      <c r="B64">
        <v>4284762</v>
      </c>
      <c r="C64" t="s">
        <v>236</v>
      </c>
      <c r="D64" t="s">
        <v>163</v>
      </c>
      <c r="E64" t="s">
        <v>234</v>
      </c>
      <c r="F64">
        <v>60</v>
      </c>
      <c r="G64" t="s">
        <v>238</v>
      </c>
      <c r="H64" t="s">
        <v>173</v>
      </c>
      <c r="K64">
        <v>1</v>
      </c>
      <c r="L64">
        <v>20</v>
      </c>
      <c r="M64">
        <v>45</v>
      </c>
      <c r="N64">
        <v>1.2</v>
      </c>
      <c r="O64">
        <f t="shared" si="27"/>
        <v>54</v>
      </c>
      <c r="P64">
        <v>398</v>
      </c>
      <c r="Q64">
        <v>264</v>
      </c>
      <c r="R64">
        <v>180</v>
      </c>
      <c r="S64">
        <v>9</v>
      </c>
      <c r="T64">
        <v>5</v>
      </c>
      <c r="U64">
        <f t="shared" si="25"/>
        <v>900</v>
      </c>
      <c r="V64">
        <f t="shared" si="26"/>
        <v>1050</v>
      </c>
      <c r="W64">
        <v>14628</v>
      </c>
      <c r="X64">
        <f t="shared" si="23"/>
        <v>877.68</v>
      </c>
      <c r="Y64" s="133">
        <v>91.869824000000008</v>
      </c>
      <c r="Z64">
        <f t="shared" si="6"/>
        <v>806.32307128319997</v>
      </c>
      <c r="AA64">
        <f t="shared" si="29"/>
        <v>14.931908727466666</v>
      </c>
      <c r="AB64" t="s">
        <v>158</v>
      </c>
      <c r="AC64">
        <f t="shared" si="30"/>
        <v>6450.5845702655997</v>
      </c>
      <c r="AD64" t="s">
        <v>235</v>
      </c>
      <c r="AF64" t="e">
        <v>#N/A</v>
      </c>
    </row>
    <row r="65" spans="1:32" ht="11.9" customHeight="1" x14ac:dyDescent="0.35">
      <c r="A65" t="str">
        <f t="shared" si="24"/>
        <v>42847891C03</v>
      </c>
      <c r="B65">
        <v>4284789</v>
      </c>
      <c r="C65" t="s">
        <v>236</v>
      </c>
      <c r="D65" t="s">
        <v>163</v>
      </c>
      <c r="E65" t="s">
        <v>234</v>
      </c>
      <c r="F65">
        <v>60</v>
      </c>
      <c r="H65" t="s">
        <v>173</v>
      </c>
      <c r="K65">
        <v>1</v>
      </c>
      <c r="L65">
        <v>20</v>
      </c>
      <c r="M65">
        <v>104</v>
      </c>
      <c r="N65">
        <v>1.2</v>
      </c>
      <c r="O65">
        <f t="shared" si="27"/>
        <v>124.8</v>
      </c>
      <c r="P65">
        <v>393</v>
      </c>
      <c r="Q65">
        <v>295</v>
      </c>
      <c r="R65">
        <v>170</v>
      </c>
      <c r="S65">
        <v>8</v>
      </c>
      <c r="T65">
        <v>13</v>
      </c>
      <c r="U65">
        <f t="shared" si="25"/>
        <v>2210</v>
      </c>
      <c r="V65">
        <f t="shared" si="26"/>
        <v>2360</v>
      </c>
      <c r="W65">
        <v>14628</v>
      </c>
      <c r="X65">
        <f t="shared" si="23"/>
        <v>877.68</v>
      </c>
      <c r="Y65" s="133" t="e">
        <v>#N/A</v>
      </c>
      <c r="Z65" t="e">
        <f t="shared" si="6"/>
        <v>#N/A</v>
      </c>
      <c r="AA65" t="e">
        <f t="shared" si="29"/>
        <v>#N/A</v>
      </c>
      <c r="AB65" t="s">
        <v>158</v>
      </c>
      <c r="AC65" t="e">
        <f t="shared" si="30"/>
        <v>#N/A</v>
      </c>
      <c r="AD65" t="s">
        <v>235</v>
      </c>
      <c r="AF65" t="e">
        <v>#N/A</v>
      </c>
    </row>
    <row r="66" spans="1:32" ht="11.9" customHeight="1" x14ac:dyDescent="0.35">
      <c r="A66" t="str">
        <f t="shared" si="24"/>
        <v>42847981C03</v>
      </c>
      <c r="B66">
        <v>4284798</v>
      </c>
      <c r="C66" t="s">
        <v>233</v>
      </c>
      <c r="D66" t="s">
        <v>163</v>
      </c>
      <c r="E66" t="s">
        <v>234</v>
      </c>
      <c r="F66">
        <v>60</v>
      </c>
      <c r="G66" t="s">
        <v>238</v>
      </c>
      <c r="H66" t="s">
        <v>161</v>
      </c>
      <c r="K66">
        <v>1</v>
      </c>
      <c r="L66">
        <v>20</v>
      </c>
      <c r="M66">
        <v>80</v>
      </c>
      <c r="N66">
        <v>1.2</v>
      </c>
      <c r="O66">
        <f t="shared" si="27"/>
        <v>96</v>
      </c>
      <c r="P66">
        <v>393</v>
      </c>
      <c r="Q66">
        <v>295</v>
      </c>
      <c r="R66">
        <v>170</v>
      </c>
      <c r="S66">
        <v>8</v>
      </c>
      <c r="T66">
        <v>10</v>
      </c>
      <c r="U66">
        <f t="shared" si="25"/>
        <v>1700</v>
      </c>
      <c r="V66">
        <f t="shared" si="26"/>
        <v>1850</v>
      </c>
      <c r="W66">
        <v>14628</v>
      </c>
      <c r="X66">
        <f t="shared" si="23"/>
        <v>877.68</v>
      </c>
      <c r="Y66" s="133">
        <v>91.869824000000008</v>
      </c>
      <c r="Z66">
        <f t="shared" si="6"/>
        <v>806.32307128319997</v>
      </c>
      <c r="AA66">
        <f t="shared" si="29"/>
        <v>8.3991986591999996</v>
      </c>
      <c r="AB66" t="s">
        <v>158</v>
      </c>
      <c r="AC66">
        <f t="shared" si="30"/>
        <v>6450.5845702655997</v>
      </c>
      <c r="AD66" t="s">
        <v>239</v>
      </c>
      <c r="AF66" t="e">
        <v>#N/A</v>
      </c>
    </row>
    <row r="67" spans="1:32" ht="11.9" customHeight="1" x14ac:dyDescent="0.35">
      <c r="A67" t="str">
        <f t="shared" si="24"/>
        <v>42848001C03</v>
      </c>
      <c r="B67">
        <v>4284800</v>
      </c>
      <c r="C67" t="s">
        <v>233</v>
      </c>
      <c r="D67" t="s">
        <v>163</v>
      </c>
      <c r="E67" t="s">
        <v>234</v>
      </c>
      <c r="F67">
        <v>60</v>
      </c>
      <c r="G67" t="s">
        <v>238</v>
      </c>
      <c r="H67" t="s">
        <v>161</v>
      </c>
      <c r="K67">
        <v>1</v>
      </c>
      <c r="L67">
        <v>20</v>
      </c>
      <c r="M67">
        <v>45</v>
      </c>
      <c r="N67">
        <v>1.2</v>
      </c>
      <c r="O67">
        <f t="shared" si="27"/>
        <v>54</v>
      </c>
      <c r="P67">
        <v>398</v>
      </c>
      <c r="Q67">
        <v>264</v>
      </c>
      <c r="R67">
        <v>180</v>
      </c>
      <c r="S67">
        <v>9</v>
      </c>
      <c r="T67">
        <v>5</v>
      </c>
      <c r="U67">
        <f t="shared" si="25"/>
        <v>900</v>
      </c>
      <c r="V67">
        <f t="shared" si="26"/>
        <v>1050</v>
      </c>
      <c r="W67">
        <v>14628</v>
      </c>
      <c r="X67">
        <f t="shared" si="23"/>
        <v>877.68</v>
      </c>
      <c r="Y67" s="133">
        <v>91.869824000000008</v>
      </c>
      <c r="Z67">
        <f t="shared" si="6"/>
        <v>806.32307128319997</v>
      </c>
      <c r="AA67">
        <f t="shared" si="29"/>
        <v>14.931908727466666</v>
      </c>
      <c r="AB67" t="s">
        <v>158</v>
      </c>
      <c r="AC67">
        <f t="shared" si="30"/>
        <v>6450.5845702655997</v>
      </c>
      <c r="AD67" t="s">
        <v>235</v>
      </c>
      <c r="AF67" t="e">
        <v>#N/A</v>
      </c>
    </row>
    <row r="68" spans="1:32" ht="11.9" customHeight="1" x14ac:dyDescent="0.35">
      <c r="A68" t="str">
        <f t="shared" si="24"/>
        <v>42848861C01</v>
      </c>
      <c r="B68">
        <v>4284886</v>
      </c>
      <c r="C68" t="s">
        <v>189</v>
      </c>
      <c r="D68" t="s">
        <v>151</v>
      </c>
      <c r="E68" t="s">
        <v>152</v>
      </c>
      <c r="F68">
        <v>85</v>
      </c>
      <c r="H68" t="s">
        <v>161</v>
      </c>
      <c r="K68">
        <v>1</v>
      </c>
      <c r="L68">
        <v>20</v>
      </c>
      <c r="M68">
        <v>96</v>
      </c>
      <c r="N68">
        <f>+F68*K68*L68/1000</f>
        <v>1.7</v>
      </c>
      <c r="O68">
        <f t="shared" si="27"/>
        <v>163.19999999999999</v>
      </c>
      <c r="P68">
        <v>396</v>
      </c>
      <c r="Q68">
        <v>296</v>
      </c>
      <c r="R68">
        <v>180</v>
      </c>
      <c r="S68">
        <v>8</v>
      </c>
      <c r="T68">
        <v>12</v>
      </c>
      <c r="U68">
        <f t="shared" si="25"/>
        <v>2160</v>
      </c>
      <c r="V68">
        <f t="shared" si="26"/>
        <v>2310</v>
      </c>
      <c r="W68">
        <v>19200</v>
      </c>
      <c r="X68">
        <f t="shared" si="23"/>
        <v>1632</v>
      </c>
      <c r="Y68" s="133" t="e">
        <v>#N/A</v>
      </c>
      <c r="Z68" t="e">
        <f t="shared" ref="Z68:Z131" si="63">+X68*Y68/100</f>
        <v>#N/A</v>
      </c>
      <c r="AA68" t="e">
        <f t="shared" si="29"/>
        <v>#N/A</v>
      </c>
      <c r="AB68" t="s">
        <v>158</v>
      </c>
      <c r="AC68">
        <v>36426.239999999998</v>
      </c>
      <c r="AD68" t="s">
        <v>159</v>
      </c>
      <c r="AE68" t="s">
        <v>195</v>
      </c>
      <c r="AF68" t="e">
        <v>#N/A</v>
      </c>
    </row>
    <row r="69" spans="1:32" ht="11.9" customHeight="1" x14ac:dyDescent="0.35">
      <c r="A69" t="str">
        <f t="shared" si="24"/>
        <v>42848891C03</v>
      </c>
      <c r="B69">
        <v>4284889</v>
      </c>
      <c r="C69" t="s">
        <v>248</v>
      </c>
      <c r="D69" t="s">
        <v>163</v>
      </c>
      <c r="E69" t="s">
        <v>164</v>
      </c>
      <c r="F69">
        <v>80</v>
      </c>
      <c r="G69" t="s">
        <v>181</v>
      </c>
      <c r="H69" t="s">
        <v>204</v>
      </c>
      <c r="K69">
        <v>1</v>
      </c>
      <c r="L69">
        <v>20</v>
      </c>
      <c r="M69">
        <v>48</v>
      </c>
      <c r="N69">
        <v>1.6</v>
      </c>
      <c r="O69">
        <f t="shared" ref="O69" si="64">+N69*M69</f>
        <v>76.800000000000011</v>
      </c>
      <c r="P69">
        <v>393</v>
      </c>
      <c r="Q69">
        <v>295</v>
      </c>
      <c r="R69">
        <v>157</v>
      </c>
      <c r="S69">
        <v>8</v>
      </c>
      <c r="T69">
        <v>6</v>
      </c>
      <c r="U69">
        <f t="shared" ref="U69" si="65">+T69*R69</f>
        <v>942</v>
      </c>
      <c r="V69">
        <f t="shared" ref="V69" si="66">+U69+150</f>
        <v>1092</v>
      </c>
      <c r="W69">
        <v>12132</v>
      </c>
      <c r="X69">
        <f t="shared" ref="X69" si="67">W69*F69/1000</f>
        <v>970.56</v>
      </c>
      <c r="Y69" s="133">
        <v>89</v>
      </c>
      <c r="Z69">
        <f t="shared" si="63"/>
        <v>863.79840000000002</v>
      </c>
      <c r="AA69">
        <f t="shared" si="29"/>
        <v>11.247375</v>
      </c>
      <c r="AB69" t="s">
        <v>158</v>
      </c>
      <c r="AC69">
        <f>+Z69*8*2</f>
        <v>13820.7744</v>
      </c>
      <c r="AD69" t="s">
        <v>182</v>
      </c>
      <c r="AF69" t="e">
        <v>#N/A</v>
      </c>
    </row>
    <row r="70" spans="1:32" ht="11.9" customHeight="1" x14ac:dyDescent="0.35">
      <c r="A70" t="str">
        <f t="shared" si="24"/>
        <v>43196541C03</v>
      </c>
      <c r="B70" s="132">
        <v>4319654</v>
      </c>
      <c r="C70" t="s">
        <v>249</v>
      </c>
      <c r="D70" t="s">
        <v>163</v>
      </c>
      <c r="E70" t="s">
        <v>164</v>
      </c>
      <c r="F70">
        <v>80</v>
      </c>
      <c r="G70" t="s">
        <v>184</v>
      </c>
      <c r="H70" t="s">
        <v>204</v>
      </c>
      <c r="K70">
        <v>1</v>
      </c>
      <c r="L70">
        <v>20</v>
      </c>
      <c r="M70">
        <v>48</v>
      </c>
      <c r="N70">
        <v>1.6</v>
      </c>
      <c r="O70">
        <f t="shared" si="27"/>
        <v>76.800000000000011</v>
      </c>
      <c r="P70">
        <v>393</v>
      </c>
      <c r="Q70">
        <v>295</v>
      </c>
      <c r="R70">
        <v>157</v>
      </c>
      <c r="S70">
        <v>8</v>
      </c>
      <c r="T70">
        <v>6</v>
      </c>
      <c r="U70">
        <f t="shared" si="25"/>
        <v>942</v>
      </c>
      <c r="V70">
        <f t="shared" si="26"/>
        <v>1092</v>
      </c>
      <c r="W70">
        <v>12132</v>
      </c>
      <c r="X70">
        <f t="shared" si="23"/>
        <v>970.56</v>
      </c>
      <c r="Y70" s="133">
        <v>89</v>
      </c>
      <c r="Z70">
        <f t="shared" si="63"/>
        <v>863.79840000000002</v>
      </c>
      <c r="AA70">
        <f t="shared" si="29"/>
        <v>11.247375</v>
      </c>
      <c r="AB70" t="s">
        <v>158</v>
      </c>
      <c r="AC70">
        <f>+Z70*8*2</f>
        <v>13820.7744</v>
      </c>
      <c r="AD70" t="s">
        <v>182</v>
      </c>
      <c r="AF70" t="e">
        <v>#N/A</v>
      </c>
    </row>
    <row r="71" spans="1:32" ht="11.9" customHeight="1" x14ac:dyDescent="0.35">
      <c r="A71" t="str">
        <f t="shared" si="24"/>
        <v>42849151C01</v>
      </c>
      <c r="B71">
        <v>4284915</v>
      </c>
      <c r="C71" t="s">
        <v>216</v>
      </c>
      <c r="D71" t="s">
        <v>151</v>
      </c>
      <c r="E71" t="s">
        <v>152</v>
      </c>
      <c r="F71">
        <v>80</v>
      </c>
      <c r="G71" t="s">
        <v>194</v>
      </c>
      <c r="H71" t="s">
        <v>217</v>
      </c>
      <c r="K71">
        <v>1</v>
      </c>
      <c r="L71">
        <v>20</v>
      </c>
      <c r="M71">
        <v>96</v>
      </c>
      <c r="N71">
        <f>+F71*K71*L71/1000</f>
        <v>1.6</v>
      </c>
      <c r="O71">
        <f t="shared" si="27"/>
        <v>153.60000000000002</v>
      </c>
      <c r="P71">
        <v>396</v>
      </c>
      <c r="Q71">
        <v>296</v>
      </c>
      <c r="R71">
        <v>180</v>
      </c>
      <c r="S71">
        <v>8</v>
      </c>
      <c r="T71">
        <v>12</v>
      </c>
      <c r="U71">
        <f t="shared" si="25"/>
        <v>2160</v>
      </c>
      <c r="V71">
        <f t="shared" si="26"/>
        <v>2310</v>
      </c>
      <c r="W71">
        <v>19200</v>
      </c>
      <c r="X71">
        <f t="shared" si="23"/>
        <v>1536</v>
      </c>
      <c r="Y71" s="133" t="e">
        <v>#N/A</v>
      </c>
      <c r="Z71" t="e">
        <f t="shared" si="63"/>
        <v>#N/A</v>
      </c>
      <c r="AA71" t="e">
        <f t="shared" si="29"/>
        <v>#N/A</v>
      </c>
      <c r="AB71" t="s">
        <v>158</v>
      </c>
      <c r="AC71" t="e">
        <f>+Z71*24</f>
        <v>#N/A</v>
      </c>
      <c r="AD71" t="s">
        <v>159</v>
      </c>
      <c r="AE71" t="s">
        <v>195</v>
      </c>
      <c r="AF71" t="e">
        <v>#N/A</v>
      </c>
    </row>
    <row r="72" spans="1:32" ht="11.9" customHeight="1" x14ac:dyDescent="0.35">
      <c r="A72" t="str">
        <f t="shared" si="24"/>
        <v>42850271C03</v>
      </c>
      <c r="B72">
        <v>4285027</v>
      </c>
      <c r="C72" t="s">
        <v>250</v>
      </c>
      <c r="D72" t="s">
        <v>163</v>
      </c>
      <c r="E72" t="s">
        <v>251</v>
      </c>
      <c r="F72">
        <v>185</v>
      </c>
      <c r="G72" t="s">
        <v>194</v>
      </c>
      <c r="H72" t="s">
        <v>221</v>
      </c>
      <c r="K72">
        <v>14.6</v>
      </c>
      <c r="L72">
        <v>8</v>
      </c>
      <c r="M72">
        <v>40</v>
      </c>
      <c r="N72">
        <f>F72*L72/1000</f>
        <v>1.48</v>
      </c>
      <c r="O72">
        <f t="shared" si="27"/>
        <v>59.2</v>
      </c>
      <c r="P72">
        <v>391</v>
      </c>
      <c r="Q72">
        <v>291</v>
      </c>
      <c r="R72">
        <v>200</v>
      </c>
      <c r="S72">
        <v>8</v>
      </c>
      <c r="T72">
        <v>5</v>
      </c>
      <c r="U72">
        <f t="shared" si="25"/>
        <v>1000</v>
      </c>
      <c r="V72">
        <f t="shared" si="26"/>
        <v>1150</v>
      </c>
      <c r="W72">
        <v>57180</v>
      </c>
      <c r="X72">
        <f t="shared" ref="X72:X96" si="68">W72*12.6/1000</f>
        <v>720.46799999999996</v>
      </c>
      <c r="Y72" s="133">
        <v>94</v>
      </c>
      <c r="Z72">
        <f t="shared" si="63"/>
        <v>677.23991999999998</v>
      </c>
      <c r="AA72">
        <f t="shared" si="29"/>
        <v>11.439863513513513</v>
      </c>
      <c r="AB72" t="s">
        <v>158</v>
      </c>
      <c r="AC72">
        <f t="shared" ref="AC72:AC96" si="69">+Z72*3*8</f>
        <v>16253.75808</v>
      </c>
      <c r="AD72" t="s">
        <v>252</v>
      </c>
      <c r="AF72" t="e">
        <v>#N/A</v>
      </c>
    </row>
    <row r="73" spans="1:32" ht="11.9" customHeight="1" x14ac:dyDescent="0.35">
      <c r="A73" t="str">
        <f t="shared" si="24"/>
        <v>43129531C03</v>
      </c>
      <c r="B73">
        <v>4312953</v>
      </c>
      <c r="C73" t="s">
        <v>250</v>
      </c>
      <c r="D73" t="s">
        <v>163</v>
      </c>
      <c r="E73" t="s">
        <v>251</v>
      </c>
      <c r="F73">
        <v>185</v>
      </c>
      <c r="G73" t="s">
        <v>194</v>
      </c>
      <c r="H73" t="s">
        <v>221</v>
      </c>
      <c r="K73">
        <v>14.6</v>
      </c>
      <c r="L73">
        <v>8</v>
      </c>
      <c r="M73">
        <v>64</v>
      </c>
      <c r="N73">
        <f>F73*L73/1000</f>
        <v>1.48</v>
      </c>
      <c r="O73">
        <f t="shared" ref="O73" si="70">+N73*M73</f>
        <v>94.72</v>
      </c>
      <c r="P73">
        <v>391</v>
      </c>
      <c r="Q73">
        <v>291</v>
      </c>
      <c r="R73">
        <v>200</v>
      </c>
      <c r="S73">
        <v>8</v>
      </c>
      <c r="T73">
        <v>5</v>
      </c>
      <c r="U73">
        <f t="shared" ref="U73" si="71">+T73*R73</f>
        <v>1000</v>
      </c>
      <c r="V73">
        <f t="shared" ref="V73" si="72">+U73+150</f>
        <v>1150</v>
      </c>
      <c r="W73">
        <v>57180</v>
      </c>
      <c r="X73">
        <f t="shared" ref="X73" si="73">W73*12.6/1000</f>
        <v>720.46799999999996</v>
      </c>
      <c r="Y73" s="133">
        <v>94</v>
      </c>
      <c r="Z73">
        <f t="shared" si="63"/>
        <v>677.23991999999998</v>
      </c>
      <c r="AA73">
        <f t="shared" si="29"/>
        <v>7.1499146959459461</v>
      </c>
      <c r="AB73" t="s">
        <v>158</v>
      </c>
      <c r="AC73">
        <f t="shared" ref="AC73" si="74">+Z73*3*8</f>
        <v>16253.75808</v>
      </c>
      <c r="AD73" t="s">
        <v>252</v>
      </c>
      <c r="AF73" t="e">
        <v>#N/A</v>
      </c>
    </row>
    <row r="74" spans="1:32" ht="11.9" customHeight="1" x14ac:dyDescent="0.35">
      <c r="A74" t="str">
        <f t="shared" si="24"/>
        <v>43129531C03</v>
      </c>
      <c r="B74">
        <v>4312953</v>
      </c>
      <c r="C74" t="s">
        <v>250</v>
      </c>
      <c r="D74" t="s">
        <v>163</v>
      </c>
      <c r="E74" t="s">
        <v>251</v>
      </c>
      <c r="F74">
        <v>185</v>
      </c>
      <c r="G74" t="s">
        <v>194</v>
      </c>
      <c r="H74" t="s">
        <v>221</v>
      </c>
      <c r="K74">
        <v>14.6</v>
      </c>
      <c r="L74">
        <v>8</v>
      </c>
      <c r="M74">
        <v>64</v>
      </c>
      <c r="N74">
        <f>F74*L74/1000</f>
        <v>1.48</v>
      </c>
      <c r="O74">
        <f t="shared" ref="O74" si="75">+N74*M74</f>
        <v>94.72</v>
      </c>
      <c r="P74">
        <v>391</v>
      </c>
      <c r="Q74">
        <v>291</v>
      </c>
      <c r="R74">
        <v>200</v>
      </c>
      <c r="S74">
        <v>8</v>
      </c>
      <c r="T74">
        <v>5</v>
      </c>
      <c r="U74">
        <f t="shared" ref="U74" si="76">+T74*R74</f>
        <v>1000</v>
      </c>
      <c r="V74">
        <f t="shared" ref="V74" si="77">+U74+150</f>
        <v>1150</v>
      </c>
      <c r="W74">
        <v>57180</v>
      </c>
      <c r="X74">
        <f t="shared" ref="X74" si="78">W74*12.6/1000</f>
        <v>720.46799999999996</v>
      </c>
      <c r="Y74" s="133">
        <v>94</v>
      </c>
      <c r="Z74">
        <f t="shared" si="63"/>
        <v>677.23991999999998</v>
      </c>
      <c r="AA74">
        <f t="shared" si="29"/>
        <v>7.1499146959459461</v>
      </c>
      <c r="AB74" t="s">
        <v>158</v>
      </c>
      <c r="AC74">
        <f t="shared" ref="AC74" si="79">+Z74*3*8</f>
        <v>16253.75808</v>
      </c>
      <c r="AD74" t="s">
        <v>252</v>
      </c>
      <c r="AF74" t="e">
        <v>#N/A</v>
      </c>
    </row>
    <row r="75" spans="1:32" ht="11.9" customHeight="1" x14ac:dyDescent="0.35">
      <c r="A75" t="str">
        <f t="shared" si="24"/>
        <v>43128831C03</v>
      </c>
      <c r="B75">
        <v>4312883</v>
      </c>
      <c r="C75" t="s">
        <v>253</v>
      </c>
      <c r="D75" t="s">
        <v>163</v>
      </c>
      <c r="E75" t="s">
        <v>251</v>
      </c>
      <c r="F75">
        <v>185</v>
      </c>
      <c r="G75" t="s">
        <v>194</v>
      </c>
      <c r="H75" t="s">
        <v>217</v>
      </c>
      <c r="K75">
        <v>14.6</v>
      </c>
      <c r="L75">
        <v>8</v>
      </c>
      <c r="M75">
        <v>64</v>
      </c>
      <c r="N75">
        <f>F75*L75/1000</f>
        <v>1.48</v>
      </c>
      <c r="O75">
        <f t="shared" ref="O75" si="80">+N75*M75</f>
        <v>94.72</v>
      </c>
      <c r="P75">
        <v>391</v>
      </c>
      <c r="Q75">
        <v>291</v>
      </c>
      <c r="R75">
        <v>200</v>
      </c>
      <c r="S75">
        <v>8</v>
      </c>
      <c r="T75">
        <v>5</v>
      </c>
      <c r="U75">
        <f t="shared" ref="U75" si="81">+T75*R75</f>
        <v>1000</v>
      </c>
      <c r="V75">
        <f t="shared" ref="V75" si="82">+U75+150</f>
        <v>1150</v>
      </c>
      <c r="W75">
        <v>57180</v>
      </c>
      <c r="X75">
        <f t="shared" ref="X75" si="83">W75*12.6/1000</f>
        <v>720.46799999999996</v>
      </c>
      <c r="Y75" s="133">
        <v>94</v>
      </c>
      <c r="Z75">
        <f t="shared" si="63"/>
        <v>677.23991999999998</v>
      </c>
      <c r="AA75">
        <f t="shared" si="29"/>
        <v>7.1499146959459461</v>
      </c>
      <c r="AB75" t="s">
        <v>158</v>
      </c>
      <c r="AC75">
        <f t="shared" ref="AC75" si="84">+Z75*3*8</f>
        <v>16253.75808</v>
      </c>
      <c r="AD75" t="s">
        <v>252</v>
      </c>
      <c r="AF75" t="e">
        <v>#N/A</v>
      </c>
    </row>
    <row r="76" spans="1:32" ht="11.9" customHeight="1" x14ac:dyDescent="0.35">
      <c r="A76" t="str">
        <f t="shared" si="24"/>
        <v>-42850281C03</v>
      </c>
      <c r="B76">
        <v>-4285028</v>
      </c>
      <c r="C76" t="s">
        <v>254</v>
      </c>
      <c r="D76" t="s">
        <v>163</v>
      </c>
      <c r="E76" t="s">
        <v>251</v>
      </c>
      <c r="F76">
        <v>185</v>
      </c>
      <c r="H76" t="s">
        <v>221</v>
      </c>
      <c r="K76">
        <v>14.6</v>
      </c>
      <c r="L76">
        <v>10</v>
      </c>
      <c r="M76">
        <v>54</v>
      </c>
      <c r="N76">
        <f t="shared" ref="N76:N96" si="85">F76*L76/1000</f>
        <v>1.85</v>
      </c>
      <c r="O76">
        <f t="shared" si="27"/>
        <v>99.9</v>
      </c>
      <c r="P76">
        <v>395</v>
      </c>
      <c r="Q76">
        <v>393</v>
      </c>
      <c r="R76">
        <v>195</v>
      </c>
      <c r="S76">
        <v>6</v>
      </c>
      <c r="T76">
        <v>9</v>
      </c>
      <c r="U76">
        <f t="shared" si="25"/>
        <v>1755</v>
      </c>
      <c r="V76">
        <f t="shared" si="26"/>
        <v>1905</v>
      </c>
      <c r="W76">
        <v>57180</v>
      </c>
      <c r="X76">
        <f t="shared" si="68"/>
        <v>720.46799999999996</v>
      </c>
      <c r="Y76" s="133" t="e">
        <v>#N/A</v>
      </c>
      <c r="Z76" t="e">
        <f t="shared" si="63"/>
        <v>#N/A</v>
      </c>
      <c r="AC76" t="e">
        <f t="shared" si="69"/>
        <v>#N/A</v>
      </c>
      <c r="AD76" t="s">
        <v>252</v>
      </c>
      <c r="AE76" t="s">
        <v>255</v>
      </c>
      <c r="AF76" t="e">
        <v>#N/A</v>
      </c>
    </row>
    <row r="77" spans="1:32" ht="11.9" customHeight="1" x14ac:dyDescent="0.35">
      <c r="A77" t="str">
        <f t="shared" si="24"/>
        <v>42850291C03</v>
      </c>
      <c r="B77">
        <v>4285029</v>
      </c>
      <c r="C77" t="s">
        <v>256</v>
      </c>
      <c r="D77" t="s">
        <v>163</v>
      </c>
      <c r="E77" t="s">
        <v>251</v>
      </c>
      <c r="F77">
        <v>185</v>
      </c>
      <c r="G77" t="s">
        <v>194</v>
      </c>
      <c r="H77" t="s">
        <v>157</v>
      </c>
      <c r="K77">
        <v>14.6</v>
      </c>
      <c r="L77">
        <v>8</v>
      </c>
      <c r="M77">
        <v>40</v>
      </c>
      <c r="N77">
        <f t="shared" si="85"/>
        <v>1.48</v>
      </c>
      <c r="O77">
        <f t="shared" si="27"/>
        <v>59.2</v>
      </c>
      <c r="P77">
        <v>391</v>
      </c>
      <c r="Q77">
        <v>291</v>
      </c>
      <c r="R77">
        <v>200</v>
      </c>
      <c r="S77">
        <v>8</v>
      </c>
      <c r="T77">
        <v>5</v>
      </c>
      <c r="U77">
        <f t="shared" si="25"/>
        <v>1000</v>
      </c>
      <c r="V77">
        <f t="shared" si="26"/>
        <v>1150</v>
      </c>
      <c r="W77">
        <v>57180</v>
      </c>
      <c r="X77">
        <f t="shared" si="68"/>
        <v>720.46799999999996</v>
      </c>
      <c r="Y77" s="133">
        <v>94</v>
      </c>
      <c r="Z77">
        <f t="shared" si="63"/>
        <v>677.23991999999998</v>
      </c>
      <c r="AA77">
        <f t="shared" ref="AA77:AA82" si="86">Z77/N77/M77</f>
        <v>11.439863513513513</v>
      </c>
      <c r="AB77" t="s">
        <v>158</v>
      </c>
      <c r="AC77">
        <f t="shared" si="69"/>
        <v>16253.75808</v>
      </c>
      <c r="AD77" t="s">
        <v>252</v>
      </c>
      <c r="AF77" t="e">
        <v>#N/A</v>
      </c>
    </row>
    <row r="78" spans="1:32" ht="11.9" customHeight="1" x14ac:dyDescent="0.35">
      <c r="A78" t="str">
        <f t="shared" si="24"/>
        <v>42850301C03</v>
      </c>
      <c r="B78">
        <v>4285030</v>
      </c>
      <c r="C78" t="s">
        <v>257</v>
      </c>
      <c r="D78" t="s">
        <v>163</v>
      </c>
      <c r="E78" t="s">
        <v>251</v>
      </c>
      <c r="F78">
        <v>185</v>
      </c>
      <c r="G78" t="s">
        <v>194</v>
      </c>
      <c r="H78" t="s">
        <v>217</v>
      </c>
      <c r="K78">
        <v>14.6</v>
      </c>
      <c r="L78">
        <v>8</v>
      </c>
      <c r="M78">
        <v>40</v>
      </c>
      <c r="N78">
        <f t="shared" si="85"/>
        <v>1.48</v>
      </c>
      <c r="O78">
        <f t="shared" si="27"/>
        <v>59.2</v>
      </c>
      <c r="P78">
        <v>391</v>
      </c>
      <c r="Q78">
        <v>291</v>
      </c>
      <c r="R78">
        <v>200</v>
      </c>
      <c r="S78">
        <v>8</v>
      </c>
      <c r="T78">
        <v>5</v>
      </c>
      <c r="U78">
        <f t="shared" si="25"/>
        <v>1000</v>
      </c>
      <c r="V78">
        <f t="shared" si="26"/>
        <v>1150</v>
      </c>
      <c r="W78">
        <v>57180</v>
      </c>
      <c r="X78">
        <f t="shared" si="68"/>
        <v>720.46799999999996</v>
      </c>
      <c r="Y78" s="133">
        <v>94</v>
      </c>
      <c r="Z78">
        <f t="shared" si="63"/>
        <v>677.23991999999998</v>
      </c>
      <c r="AA78">
        <f t="shared" si="86"/>
        <v>11.439863513513513</v>
      </c>
      <c r="AB78" t="s">
        <v>158</v>
      </c>
      <c r="AC78">
        <f t="shared" si="69"/>
        <v>16253.75808</v>
      </c>
      <c r="AD78" t="s">
        <v>252</v>
      </c>
      <c r="AF78" t="e">
        <v>#N/A</v>
      </c>
    </row>
    <row r="79" spans="1:32" ht="11.9" customHeight="1" x14ac:dyDescent="0.35">
      <c r="A79" t="str">
        <f t="shared" si="24"/>
        <v>42850321C03</v>
      </c>
      <c r="B79">
        <v>4285032</v>
      </c>
      <c r="C79" t="s">
        <v>258</v>
      </c>
      <c r="D79" t="s">
        <v>163</v>
      </c>
      <c r="E79" t="s">
        <v>251</v>
      </c>
      <c r="F79">
        <v>185</v>
      </c>
      <c r="H79" t="s">
        <v>259</v>
      </c>
      <c r="K79">
        <v>14.6</v>
      </c>
      <c r="L79">
        <v>8</v>
      </c>
      <c r="M79">
        <v>40</v>
      </c>
      <c r="N79">
        <f t="shared" si="85"/>
        <v>1.48</v>
      </c>
      <c r="O79">
        <f t="shared" si="27"/>
        <v>59.2</v>
      </c>
      <c r="P79">
        <v>391</v>
      </c>
      <c r="Q79">
        <v>291</v>
      </c>
      <c r="R79">
        <v>200</v>
      </c>
      <c r="S79">
        <v>8</v>
      </c>
      <c r="T79">
        <v>5</v>
      </c>
      <c r="U79">
        <f t="shared" si="25"/>
        <v>1000</v>
      </c>
      <c r="V79">
        <f t="shared" si="26"/>
        <v>1150</v>
      </c>
      <c r="W79">
        <v>57180</v>
      </c>
      <c r="X79">
        <f t="shared" si="68"/>
        <v>720.46799999999996</v>
      </c>
      <c r="Y79" s="133" t="e">
        <v>#N/A</v>
      </c>
      <c r="Z79" t="e">
        <f t="shared" si="63"/>
        <v>#N/A</v>
      </c>
      <c r="AA79" t="e">
        <f t="shared" si="86"/>
        <v>#N/A</v>
      </c>
      <c r="AB79" t="s">
        <v>158</v>
      </c>
      <c r="AC79" t="e">
        <f t="shared" si="69"/>
        <v>#N/A</v>
      </c>
      <c r="AD79" t="s">
        <v>252</v>
      </c>
      <c r="AF79" t="e">
        <v>#N/A</v>
      </c>
    </row>
    <row r="80" spans="1:32" ht="11.9" customHeight="1" x14ac:dyDescent="0.35">
      <c r="A80" t="str">
        <f t="shared" si="24"/>
        <v>42850461C03</v>
      </c>
      <c r="B80">
        <v>4285046</v>
      </c>
      <c r="C80" t="s">
        <v>260</v>
      </c>
      <c r="D80" t="s">
        <v>163</v>
      </c>
      <c r="E80" t="s">
        <v>251</v>
      </c>
      <c r="F80">
        <v>185</v>
      </c>
      <c r="G80" t="s">
        <v>194</v>
      </c>
      <c r="H80" t="s">
        <v>161</v>
      </c>
      <c r="K80">
        <v>14.6</v>
      </c>
      <c r="L80">
        <v>8</v>
      </c>
      <c r="M80">
        <v>40</v>
      </c>
      <c r="N80">
        <f t="shared" si="85"/>
        <v>1.48</v>
      </c>
      <c r="O80">
        <f t="shared" si="27"/>
        <v>59.2</v>
      </c>
      <c r="P80">
        <v>391</v>
      </c>
      <c r="Q80">
        <v>291</v>
      </c>
      <c r="R80">
        <v>200</v>
      </c>
      <c r="S80">
        <v>8</v>
      </c>
      <c r="T80">
        <v>5</v>
      </c>
      <c r="U80">
        <f t="shared" si="25"/>
        <v>1000</v>
      </c>
      <c r="V80">
        <f t="shared" si="26"/>
        <v>1150</v>
      </c>
      <c r="W80">
        <v>57180</v>
      </c>
      <c r="X80">
        <f t="shared" si="68"/>
        <v>720.46799999999996</v>
      </c>
      <c r="Y80" s="133">
        <v>94</v>
      </c>
      <c r="Z80">
        <f t="shared" si="63"/>
        <v>677.23991999999998</v>
      </c>
      <c r="AA80">
        <f t="shared" si="86"/>
        <v>11.439863513513513</v>
      </c>
      <c r="AB80" t="s">
        <v>158</v>
      </c>
      <c r="AC80">
        <f t="shared" si="69"/>
        <v>16253.75808</v>
      </c>
      <c r="AD80" t="s">
        <v>252</v>
      </c>
      <c r="AF80" t="e">
        <v>#N/A</v>
      </c>
    </row>
    <row r="81" spans="1:32" ht="11.9" customHeight="1" x14ac:dyDescent="0.35">
      <c r="A81" t="str">
        <f t="shared" si="24"/>
        <v>43130381C03</v>
      </c>
      <c r="B81">
        <v>4313038</v>
      </c>
      <c r="C81" t="s">
        <v>261</v>
      </c>
      <c r="D81" t="s">
        <v>163</v>
      </c>
      <c r="E81" t="s">
        <v>251</v>
      </c>
      <c r="F81">
        <v>185</v>
      </c>
      <c r="G81" t="s">
        <v>262</v>
      </c>
      <c r="H81" t="s">
        <v>161</v>
      </c>
      <c r="K81">
        <v>14.6</v>
      </c>
      <c r="L81">
        <v>8</v>
      </c>
      <c r="M81">
        <v>64</v>
      </c>
      <c r="N81">
        <f t="shared" ref="N81" si="87">F81*L81/1000</f>
        <v>1.48</v>
      </c>
      <c r="O81">
        <f t="shared" ref="O81" si="88">+N81*M81</f>
        <v>94.72</v>
      </c>
      <c r="P81">
        <v>391</v>
      </c>
      <c r="Q81">
        <v>291</v>
      </c>
      <c r="R81">
        <v>200</v>
      </c>
      <c r="S81">
        <v>8</v>
      </c>
      <c r="T81">
        <v>5</v>
      </c>
      <c r="U81">
        <f t="shared" ref="U81" si="89">+T81*R81</f>
        <v>1000</v>
      </c>
      <c r="V81">
        <f t="shared" ref="V81" si="90">+U81+150</f>
        <v>1150</v>
      </c>
      <c r="W81">
        <v>57180</v>
      </c>
      <c r="X81">
        <f t="shared" ref="X81" si="91">W81*12.6/1000</f>
        <v>720.46799999999996</v>
      </c>
      <c r="Y81" s="133">
        <v>94</v>
      </c>
      <c r="Z81">
        <f t="shared" si="63"/>
        <v>677.23991999999998</v>
      </c>
      <c r="AA81">
        <f t="shared" si="86"/>
        <v>7.1499146959459461</v>
      </c>
      <c r="AB81" t="s">
        <v>158</v>
      </c>
      <c r="AC81">
        <f t="shared" ref="AC81" si="92">+Z81*3*8</f>
        <v>16253.75808</v>
      </c>
      <c r="AD81" t="s">
        <v>252</v>
      </c>
      <c r="AF81" t="e">
        <v>#N/A</v>
      </c>
    </row>
    <row r="82" spans="1:32" ht="11.9" customHeight="1" x14ac:dyDescent="0.35">
      <c r="A82" t="str">
        <f t="shared" si="24"/>
        <v>43129481C03</v>
      </c>
      <c r="B82">
        <v>4312948</v>
      </c>
      <c r="C82" t="s">
        <v>261</v>
      </c>
      <c r="D82" t="s">
        <v>163</v>
      </c>
      <c r="E82" t="s">
        <v>251</v>
      </c>
      <c r="F82">
        <v>185</v>
      </c>
      <c r="G82" t="s">
        <v>263</v>
      </c>
      <c r="H82" t="s">
        <v>161</v>
      </c>
      <c r="K82">
        <v>14.6</v>
      </c>
      <c r="L82">
        <v>8</v>
      </c>
      <c r="M82">
        <v>64</v>
      </c>
      <c r="N82">
        <f t="shared" ref="N82" si="93">F82*L82/1000</f>
        <v>1.48</v>
      </c>
      <c r="O82">
        <f t="shared" ref="O82" si="94">+N82*M82</f>
        <v>94.72</v>
      </c>
      <c r="P82">
        <v>391</v>
      </c>
      <c r="Q82">
        <v>291</v>
      </c>
      <c r="R82">
        <v>200</v>
      </c>
      <c r="S82">
        <v>8</v>
      </c>
      <c r="T82">
        <v>5</v>
      </c>
      <c r="U82">
        <f t="shared" ref="U82" si="95">+T82*R82</f>
        <v>1000</v>
      </c>
      <c r="V82">
        <f t="shared" ref="V82" si="96">+U82+150</f>
        <v>1150</v>
      </c>
      <c r="W82">
        <v>57180</v>
      </c>
      <c r="X82">
        <f t="shared" si="68"/>
        <v>720.46799999999996</v>
      </c>
      <c r="Y82" s="133">
        <v>94</v>
      </c>
      <c r="Z82">
        <f t="shared" si="63"/>
        <v>677.23991999999998</v>
      </c>
      <c r="AA82">
        <f t="shared" si="86"/>
        <v>7.1499146959459461</v>
      </c>
      <c r="AB82" t="s">
        <v>158</v>
      </c>
      <c r="AC82">
        <f t="shared" ref="AC82" si="97">+Z82*3*8</f>
        <v>16253.75808</v>
      </c>
      <c r="AD82" t="s">
        <v>252</v>
      </c>
      <c r="AF82" t="e">
        <v>#N/A</v>
      </c>
    </row>
    <row r="83" spans="1:32" ht="11.9" customHeight="1" x14ac:dyDescent="0.35">
      <c r="A83" t="str">
        <f t="shared" si="24"/>
        <v>-42850471C03</v>
      </c>
      <c r="B83">
        <v>-4285047</v>
      </c>
      <c r="C83" t="s">
        <v>264</v>
      </c>
      <c r="D83" t="s">
        <v>163</v>
      </c>
      <c r="E83" t="s">
        <v>251</v>
      </c>
      <c r="F83">
        <v>185</v>
      </c>
      <c r="H83" t="s">
        <v>161</v>
      </c>
      <c r="K83">
        <v>14.6</v>
      </c>
      <c r="L83">
        <v>10</v>
      </c>
      <c r="M83">
        <v>54</v>
      </c>
      <c r="N83">
        <f t="shared" si="85"/>
        <v>1.85</v>
      </c>
      <c r="O83">
        <f t="shared" si="27"/>
        <v>99.9</v>
      </c>
      <c r="P83">
        <v>395</v>
      </c>
      <c r="Q83">
        <v>393</v>
      </c>
      <c r="R83">
        <v>195</v>
      </c>
      <c r="S83">
        <v>6</v>
      </c>
      <c r="T83">
        <v>9</v>
      </c>
      <c r="U83">
        <f t="shared" si="25"/>
        <v>1755</v>
      </c>
      <c r="V83">
        <f t="shared" si="26"/>
        <v>1905</v>
      </c>
      <c r="W83">
        <v>57180</v>
      </c>
      <c r="X83">
        <f t="shared" si="68"/>
        <v>720.46799999999996</v>
      </c>
      <c r="Y83" s="133" t="e">
        <v>#N/A</v>
      </c>
      <c r="Z83" t="e">
        <f t="shared" si="63"/>
        <v>#N/A</v>
      </c>
      <c r="AC83" t="e">
        <f t="shared" si="69"/>
        <v>#N/A</v>
      </c>
      <c r="AD83" t="s">
        <v>252</v>
      </c>
      <c r="AE83" t="s">
        <v>265</v>
      </c>
      <c r="AF83" t="e">
        <v>#N/A</v>
      </c>
    </row>
    <row r="84" spans="1:32" ht="11.9" customHeight="1" x14ac:dyDescent="0.35">
      <c r="A84" t="str">
        <f t="shared" si="24"/>
        <v>-42850481C03</v>
      </c>
      <c r="B84">
        <v>-4285048</v>
      </c>
      <c r="C84" t="s">
        <v>266</v>
      </c>
      <c r="D84" t="s">
        <v>163</v>
      </c>
      <c r="E84" t="s">
        <v>251</v>
      </c>
      <c r="F84">
        <v>300</v>
      </c>
      <c r="H84" t="s">
        <v>161</v>
      </c>
      <c r="K84">
        <v>23.6</v>
      </c>
      <c r="L84">
        <v>6</v>
      </c>
      <c r="M84">
        <v>32</v>
      </c>
      <c r="N84">
        <f t="shared" si="85"/>
        <v>1.8</v>
      </c>
      <c r="O84">
        <f t="shared" si="27"/>
        <v>57.6</v>
      </c>
      <c r="P84">
        <v>400</v>
      </c>
      <c r="Q84">
        <v>286</v>
      </c>
      <c r="R84">
        <v>222</v>
      </c>
      <c r="S84">
        <v>8</v>
      </c>
      <c r="T84">
        <v>4</v>
      </c>
      <c r="U84">
        <f t="shared" si="25"/>
        <v>888</v>
      </c>
      <c r="V84">
        <f t="shared" si="26"/>
        <v>1038</v>
      </c>
      <c r="W84">
        <v>57180</v>
      </c>
      <c r="X84">
        <f t="shared" si="68"/>
        <v>720.46799999999996</v>
      </c>
      <c r="Y84" s="133" t="e">
        <v>#N/A</v>
      </c>
      <c r="Z84" t="e">
        <f t="shared" si="63"/>
        <v>#N/A</v>
      </c>
      <c r="AC84" t="e">
        <f t="shared" si="69"/>
        <v>#N/A</v>
      </c>
      <c r="AD84" t="s">
        <v>252</v>
      </c>
      <c r="AF84">
        <v>4285048</v>
      </c>
    </row>
    <row r="85" spans="1:32" ht="11.9" customHeight="1" x14ac:dyDescent="0.35">
      <c r="A85" t="str">
        <f t="shared" si="24"/>
        <v>-42850491C03</v>
      </c>
      <c r="B85">
        <v>-4285049</v>
      </c>
      <c r="C85" t="s">
        <v>267</v>
      </c>
      <c r="D85" t="s">
        <v>163</v>
      </c>
      <c r="E85" t="s">
        <v>251</v>
      </c>
      <c r="F85">
        <v>300</v>
      </c>
      <c r="H85" t="s">
        <v>157</v>
      </c>
      <c r="K85">
        <v>23.6</v>
      </c>
      <c r="L85">
        <v>6</v>
      </c>
      <c r="M85">
        <v>32</v>
      </c>
      <c r="N85">
        <f t="shared" si="85"/>
        <v>1.8</v>
      </c>
      <c r="O85">
        <f t="shared" si="27"/>
        <v>57.6</v>
      </c>
      <c r="P85">
        <v>400</v>
      </c>
      <c r="Q85">
        <v>286</v>
      </c>
      <c r="R85">
        <v>222</v>
      </c>
      <c r="S85">
        <v>8</v>
      </c>
      <c r="T85">
        <v>4</v>
      </c>
      <c r="U85">
        <f t="shared" si="25"/>
        <v>888</v>
      </c>
      <c r="V85">
        <f t="shared" si="26"/>
        <v>1038</v>
      </c>
      <c r="W85">
        <v>57180</v>
      </c>
      <c r="X85">
        <f t="shared" si="68"/>
        <v>720.46799999999996</v>
      </c>
      <c r="Y85" s="133" t="e">
        <v>#N/A</v>
      </c>
      <c r="Z85" t="e">
        <f t="shared" si="63"/>
        <v>#N/A</v>
      </c>
      <c r="AC85" t="e">
        <f t="shared" si="69"/>
        <v>#N/A</v>
      </c>
      <c r="AD85" t="s">
        <v>252</v>
      </c>
      <c r="AF85">
        <v>4285049</v>
      </c>
    </row>
    <row r="86" spans="1:32" ht="11.9" customHeight="1" x14ac:dyDescent="0.35">
      <c r="A86" t="str">
        <f t="shared" si="24"/>
        <v>42850501C03</v>
      </c>
      <c r="B86">
        <v>4285050</v>
      </c>
      <c r="C86" t="s">
        <v>268</v>
      </c>
      <c r="D86" t="s">
        <v>163</v>
      </c>
      <c r="E86" t="s">
        <v>251</v>
      </c>
      <c r="F86">
        <v>60</v>
      </c>
      <c r="G86" t="s">
        <v>194</v>
      </c>
      <c r="H86" t="s">
        <v>161</v>
      </c>
      <c r="K86">
        <v>5</v>
      </c>
      <c r="L86">
        <v>15</v>
      </c>
      <c r="M86">
        <v>56</v>
      </c>
      <c r="N86">
        <f t="shared" si="85"/>
        <v>0.9</v>
      </c>
      <c r="O86">
        <f t="shared" si="27"/>
        <v>50.4</v>
      </c>
      <c r="P86">
        <v>391</v>
      </c>
      <c r="Q86">
        <v>291</v>
      </c>
      <c r="R86">
        <v>147</v>
      </c>
      <c r="S86">
        <v>8</v>
      </c>
      <c r="T86">
        <v>7</v>
      </c>
      <c r="U86">
        <f t="shared" si="25"/>
        <v>1029</v>
      </c>
      <c r="V86">
        <f t="shared" si="26"/>
        <v>1179</v>
      </c>
      <c r="W86">
        <v>57180</v>
      </c>
      <c r="X86">
        <f t="shared" si="68"/>
        <v>720.46799999999996</v>
      </c>
      <c r="Y86" s="133">
        <v>94</v>
      </c>
      <c r="Z86">
        <f t="shared" si="63"/>
        <v>677.23991999999998</v>
      </c>
      <c r="AA86">
        <f>Z86/N86/M86</f>
        <v>13.437299999999999</v>
      </c>
      <c r="AB86" t="s">
        <v>158</v>
      </c>
      <c r="AC86">
        <f t="shared" si="69"/>
        <v>16253.75808</v>
      </c>
      <c r="AD86" t="s">
        <v>269</v>
      </c>
      <c r="AF86" t="e">
        <v>#N/A</v>
      </c>
    </row>
    <row r="87" spans="1:32" ht="11.9" customHeight="1" x14ac:dyDescent="0.35">
      <c r="A87" t="str">
        <f t="shared" si="24"/>
        <v>42850511C03</v>
      </c>
      <c r="B87">
        <v>4285051</v>
      </c>
      <c r="C87" t="s">
        <v>270</v>
      </c>
      <c r="D87" t="s">
        <v>163</v>
      </c>
      <c r="E87" t="s">
        <v>251</v>
      </c>
      <c r="F87">
        <v>60</v>
      </c>
      <c r="G87" t="s">
        <v>194</v>
      </c>
      <c r="H87" t="s">
        <v>157</v>
      </c>
      <c r="K87">
        <v>5</v>
      </c>
      <c r="L87">
        <v>15</v>
      </c>
      <c r="M87">
        <v>56</v>
      </c>
      <c r="N87">
        <f t="shared" si="85"/>
        <v>0.9</v>
      </c>
      <c r="O87">
        <f t="shared" si="27"/>
        <v>50.4</v>
      </c>
      <c r="P87">
        <v>391</v>
      </c>
      <c r="Q87">
        <v>291</v>
      </c>
      <c r="R87">
        <v>147</v>
      </c>
      <c r="S87">
        <v>8</v>
      </c>
      <c r="T87">
        <v>7</v>
      </c>
      <c r="U87">
        <f t="shared" si="25"/>
        <v>1029</v>
      </c>
      <c r="V87">
        <f t="shared" si="26"/>
        <v>1179</v>
      </c>
      <c r="W87">
        <v>57180</v>
      </c>
      <c r="X87">
        <f t="shared" si="68"/>
        <v>720.46799999999996</v>
      </c>
      <c r="Y87" s="133">
        <v>94</v>
      </c>
      <c r="Z87">
        <f t="shared" si="63"/>
        <v>677.23991999999998</v>
      </c>
      <c r="AA87">
        <f>Z87/N87/M87</f>
        <v>13.437299999999999</v>
      </c>
      <c r="AB87" t="s">
        <v>158</v>
      </c>
      <c r="AC87">
        <f t="shared" si="69"/>
        <v>16253.75808</v>
      </c>
      <c r="AD87" t="s">
        <v>269</v>
      </c>
      <c r="AF87" t="e">
        <v>#N/A</v>
      </c>
    </row>
    <row r="88" spans="1:32" ht="11.9" customHeight="1" x14ac:dyDescent="0.35">
      <c r="A88" t="str">
        <f t="shared" si="24"/>
        <v>-42850521C03</v>
      </c>
      <c r="B88">
        <v>-4285052</v>
      </c>
      <c r="C88" t="s">
        <v>271</v>
      </c>
      <c r="D88" t="s">
        <v>163</v>
      </c>
      <c r="E88" t="s">
        <v>251</v>
      </c>
      <c r="F88">
        <v>60</v>
      </c>
      <c r="H88" t="s">
        <v>217</v>
      </c>
      <c r="K88">
        <v>5</v>
      </c>
      <c r="L88">
        <v>15</v>
      </c>
      <c r="M88">
        <v>56</v>
      </c>
      <c r="N88">
        <f t="shared" si="85"/>
        <v>0.9</v>
      </c>
      <c r="O88">
        <f t="shared" si="27"/>
        <v>50.4</v>
      </c>
      <c r="P88">
        <v>391</v>
      </c>
      <c r="Q88">
        <v>291</v>
      </c>
      <c r="R88">
        <v>147</v>
      </c>
      <c r="S88">
        <v>8</v>
      </c>
      <c r="T88">
        <v>7</v>
      </c>
      <c r="U88">
        <f t="shared" si="25"/>
        <v>1029</v>
      </c>
      <c r="V88">
        <f t="shared" si="26"/>
        <v>1179</v>
      </c>
      <c r="W88">
        <v>57180</v>
      </c>
      <c r="X88">
        <f t="shared" si="68"/>
        <v>720.46799999999996</v>
      </c>
      <c r="Y88" s="133" t="e">
        <v>#N/A</v>
      </c>
      <c r="Z88" t="e">
        <f t="shared" si="63"/>
        <v>#N/A</v>
      </c>
      <c r="AC88" t="e">
        <f t="shared" si="69"/>
        <v>#N/A</v>
      </c>
      <c r="AD88" t="s">
        <v>269</v>
      </c>
      <c r="AF88">
        <v>4285052</v>
      </c>
    </row>
    <row r="89" spans="1:32" ht="11.9" customHeight="1" x14ac:dyDescent="0.35">
      <c r="A89" t="str">
        <f t="shared" si="24"/>
        <v>42851051C03</v>
      </c>
      <c r="B89">
        <v>4285105</v>
      </c>
      <c r="C89" t="s">
        <v>268</v>
      </c>
      <c r="D89" t="s">
        <v>163</v>
      </c>
      <c r="E89" t="s">
        <v>251</v>
      </c>
      <c r="F89">
        <v>60</v>
      </c>
      <c r="H89" t="s">
        <v>161</v>
      </c>
      <c r="K89">
        <v>5</v>
      </c>
      <c r="L89">
        <v>15</v>
      </c>
      <c r="M89">
        <v>56</v>
      </c>
      <c r="N89">
        <f t="shared" si="85"/>
        <v>0.9</v>
      </c>
      <c r="O89">
        <f t="shared" si="27"/>
        <v>50.4</v>
      </c>
      <c r="P89">
        <v>391</v>
      </c>
      <c r="Q89">
        <v>291</v>
      </c>
      <c r="R89">
        <v>147</v>
      </c>
      <c r="S89">
        <v>8</v>
      </c>
      <c r="T89">
        <v>7</v>
      </c>
      <c r="U89">
        <f t="shared" si="25"/>
        <v>1029</v>
      </c>
      <c r="V89">
        <f t="shared" si="26"/>
        <v>1179</v>
      </c>
      <c r="W89">
        <v>57180</v>
      </c>
      <c r="X89">
        <f t="shared" si="68"/>
        <v>720.46799999999996</v>
      </c>
      <c r="Y89" s="133" t="e">
        <v>#N/A</v>
      </c>
      <c r="Z89" t="e">
        <f t="shared" si="63"/>
        <v>#N/A</v>
      </c>
      <c r="AA89" t="e">
        <f t="shared" ref="AA89:AA98" si="98">Z89/N89/M89</f>
        <v>#N/A</v>
      </c>
      <c r="AB89" t="s">
        <v>158</v>
      </c>
      <c r="AC89" t="e">
        <f t="shared" si="69"/>
        <v>#N/A</v>
      </c>
      <c r="AD89" t="s">
        <v>269</v>
      </c>
      <c r="AF89" t="e">
        <v>#N/A</v>
      </c>
    </row>
    <row r="90" spans="1:32" ht="11.9" customHeight="1" x14ac:dyDescent="0.35">
      <c r="A90" t="str">
        <f t="shared" si="24"/>
        <v>42851681C03</v>
      </c>
      <c r="B90">
        <v>4285168</v>
      </c>
      <c r="C90" t="s">
        <v>260</v>
      </c>
      <c r="D90" t="s">
        <v>163</v>
      </c>
      <c r="E90" t="s">
        <v>251</v>
      </c>
      <c r="F90">
        <v>185</v>
      </c>
      <c r="H90" t="s">
        <v>161</v>
      </c>
      <c r="K90">
        <v>14.6</v>
      </c>
      <c r="L90">
        <v>8</v>
      </c>
      <c r="M90">
        <v>40</v>
      </c>
      <c r="N90">
        <f t="shared" si="85"/>
        <v>1.48</v>
      </c>
      <c r="O90">
        <f t="shared" si="27"/>
        <v>59.2</v>
      </c>
      <c r="P90">
        <v>391</v>
      </c>
      <c r="Q90">
        <v>291</v>
      </c>
      <c r="R90">
        <v>200</v>
      </c>
      <c r="S90">
        <v>8</v>
      </c>
      <c r="T90">
        <v>5</v>
      </c>
      <c r="U90">
        <f t="shared" si="25"/>
        <v>1000</v>
      </c>
      <c r="V90">
        <f t="shared" si="26"/>
        <v>1150</v>
      </c>
      <c r="W90">
        <v>57180</v>
      </c>
      <c r="X90">
        <f t="shared" si="68"/>
        <v>720.46799999999996</v>
      </c>
      <c r="Y90" s="133" t="e">
        <v>#N/A</v>
      </c>
      <c r="Z90" t="e">
        <f t="shared" si="63"/>
        <v>#N/A</v>
      </c>
      <c r="AA90" t="e">
        <f t="shared" si="98"/>
        <v>#N/A</v>
      </c>
      <c r="AB90" t="s">
        <v>158</v>
      </c>
      <c r="AC90" t="e">
        <f t="shared" si="69"/>
        <v>#N/A</v>
      </c>
      <c r="AD90" t="s">
        <v>252</v>
      </c>
      <c r="AF90" t="e">
        <v>#N/A</v>
      </c>
    </row>
    <row r="91" spans="1:32" ht="11.9" customHeight="1" x14ac:dyDescent="0.35">
      <c r="A91" t="str">
        <f t="shared" si="24"/>
        <v>42851701C03</v>
      </c>
      <c r="B91">
        <v>4285170</v>
      </c>
      <c r="C91" t="s">
        <v>256</v>
      </c>
      <c r="D91" t="s">
        <v>163</v>
      </c>
      <c r="E91" t="s">
        <v>251</v>
      </c>
      <c r="F91">
        <v>185</v>
      </c>
      <c r="H91" t="s">
        <v>157</v>
      </c>
      <c r="K91">
        <v>14.6</v>
      </c>
      <c r="L91">
        <v>8</v>
      </c>
      <c r="M91">
        <v>40</v>
      </c>
      <c r="N91">
        <f t="shared" si="85"/>
        <v>1.48</v>
      </c>
      <c r="O91">
        <f t="shared" si="27"/>
        <v>59.2</v>
      </c>
      <c r="P91">
        <v>391</v>
      </c>
      <c r="Q91">
        <v>291</v>
      </c>
      <c r="R91">
        <v>200</v>
      </c>
      <c r="S91">
        <v>8</v>
      </c>
      <c r="T91">
        <v>5</v>
      </c>
      <c r="U91">
        <f t="shared" si="25"/>
        <v>1000</v>
      </c>
      <c r="V91">
        <f t="shared" si="26"/>
        <v>1150</v>
      </c>
      <c r="W91">
        <v>57180</v>
      </c>
      <c r="X91">
        <f t="shared" si="68"/>
        <v>720.46799999999996</v>
      </c>
      <c r="Y91" s="133" t="e">
        <v>#N/A</v>
      </c>
      <c r="Z91" t="e">
        <f t="shared" si="63"/>
        <v>#N/A</v>
      </c>
      <c r="AA91" t="e">
        <f t="shared" si="98"/>
        <v>#N/A</v>
      </c>
      <c r="AB91" t="s">
        <v>158</v>
      </c>
      <c r="AC91" t="e">
        <f t="shared" si="69"/>
        <v>#N/A</v>
      </c>
      <c r="AD91" t="s">
        <v>252</v>
      </c>
      <c r="AF91" t="e">
        <v>#N/A</v>
      </c>
    </row>
    <row r="92" spans="1:32" ht="11.9" customHeight="1" x14ac:dyDescent="0.35">
      <c r="A92" t="str">
        <f t="shared" si="24"/>
        <v>42852071C03</v>
      </c>
      <c r="B92">
        <v>4285207</v>
      </c>
      <c r="C92" t="s">
        <v>258</v>
      </c>
      <c r="D92" t="s">
        <v>163</v>
      </c>
      <c r="E92" t="s">
        <v>251</v>
      </c>
      <c r="F92">
        <v>185</v>
      </c>
      <c r="G92" t="s">
        <v>272</v>
      </c>
      <c r="H92" t="s">
        <v>259</v>
      </c>
      <c r="K92">
        <v>14.6</v>
      </c>
      <c r="L92">
        <v>8</v>
      </c>
      <c r="M92">
        <v>40</v>
      </c>
      <c r="N92">
        <f t="shared" ref="N92" si="99">F92*L92/1000</f>
        <v>1.48</v>
      </c>
      <c r="O92">
        <f t="shared" ref="O92" si="100">+N92*M92</f>
        <v>59.2</v>
      </c>
      <c r="P92">
        <v>391</v>
      </c>
      <c r="Q92">
        <v>291</v>
      </c>
      <c r="R92">
        <v>200</v>
      </c>
      <c r="S92">
        <v>8</v>
      </c>
      <c r="T92">
        <v>5</v>
      </c>
      <c r="U92">
        <f t="shared" ref="U92" si="101">+T92*R92</f>
        <v>1000</v>
      </c>
      <c r="V92">
        <f t="shared" ref="V92" si="102">+U92+150</f>
        <v>1150</v>
      </c>
      <c r="W92">
        <v>57180</v>
      </c>
      <c r="X92">
        <f t="shared" ref="X92" si="103">W92*12.6/1000</f>
        <v>720.46799999999996</v>
      </c>
      <c r="Y92" s="133">
        <v>94</v>
      </c>
      <c r="Z92">
        <f t="shared" si="63"/>
        <v>677.23991999999998</v>
      </c>
      <c r="AA92">
        <f t="shared" si="98"/>
        <v>11.439863513513513</v>
      </c>
      <c r="AB92" t="s">
        <v>158</v>
      </c>
      <c r="AC92">
        <f t="shared" ref="AC92" si="104">+Z92*3*8</f>
        <v>16253.75808</v>
      </c>
      <c r="AD92" t="s">
        <v>252</v>
      </c>
      <c r="AF92" t="e">
        <v>#N/A</v>
      </c>
    </row>
    <row r="93" spans="1:32" ht="11.9" customHeight="1" x14ac:dyDescent="0.35">
      <c r="A93" t="str">
        <f t="shared" ref="A93:A110" si="105">_xlfn.CONCAT(B93,D93)</f>
        <v>42852041C03</v>
      </c>
      <c r="B93">
        <v>4285204</v>
      </c>
      <c r="C93" t="s">
        <v>273</v>
      </c>
      <c r="D93" t="s">
        <v>163</v>
      </c>
      <c r="E93" t="s">
        <v>251</v>
      </c>
      <c r="F93">
        <v>60</v>
      </c>
      <c r="H93" t="s">
        <v>259</v>
      </c>
      <c r="K93">
        <v>5</v>
      </c>
      <c r="L93">
        <v>15</v>
      </c>
      <c r="M93">
        <v>56</v>
      </c>
      <c r="N93">
        <f t="shared" si="85"/>
        <v>0.9</v>
      </c>
      <c r="O93">
        <f t="shared" si="27"/>
        <v>50.4</v>
      </c>
      <c r="P93">
        <v>391</v>
      </c>
      <c r="Q93">
        <v>291</v>
      </c>
      <c r="R93">
        <v>147</v>
      </c>
      <c r="S93">
        <v>8</v>
      </c>
      <c r="T93">
        <v>7</v>
      </c>
      <c r="U93">
        <f t="shared" si="25"/>
        <v>1029</v>
      </c>
      <c r="V93">
        <f t="shared" si="26"/>
        <v>1179</v>
      </c>
      <c r="W93">
        <v>57180</v>
      </c>
      <c r="X93">
        <f t="shared" si="68"/>
        <v>720.46799999999996</v>
      </c>
      <c r="Y93" s="133">
        <v>94</v>
      </c>
      <c r="Z93">
        <f t="shared" si="63"/>
        <v>677.23991999999998</v>
      </c>
      <c r="AA93">
        <f t="shared" si="98"/>
        <v>13.437299999999999</v>
      </c>
      <c r="AB93" t="s">
        <v>158</v>
      </c>
      <c r="AC93">
        <f t="shared" si="69"/>
        <v>16253.75808</v>
      </c>
      <c r="AD93" t="s">
        <v>269</v>
      </c>
      <c r="AF93" t="e">
        <v>#N/A</v>
      </c>
    </row>
    <row r="94" spans="1:32" ht="11.9" customHeight="1" x14ac:dyDescent="0.35">
      <c r="A94" t="str">
        <f t="shared" si="105"/>
        <v>42852041C03</v>
      </c>
      <c r="B94">
        <v>4285204</v>
      </c>
      <c r="C94" t="s">
        <v>274</v>
      </c>
      <c r="D94" t="s">
        <v>163</v>
      </c>
      <c r="E94" t="s">
        <v>251</v>
      </c>
      <c r="F94">
        <v>60</v>
      </c>
      <c r="H94" t="s">
        <v>259</v>
      </c>
      <c r="K94">
        <v>5</v>
      </c>
      <c r="L94">
        <v>15</v>
      </c>
      <c r="M94">
        <v>56</v>
      </c>
      <c r="N94">
        <f t="shared" si="85"/>
        <v>0.9</v>
      </c>
      <c r="O94">
        <f t="shared" si="27"/>
        <v>50.4</v>
      </c>
      <c r="P94">
        <v>391</v>
      </c>
      <c r="Q94">
        <v>291</v>
      </c>
      <c r="R94">
        <v>147</v>
      </c>
      <c r="S94">
        <v>8</v>
      </c>
      <c r="T94">
        <v>7</v>
      </c>
      <c r="U94">
        <f t="shared" si="25"/>
        <v>1029</v>
      </c>
      <c r="V94">
        <f t="shared" si="26"/>
        <v>1179</v>
      </c>
      <c r="W94">
        <v>57180</v>
      </c>
      <c r="X94">
        <f t="shared" si="68"/>
        <v>720.46799999999996</v>
      </c>
      <c r="Y94" s="133">
        <v>94</v>
      </c>
      <c r="Z94">
        <f t="shared" si="63"/>
        <v>677.23991999999998</v>
      </c>
      <c r="AA94">
        <f t="shared" si="98"/>
        <v>13.437299999999999</v>
      </c>
      <c r="AB94" t="s">
        <v>158</v>
      </c>
      <c r="AC94">
        <f t="shared" si="69"/>
        <v>16253.75808</v>
      </c>
      <c r="AD94" t="s">
        <v>269</v>
      </c>
      <c r="AF94" t="e">
        <v>#N/A</v>
      </c>
    </row>
    <row r="95" spans="1:32" ht="11.9" customHeight="1" x14ac:dyDescent="0.35">
      <c r="A95" t="str">
        <f t="shared" si="105"/>
        <v>42852071C03</v>
      </c>
      <c r="B95">
        <v>4285207</v>
      </c>
      <c r="C95" t="s">
        <v>258</v>
      </c>
      <c r="D95" t="s">
        <v>163</v>
      </c>
      <c r="E95" t="s">
        <v>251</v>
      </c>
      <c r="F95">
        <v>185</v>
      </c>
      <c r="H95" t="s">
        <v>259</v>
      </c>
      <c r="K95">
        <v>14.6</v>
      </c>
      <c r="L95">
        <v>8</v>
      </c>
      <c r="M95">
        <v>40</v>
      </c>
      <c r="N95">
        <f t="shared" si="85"/>
        <v>1.48</v>
      </c>
      <c r="O95">
        <f t="shared" si="27"/>
        <v>59.2</v>
      </c>
      <c r="P95">
        <v>391</v>
      </c>
      <c r="Q95">
        <v>291</v>
      </c>
      <c r="R95">
        <v>200</v>
      </c>
      <c r="S95">
        <v>8</v>
      </c>
      <c r="T95">
        <v>5</v>
      </c>
      <c r="U95">
        <f t="shared" si="25"/>
        <v>1000</v>
      </c>
      <c r="V95">
        <f t="shared" si="26"/>
        <v>1150</v>
      </c>
      <c r="W95">
        <v>57180</v>
      </c>
      <c r="X95">
        <f t="shared" si="68"/>
        <v>720.46799999999996</v>
      </c>
      <c r="Y95" s="133">
        <v>94</v>
      </c>
      <c r="Z95">
        <f t="shared" si="63"/>
        <v>677.23991999999998</v>
      </c>
      <c r="AA95">
        <f t="shared" si="98"/>
        <v>11.439863513513513</v>
      </c>
      <c r="AB95" t="s">
        <v>158</v>
      </c>
      <c r="AC95">
        <f t="shared" si="69"/>
        <v>16253.75808</v>
      </c>
      <c r="AD95" t="s">
        <v>252</v>
      </c>
      <c r="AF95" t="e">
        <v>#N/A</v>
      </c>
    </row>
    <row r="96" spans="1:32" ht="11.9" customHeight="1" x14ac:dyDescent="0.35">
      <c r="A96" t="str">
        <f t="shared" si="105"/>
        <v>42854261C03</v>
      </c>
      <c r="B96">
        <v>4285426</v>
      </c>
      <c r="C96" t="s">
        <v>275</v>
      </c>
      <c r="D96" t="s">
        <v>163</v>
      </c>
      <c r="E96" t="s">
        <v>251</v>
      </c>
      <c r="F96">
        <v>200</v>
      </c>
      <c r="G96" t="s">
        <v>276</v>
      </c>
      <c r="H96" t="s">
        <v>259</v>
      </c>
      <c r="K96">
        <v>15.7</v>
      </c>
      <c r="L96">
        <v>10</v>
      </c>
      <c r="M96">
        <v>30</v>
      </c>
      <c r="N96">
        <f t="shared" si="85"/>
        <v>2</v>
      </c>
      <c r="O96">
        <f t="shared" si="27"/>
        <v>60</v>
      </c>
      <c r="P96">
        <v>395</v>
      </c>
      <c r="Q96">
        <v>393</v>
      </c>
      <c r="R96">
        <v>195</v>
      </c>
      <c r="S96">
        <v>6</v>
      </c>
      <c r="T96">
        <v>5</v>
      </c>
      <c r="U96">
        <f t="shared" si="25"/>
        <v>975</v>
      </c>
      <c r="V96">
        <f t="shared" si="26"/>
        <v>1125</v>
      </c>
      <c r="W96">
        <v>57180</v>
      </c>
      <c r="X96">
        <f t="shared" si="68"/>
        <v>720.46799999999996</v>
      </c>
      <c r="Y96" s="133">
        <v>94</v>
      </c>
      <c r="Z96">
        <f t="shared" si="63"/>
        <v>677.23991999999998</v>
      </c>
      <c r="AA96">
        <f t="shared" si="98"/>
        <v>11.287331999999999</v>
      </c>
      <c r="AB96" t="s">
        <v>158</v>
      </c>
      <c r="AC96">
        <f t="shared" si="69"/>
        <v>16253.75808</v>
      </c>
      <c r="AD96" t="s">
        <v>252</v>
      </c>
      <c r="AF96" t="e">
        <v>#N/A</v>
      </c>
    </row>
    <row r="97" spans="1:32" ht="11.9" customHeight="1" x14ac:dyDescent="0.35">
      <c r="A97" t="str">
        <f t="shared" si="105"/>
        <v>43128531C03</v>
      </c>
      <c r="B97">
        <v>4312853</v>
      </c>
      <c r="C97" t="s">
        <v>277</v>
      </c>
      <c r="D97" t="s">
        <v>163</v>
      </c>
      <c r="E97" t="s">
        <v>251</v>
      </c>
      <c r="F97">
        <v>185</v>
      </c>
      <c r="G97" t="s">
        <v>263</v>
      </c>
      <c r="H97" t="s">
        <v>259</v>
      </c>
      <c r="K97">
        <v>15.7</v>
      </c>
      <c r="L97">
        <v>8</v>
      </c>
      <c r="M97">
        <v>64</v>
      </c>
      <c r="N97">
        <f t="shared" ref="N97" si="106">F97*L97/1000</f>
        <v>1.48</v>
      </c>
      <c r="O97">
        <f t="shared" ref="O97" si="107">+N97*M97</f>
        <v>94.72</v>
      </c>
      <c r="P97">
        <v>395</v>
      </c>
      <c r="Q97">
        <v>393</v>
      </c>
      <c r="R97">
        <v>195</v>
      </c>
      <c r="S97">
        <v>6</v>
      </c>
      <c r="T97">
        <v>5</v>
      </c>
      <c r="U97">
        <f t="shared" ref="U97" si="108">+T97*R97</f>
        <v>975</v>
      </c>
      <c r="V97">
        <f t="shared" ref="V97" si="109">+U97+150</f>
        <v>1125</v>
      </c>
      <c r="W97">
        <v>57180</v>
      </c>
      <c r="X97">
        <f t="shared" ref="X97" si="110">W97*12.6/1000</f>
        <v>720.46799999999996</v>
      </c>
      <c r="Y97" s="133">
        <v>94</v>
      </c>
      <c r="Z97">
        <f t="shared" si="63"/>
        <v>677.23991999999998</v>
      </c>
      <c r="AA97">
        <f t="shared" si="98"/>
        <v>7.1499146959459461</v>
      </c>
      <c r="AB97" t="s">
        <v>158</v>
      </c>
      <c r="AC97">
        <f t="shared" ref="AC97" si="111">+Z97*3*8</f>
        <v>16253.75808</v>
      </c>
      <c r="AD97" t="s">
        <v>252</v>
      </c>
      <c r="AF97" t="e">
        <v>#N/A</v>
      </c>
    </row>
    <row r="98" spans="1:32" ht="11.9" customHeight="1" x14ac:dyDescent="0.35">
      <c r="A98" t="str">
        <f t="shared" si="105"/>
        <v>43128631C03</v>
      </c>
      <c r="B98">
        <v>4312863</v>
      </c>
      <c r="C98" t="s">
        <v>278</v>
      </c>
      <c r="D98" t="s">
        <v>163</v>
      </c>
      <c r="E98" t="s">
        <v>251</v>
      </c>
      <c r="F98">
        <v>300</v>
      </c>
      <c r="G98" t="s">
        <v>263</v>
      </c>
      <c r="H98" t="s">
        <v>259</v>
      </c>
      <c r="K98">
        <v>15.7</v>
      </c>
      <c r="L98">
        <v>6</v>
      </c>
      <c r="M98">
        <v>80</v>
      </c>
      <c r="N98">
        <f t="shared" ref="N98" si="112">F98*L98/1000</f>
        <v>1.8</v>
      </c>
      <c r="O98">
        <f t="shared" ref="O98" si="113">+N98*M98</f>
        <v>144</v>
      </c>
      <c r="P98">
        <v>395</v>
      </c>
      <c r="Q98">
        <v>393</v>
      </c>
      <c r="R98">
        <v>195</v>
      </c>
      <c r="S98">
        <v>6</v>
      </c>
      <c r="T98">
        <v>5</v>
      </c>
      <c r="U98">
        <f t="shared" ref="U98" si="114">+T98*R98</f>
        <v>975</v>
      </c>
      <c r="V98">
        <f t="shared" ref="V98" si="115">+U98+150</f>
        <v>1125</v>
      </c>
      <c r="W98">
        <v>57180</v>
      </c>
      <c r="X98">
        <f t="shared" ref="X98" si="116">W98*12.6/1000</f>
        <v>720.46799999999996</v>
      </c>
      <c r="Y98" s="133">
        <v>94</v>
      </c>
      <c r="Z98">
        <f t="shared" si="63"/>
        <v>677.23991999999998</v>
      </c>
      <c r="AA98">
        <f t="shared" si="98"/>
        <v>4.703055</v>
      </c>
      <c r="AB98" t="s">
        <v>158</v>
      </c>
      <c r="AC98">
        <f t="shared" ref="AC98" si="117">+Z98*3*8</f>
        <v>16253.75808</v>
      </c>
      <c r="AD98" t="s">
        <v>252</v>
      </c>
      <c r="AF98" t="e">
        <v>#N/A</v>
      </c>
    </row>
    <row r="99" spans="1:32" ht="11.9" customHeight="1" x14ac:dyDescent="0.35">
      <c r="A99" t="str">
        <f t="shared" si="105"/>
        <v>-42855821C03</v>
      </c>
      <c r="B99">
        <v>-4285582</v>
      </c>
      <c r="C99" t="s">
        <v>180</v>
      </c>
      <c r="D99" t="s">
        <v>163</v>
      </c>
      <c r="E99" t="s">
        <v>164</v>
      </c>
      <c r="F99">
        <v>80</v>
      </c>
      <c r="H99" t="s">
        <v>161</v>
      </c>
      <c r="K99">
        <v>1</v>
      </c>
      <c r="L99">
        <v>20</v>
      </c>
      <c r="M99">
        <v>48</v>
      </c>
      <c r="N99">
        <v>1.6</v>
      </c>
      <c r="O99">
        <f t="shared" si="27"/>
        <v>76.800000000000011</v>
      </c>
      <c r="P99">
        <v>391</v>
      </c>
      <c r="Q99">
        <v>296</v>
      </c>
      <c r="R99">
        <v>157</v>
      </c>
      <c r="S99">
        <v>8</v>
      </c>
      <c r="T99">
        <v>6</v>
      </c>
      <c r="U99">
        <f t="shared" si="25"/>
        <v>942</v>
      </c>
      <c r="V99">
        <f t="shared" si="26"/>
        <v>1092</v>
      </c>
      <c r="W99">
        <v>12132</v>
      </c>
      <c r="X99">
        <f t="shared" ref="X99:X108" si="118">W99*F99/1000</f>
        <v>970.56</v>
      </c>
      <c r="Y99" s="133">
        <v>89</v>
      </c>
      <c r="Z99">
        <f t="shared" si="63"/>
        <v>863.79840000000002</v>
      </c>
      <c r="AC99">
        <f>+Z99*8*2</f>
        <v>13820.7744</v>
      </c>
      <c r="AD99" t="s">
        <v>182</v>
      </c>
      <c r="AE99" t="s">
        <v>279</v>
      </c>
      <c r="AF99">
        <v>4285582</v>
      </c>
    </row>
    <row r="100" spans="1:32" ht="11.9" customHeight="1" x14ac:dyDescent="0.35">
      <c r="A100" t="str">
        <f t="shared" si="105"/>
        <v>42855841C03</v>
      </c>
      <c r="B100">
        <v>4285584</v>
      </c>
      <c r="C100" t="s">
        <v>280</v>
      </c>
      <c r="D100" t="s">
        <v>163</v>
      </c>
      <c r="E100" t="s">
        <v>164</v>
      </c>
      <c r="F100">
        <v>80</v>
      </c>
      <c r="G100" t="s">
        <v>238</v>
      </c>
      <c r="H100" t="s">
        <v>204</v>
      </c>
      <c r="K100">
        <v>1</v>
      </c>
      <c r="L100">
        <v>24</v>
      </c>
      <c r="M100">
        <v>80</v>
      </c>
      <c r="N100">
        <v>1.92</v>
      </c>
      <c r="O100">
        <f t="shared" si="27"/>
        <v>153.6</v>
      </c>
      <c r="P100">
        <v>393</v>
      </c>
      <c r="Q100">
        <v>295</v>
      </c>
      <c r="R100">
        <v>180</v>
      </c>
      <c r="S100">
        <v>8</v>
      </c>
      <c r="T100">
        <v>10</v>
      </c>
      <c r="U100">
        <f t="shared" si="25"/>
        <v>1800</v>
      </c>
      <c r="V100">
        <f t="shared" si="26"/>
        <v>1950</v>
      </c>
      <c r="W100">
        <v>12132</v>
      </c>
      <c r="X100">
        <f t="shared" si="118"/>
        <v>970.56</v>
      </c>
      <c r="Y100" s="133">
        <v>89</v>
      </c>
      <c r="Z100">
        <f t="shared" si="63"/>
        <v>863.79840000000002</v>
      </c>
      <c r="AA100">
        <f t="shared" ref="AA100:AA107" si="119">Z100/N100/M100</f>
        <v>5.6236875000000008</v>
      </c>
      <c r="AB100" t="s">
        <v>158</v>
      </c>
      <c r="AC100">
        <f>+Z100*8*2</f>
        <v>13820.7744</v>
      </c>
      <c r="AD100" t="s">
        <v>182</v>
      </c>
      <c r="AF100" t="e">
        <v>#N/A</v>
      </c>
    </row>
    <row r="101" spans="1:32" ht="11.9" customHeight="1" x14ac:dyDescent="0.35">
      <c r="A101" t="str">
        <f t="shared" si="105"/>
        <v>42855881C03</v>
      </c>
      <c r="B101">
        <v>4285588</v>
      </c>
      <c r="C101" t="s">
        <v>281</v>
      </c>
      <c r="D101" t="s">
        <v>163</v>
      </c>
      <c r="E101" t="s">
        <v>164</v>
      </c>
      <c r="F101">
        <v>80</v>
      </c>
      <c r="G101" t="s">
        <v>282</v>
      </c>
      <c r="H101" t="s">
        <v>166</v>
      </c>
      <c r="K101">
        <v>1</v>
      </c>
      <c r="L101">
        <v>24</v>
      </c>
      <c r="M101">
        <v>80</v>
      </c>
      <c r="N101">
        <v>1.92</v>
      </c>
      <c r="O101">
        <f t="shared" si="27"/>
        <v>153.6</v>
      </c>
      <c r="P101">
        <v>393</v>
      </c>
      <c r="Q101">
        <v>295</v>
      </c>
      <c r="R101">
        <v>180</v>
      </c>
      <c r="S101">
        <v>8</v>
      </c>
      <c r="T101">
        <v>10</v>
      </c>
      <c r="U101">
        <f t="shared" si="25"/>
        <v>1800</v>
      </c>
      <c r="V101">
        <f t="shared" si="26"/>
        <v>1950</v>
      </c>
      <c r="W101">
        <v>12132</v>
      </c>
      <c r="X101">
        <f t="shared" si="118"/>
        <v>970.56</v>
      </c>
      <c r="Y101" s="133">
        <v>89</v>
      </c>
      <c r="Z101">
        <f t="shared" si="63"/>
        <v>863.79840000000002</v>
      </c>
      <c r="AA101">
        <f t="shared" si="119"/>
        <v>5.6236875000000008</v>
      </c>
      <c r="AB101" t="s">
        <v>158</v>
      </c>
      <c r="AC101">
        <f>+Z101*8*2</f>
        <v>13820.7744</v>
      </c>
      <c r="AD101" t="s">
        <v>182</v>
      </c>
      <c r="AF101" t="e">
        <v>#N/A</v>
      </c>
    </row>
    <row r="102" spans="1:32" ht="11.9" customHeight="1" x14ac:dyDescent="0.35">
      <c r="A102" t="str">
        <f t="shared" si="105"/>
        <v>42855931C03</v>
      </c>
      <c r="B102">
        <v>4285593</v>
      </c>
      <c r="C102" t="s">
        <v>248</v>
      </c>
      <c r="D102" t="s">
        <v>163</v>
      </c>
      <c r="E102" t="s">
        <v>164</v>
      </c>
      <c r="F102">
        <v>80</v>
      </c>
      <c r="H102" t="s">
        <v>204</v>
      </c>
      <c r="K102">
        <v>1</v>
      </c>
      <c r="L102">
        <v>20</v>
      </c>
      <c r="M102">
        <v>48</v>
      </c>
      <c r="N102">
        <v>1.6</v>
      </c>
      <c r="O102">
        <f t="shared" si="27"/>
        <v>76.800000000000011</v>
      </c>
      <c r="P102">
        <v>391</v>
      </c>
      <c r="Q102">
        <v>296</v>
      </c>
      <c r="R102">
        <v>157</v>
      </c>
      <c r="S102">
        <v>8</v>
      </c>
      <c r="T102">
        <v>6</v>
      </c>
      <c r="U102">
        <f t="shared" si="25"/>
        <v>942</v>
      </c>
      <c r="V102">
        <f t="shared" si="26"/>
        <v>1092</v>
      </c>
      <c r="W102">
        <v>12132</v>
      </c>
      <c r="X102">
        <f t="shared" si="118"/>
        <v>970.56</v>
      </c>
      <c r="Y102" s="133">
        <v>89</v>
      </c>
      <c r="Z102">
        <f t="shared" si="63"/>
        <v>863.79840000000002</v>
      </c>
      <c r="AA102">
        <f t="shared" si="119"/>
        <v>11.247375</v>
      </c>
      <c r="AB102" t="s">
        <v>158</v>
      </c>
      <c r="AC102">
        <f>+Z102*8*2</f>
        <v>13820.7744</v>
      </c>
      <c r="AD102" t="s">
        <v>182</v>
      </c>
      <c r="AF102" t="e">
        <v>#N/A</v>
      </c>
    </row>
    <row r="103" spans="1:32" ht="11.9" customHeight="1" x14ac:dyDescent="0.35">
      <c r="A103" t="str">
        <f t="shared" si="105"/>
        <v>42856031C01</v>
      </c>
      <c r="B103">
        <v>4285603</v>
      </c>
      <c r="C103" t="s">
        <v>283</v>
      </c>
      <c r="D103" t="s">
        <v>151</v>
      </c>
      <c r="E103" t="s">
        <v>152</v>
      </c>
      <c r="F103">
        <v>85</v>
      </c>
      <c r="G103" t="s">
        <v>284</v>
      </c>
      <c r="H103" t="s">
        <v>285</v>
      </c>
      <c r="K103">
        <v>1</v>
      </c>
      <c r="L103">
        <v>30</v>
      </c>
      <c r="M103">
        <v>64</v>
      </c>
      <c r="N103">
        <f t="shared" ref="N103:N106" si="120">+F103*K103*L103/1000</f>
        <v>2.5499999999999998</v>
      </c>
      <c r="O103">
        <f t="shared" si="27"/>
        <v>163.19999999999999</v>
      </c>
      <c r="P103">
        <v>398</v>
      </c>
      <c r="Q103">
        <v>298</v>
      </c>
      <c r="R103">
        <v>245</v>
      </c>
      <c r="S103">
        <v>8</v>
      </c>
      <c r="T103">
        <v>8</v>
      </c>
      <c r="U103">
        <f t="shared" si="25"/>
        <v>1960</v>
      </c>
      <c r="V103">
        <f t="shared" si="26"/>
        <v>2110</v>
      </c>
      <c r="W103">
        <v>19200</v>
      </c>
      <c r="X103">
        <f t="shared" si="118"/>
        <v>1632</v>
      </c>
      <c r="Y103" s="133">
        <v>93</v>
      </c>
      <c r="Z103">
        <f t="shared" si="63"/>
        <v>1517.76</v>
      </c>
      <c r="AA103">
        <f t="shared" si="119"/>
        <v>9.3000000000000007</v>
      </c>
      <c r="AB103" t="s">
        <v>158</v>
      </c>
      <c r="AC103">
        <v>36426.239999999998</v>
      </c>
      <c r="AD103" t="s">
        <v>159</v>
      </c>
      <c r="AF103" t="e">
        <v>#N/A</v>
      </c>
    </row>
    <row r="104" spans="1:32" ht="11.9" customHeight="1" x14ac:dyDescent="0.35">
      <c r="A104" t="str">
        <f t="shared" si="105"/>
        <v>42856071C01</v>
      </c>
      <c r="B104">
        <v>4285607</v>
      </c>
      <c r="C104" t="s">
        <v>286</v>
      </c>
      <c r="D104" t="s">
        <v>151</v>
      </c>
      <c r="E104" t="s">
        <v>152</v>
      </c>
      <c r="F104">
        <v>85</v>
      </c>
      <c r="G104" t="s">
        <v>194</v>
      </c>
      <c r="H104" t="s">
        <v>206</v>
      </c>
      <c r="K104">
        <v>1</v>
      </c>
      <c r="L104">
        <v>30</v>
      </c>
      <c r="M104">
        <v>64</v>
      </c>
      <c r="N104">
        <f t="shared" si="120"/>
        <v>2.5499999999999998</v>
      </c>
      <c r="O104">
        <f t="shared" si="27"/>
        <v>163.19999999999999</v>
      </c>
      <c r="P104">
        <v>398</v>
      </c>
      <c r="Q104">
        <v>298</v>
      </c>
      <c r="R104">
        <v>245</v>
      </c>
      <c r="S104">
        <v>8</v>
      </c>
      <c r="T104">
        <v>8</v>
      </c>
      <c r="U104">
        <f t="shared" si="25"/>
        <v>1960</v>
      </c>
      <c r="V104">
        <f t="shared" si="26"/>
        <v>2110</v>
      </c>
      <c r="W104">
        <v>19200</v>
      </c>
      <c r="X104">
        <f>W104*F104/1000</f>
        <v>1632</v>
      </c>
      <c r="Y104" s="133">
        <v>93</v>
      </c>
      <c r="Z104">
        <f t="shared" si="63"/>
        <v>1517.76</v>
      </c>
      <c r="AA104">
        <f t="shared" si="119"/>
        <v>9.3000000000000007</v>
      </c>
      <c r="AB104" t="s">
        <v>158</v>
      </c>
      <c r="AC104">
        <v>36426.239999999998</v>
      </c>
      <c r="AD104" t="s">
        <v>159</v>
      </c>
      <c r="AF104" t="e">
        <v>#N/A</v>
      </c>
    </row>
    <row r="105" spans="1:32" ht="11.9" customHeight="1" x14ac:dyDescent="0.35">
      <c r="A105" t="str">
        <f t="shared" si="105"/>
        <v>42856621C01</v>
      </c>
      <c r="B105">
        <v>4285662</v>
      </c>
      <c r="C105" t="s">
        <v>187</v>
      </c>
      <c r="D105" t="s">
        <v>151</v>
      </c>
      <c r="E105" t="s">
        <v>152</v>
      </c>
      <c r="F105">
        <v>80</v>
      </c>
      <c r="G105" t="s">
        <v>287</v>
      </c>
      <c r="H105" t="s">
        <v>157</v>
      </c>
      <c r="K105">
        <v>1</v>
      </c>
      <c r="L105">
        <v>20</v>
      </c>
      <c r="M105">
        <v>40</v>
      </c>
      <c r="N105">
        <f t="shared" si="120"/>
        <v>1.6</v>
      </c>
      <c r="O105">
        <f t="shared" si="27"/>
        <v>64</v>
      </c>
      <c r="P105">
        <v>393</v>
      </c>
      <c r="Q105">
        <v>295</v>
      </c>
      <c r="R105">
        <v>180</v>
      </c>
      <c r="S105">
        <v>8</v>
      </c>
      <c r="T105">
        <v>9</v>
      </c>
      <c r="U105">
        <f t="shared" si="25"/>
        <v>1620</v>
      </c>
      <c r="V105">
        <f t="shared" si="26"/>
        <v>1770</v>
      </c>
      <c r="W105">
        <v>19200</v>
      </c>
      <c r="X105">
        <f t="shared" si="118"/>
        <v>1536</v>
      </c>
      <c r="Y105" s="133" t="e">
        <v>#N/A</v>
      </c>
      <c r="Z105" t="e">
        <f t="shared" si="63"/>
        <v>#N/A</v>
      </c>
      <c r="AA105" t="e">
        <f t="shared" si="119"/>
        <v>#N/A</v>
      </c>
      <c r="AB105" t="s">
        <v>158</v>
      </c>
      <c r="AC105" t="e">
        <f>+Z105*24</f>
        <v>#N/A</v>
      </c>
      <c r="AD105" t="s">
        <v>159</v>
      </c>
      <c r="AE105" t="s">
        <v>195</v>
      </c>
    </row>
    <row r="106" spans="1:32" ht="11.9" customHeight="1" x14ac:dyDescent="0.35">
      <c r="A106" t="str">
        <f t="shared" si="105"/>
        <v>42856681C01</v>
      </c>
      <c r="B106">
        <v>4285668</v>
      </c>
      <c r="C106" t="s">
        <v>216</v>
      </c>
      <c r="D106" t="s">
        <v>151</v>
      </c>
      <c r="E106" t="s">
        <v>152</v>
      </c>
      <c r="F106">
        <v>80</v>
      </c>
      <c r="G106" t="s">
        <v>287</v>
      </c>
      <c r="H106" t="s">
        <v>217</v>
      </c>
      <c r="K106">
        <v>1</v>
      </c>
      <c r="L106">
        <v>20</v>
      </c>
      <c r="M106">
        <v>40</v>
      </c>
      <c r="N106">
        <f t="shared" si="120"/>
        <v>1.6</v>
      </c>
      <c r="O106">
        <f t="shared" si="27"/>
        <v>64</v>
      </c>
      <c r="P106">
        <v>393</v>
      </c>
      <c r="Q106">
        <v>295</v>
      </c>
      <c r="R106">
        <v>180</v>
      </c>
      <c r="S106">
        <v>8</v>
      </c>
      <c r="T106">
        <v>9</v>
      </c>
      <c r="U106">
        <f t="shared" si="25"/>
        <v>1620</v>
      </c>
      <c r="V106">
        <f t="shared" si="26"/>
        <v>1770</v>
      </c>
      <c r="W106">
        <v>19200</v>
      </c>
      <c r="X106">
        <f t="shared" si="118"/>
        <v>1536</v>
      </c>
      <c r="Y106" s="133" t="e">
        <v>#N/A</v>
      </c>
      <c r="Z106" t="e">
        <f t="shared" si="63"/>
        <v>#N/A</v>
      </c>
      <c r="AA106" t="e">
        <f t="shared" si="119"/>
        <v>#N/A</v>
      </c>
      <c r="AB106" t="s">
        <v>158</v>
      </c>
      <c r="AC106" t="e">
        <f>+Z106*24</f>
        <v>#N/A</v>
      </c>
      <c r="AD106" t="s">
        <v>159</v>
      </c>
      <c r="AE106" t="s">
        <v>195</v>
      </c>
    </row>
    <row r="107" spans="1:32" ht="11.9" customHeight="1" x14ac:dyDescent="0.35">
      <c r="A107" t="str">
        <f t="shared" si="105"/>
        <v>43064741C01</v>
      </c>
      <c r="B107">
        <v>4306474</v>
      </c>
      <c r="C107" t="s">
        <v>187</v>
      </c>
      <c r="D107" t="s">
        <v>151</v>
      </c>
      <c r="E107" t="s">
        <v>152</v>
      </c>
      <c r="F107">
        <v>80</v>
      </c>
      <c r="G107" t="s">
        <v>288</v>
      </c>
      <c r="H107" t="s">
        <v>157</v>
      </c>
      <c r="K107">
        <v>1</v>
      </c>
      <c r="L107">
        <v>20</v>
      </c>
      <c r="M107">
        <v>40</v>
      </c>
      <c r="N107">
        <f t="shared" ref="N107" si="121">+F107*K107*L107/1000</f>
        <v>1.6</v>
      </c>
      <c r="O107">
        <f t="shared" ref="O107" si="122">+N107*M107</f>
        <v>64</v>
      </c>
      <c r="P107">
        <v>393</v>
      </c>
      <c r="Q107">
        <v>295</v>
      </c>
      <c r="R107">
        <v>180</v>
      </c>
      <c r="S107">
        <v>8</v>
      </c>
      <c r="T107">
        <v>9</v>
      </c>
      <c r="U107">
        <f t="shared" ref="U107" si="123">+T107*R107</f>
        <v>1620</v>
      </c>
      <c r="V107">
        <f t="shared" ref="V107" si="124">+U107+150</f>
        <v>1770</v>
      </c>
      <c r="W107">
        <v>19200</v>
      </c>
      <c r="X107">
        <f t="shared" ref="X107" si="125">W107*F107/1000</f>
        <v>1536</v>
      </c>
      <c r="Y107" s="133">
        <v>92</v>
      </c>
      <c r="Z107">
        <f t="shared" si="63"/>
        <v>1413.12</v>
      </c>
      <c r="AA107">
        <f t="shared" si="119"/>
        <v>22.08</v>
      </c>
      <c r="AB107" t="s">
        <v>158</v>
      </c>
      <c r="AC107">
        <f>+Z107*24</f>
        <v>33914.879999999997</v>
      </c>
      <c r="AD107" t="s">
        <v>159</v>
      </c>
      <c r="AE107" t="s">
        <v>195</v>
      </c>
    </row>
    <row r="108" spans="1:32" ht="11.9" customHeight="1" x14ac:dyDescent="0.35">
      <c r="A108" t="str">
        <f t="shared" si="105"/>
        <v>-42856931C01</v>
      </c>
      <c r="B108">
        <v>-4285693</v>
      </c>
      <c r="C108" t="s">
        <v>187</v>
      </c>
      <c r="D108" t="s">
        <v>151</v>
      </c>
      <c r="E108" t="s">
        <v>152</v>
      </c>
      <c r="F108">
        <v>80</v>
      </c>
      <c r="H108" t="s">
        <v>157</v>
      </c>
      <c r="K108">
        <v>1</v>
      </c>
      <c r="L108">
        <v>20</v>
      </c>
      <c r="M108">
        <v>40</v>
      </c>
      <c r="N108">
        <v>1.6</v>
      </c>
      <c r="O108">
        <f t="shared" si="27"/>
        <v>64</v>
      </c>
      <c r="P108">
        <v>393</v>
      </c>
      <c r="Q108">
        <v>295</v>
      </c>
      <c r="R108">
        <v>180</v>
      </c>
      <c r="S108">
        <v>8</v>
      </c>
      <c r="T108">
        <v>5</v>
      </c>
      <c r="U108">
        <f t="shared" si="25"/>
        <v>900</v>
      </c>
      <c r="V108">
        <f t="shared" si="26"/>
        <v>1050</v>
      </c>
      <c r="W108">
        <v>19200</v>
      </c>
      <c r="X108">
        <f t="shared" si="118"/>
        <v>1536</v>
      </c>
      <c r="Y108" s="133" t="e">
        <v>#N/A</v>
      </c>
      <c r="Z108" t="e">
        <f t="shared" si="63"/>
        <v>#N/A</v>
      </c>
      <c r="AC108" t="e">
        <f>+Z108*24</f>
        <v>#N/A</v>
      </c>
      <c r="AD108" t="s">
        <v>159</v>
      </c>
      <c r="AE108" t="s">
        <v>289</v>
      </c>
      <c r="AF108" t="e">
        <v>#N/A</v>
      </c>
    </row>
    <row r="109" spans="1:32" ht="11.9" customHeight="1" x14ac:dyDescent="0.35">
      <c r="A109" t="str">
        <f t="shared" si="105"/>
        <v>42858761C03</v>
      </c>
      <c r="B109">
        <v>4285876</v>
      </c>
      <c r="C109" t="s">
        <v>248</v>
      </c>
      <c r="D109" t="s">
        <v>163</v>
      </c>
      <c r="E109" t="s">
        <v>164</v>
      </c>
      <c r="F109">
        <v>80</v>
      </c>
      <c r="G109" t="s">
        <v>194</v>
      </c>
      <c r="H109" t="s">
        <v>204</v>
      </c>
      <c r="K109">
        <v>1</v>
      </c>
      <c r="L109">
        <v>20</v>
      </c>
      <c r="M109">
        <v>48</v>
      </c>
      <c r="N109">
        <v>1.6</v>
      </c>
      <c r="O109">
        <f t="shared" ref="O109:O123" si="126">+N109*M109</f>
        <v>76.800000000000011</v>
      </c>
      <c r="P109">
        <v>391</v>
      </c>
      <c r="Q109">
        <v>296</v>
      </c>
      <c r="R109">
        <v>157</v>
      </c>
      <c r="S109">
        <v>8</v>
      </c>
      <c r="T109">
        <v>6</v>
      </c>
      <c r="U109">
        <f t="shared" ref="U109:U122" si="127">+T109*R109</f>
        <v>942</v>
      </c>
      <c r="V109">
        <f t="shared" ref="V109:V122" si="128">+U109+150</f>
        <v>1092</v>
      </c>
      <c r="W109">
        <v>12132</v>
      </c>
      <c r="X109">
        <f>W109*F109/1000</f>
        <v>970.56</v>
      </c>
      <c r="Y109" s="133">
        <v>89</v>
      </c>
      <c r="Z109">
        <f t="shared" si="63"/>
        <v>863.79840000000002</v>
      </c>
      <c r="AA109">
        <f t="shared" ref="AA109:AA117" si="129">Z109/N109/M109</f>
        <v>11.247375</v>
      </c>
      <c r="AB109" t="s">
        <v>158</v>
      </c>
      <c r="AC109">
        <f>+Z109*8*2</f>
        <v>13820.7744</v>
      </c>
      <c r="AD109" t="s">
        <v>182</v>
      </c>
      <c r="AF109" t="e">
        <v>#N/A</v>
      </c>
    </row>
    <row r="110" spans="1:32" ht="11.9" customHeight="1" x14ac:dyDescent="0.35">
      <c r="A110" t="str">
        <f t="shared" si="105"/>
        <v>42858881C03</v>
      </c>
      <c r="B110">
        <v>4285888</v>
      </c>
      <c r="C110" t="s">
        <v>185</v>
      </c>
      <c r="D110" t="s">
        <v>163</v>
      </c>
      <c r="E110" t="s">
        <v>164</v>
      </c>
      <c r="F110">
        <v>80</v>
      </c>
      <c r="G110" t="s">
        <v>194</v>
      </c>
      <c r="H110" t="s">
        <v>166</v>
      </c>
      <c r="K110">
        <v>1</v>
      </c>
      <c r="L110">
        <v>20</v>
      </c>
      <c r="M110">
        <v>48</v>
      </c>
      <c r="N110">
        <v>1.6</v>
      </c>
      <c r="O110">
        <f t="shared" si="126"/>
        <v>76.800000000000011</v>
      </c>
      <c r="P110">
        <v>391</v>
      </c>
      <c r="Q110">
        <v>296</v>
      </c>
      <c r="R110">
        <v>157</v>
      </c>
      <c r="S110">
        <v>8</v>
      </c>
      <c r="T110">
        <v>6</v>
      </c>
      <c r="U110">
        <f t="shared" si="127"/>
        <v>942</v>
      </c>
      <c r="V110">
        <f t="shared" si="128"/>
        <v>1092</v>
      </c>
      <c r="W110">
        <v>12132</v>
      </c>
      <c r="X110">
        <f>W110*F110/1000</f>
        <v>970.56</v>
      </c>
      <c r="Y110" s="133">
        <v>89</v>
      </c>
      <c r="Z110">
        <f t="shared" si="63"/>
        <v>863.79840000000002</v>
      </c>
      <c r="AA110">
        <f t="shared" si="129"/>
        <v>11.247375</v>
      </c>
      <c r="AB110" t="s">
        <v>158</v>
      </c>
      <c r="AC110">
        <f>+Z110*8*2</f>
        <v>13820.7744</v>
      </c>
      <c r="AD110" t="s">
        <v>182</v>
      </c>
      <c r="AF110" t="e">
        <v>#N/A</v>
      </c>
    </row>
    <row r="111" spans="1:32" ht="11.9" customHeight="1" x14ac:dyDescent="0.35">
      <c r="A111" t="str">
        <f t="shared" ref="A111:A164" si="130">_xlfn.CONCAT(B111,D111)</f>
        <v>42864811K2A</v>
      </c>
      <c r="B111">
        <v>4286481</v>
      </c>
      <c r="C111" t="s">
        <v>290</v>
      </c>
      <c r="D111" t="s">
        <v>291</v>
      </c>
      <c r="E111" t="s">
        <v>292</v>
      </c>
      <c r="F111">
        <v>30</v>
      </c>
      <c r="G111" t="s">
        <v>226</v>
      </c>
      <c r="H111" t="s">
        <v>161</v>
      </c>
      <c r="I111" t="s">
        <v>293</v>
      </c>
      <c r="J111" t="s">
        <v>294</v>
      </c>
      <c r="K111">
        <v>5</v>
      </c>
      <c r="L111">
        <v>10</v>
      </c>
      <c r="M111">
        <v>60</v>
      </c>
      <c r="N111">
        <v>1.5</v>
      </c>
      <c r="O111">
        <f t="shared" ref="O111" si="131">+N111*M111</f>
        <v>90</v>
      </c>
      <c r="P111">
        <v>300</v>
      </c>
      <c r="Q111">
        <v>260</v>
      </c>
      <c r="R111">
        <v>180</v>
      </c>
      <c r="S111">
        <v>12</v>
      </c>
      <c r="T111">
        <v>5</v>
      </c>
      <c r="U111">
        <f t="shared" ref="U111" si="132">+T111*R111</f>
        <v>900</v>
      </c>
      <c r="V111">
        <f t="shared" ref="V111" si="133">+U111+150</f>
        <v>1050</v>
      </c>
      <c r="W111">
        <v>33750</v>
      </c>
      <c r="X111">
        <f t="shared" ref="X111" si="134">W111*F111/1000</f>
        <v>1012.5</v>
      </c>
      <c r="Y111" s="133">
        <v>85</v>
      </c>
      <c r="Z111" s="118">
        <f t="shared" si="63"/>
        <v>860.625</v>
      </c>
      <c r="AA111">
        <f t="shared" si="129"/>
        <v>9.5625</v>
      </c>
      <c r="AB111" t="s">
        <v>158</v>
      </c>
      <c r="AC111">
        <f t="shared" ref="AC111" si="135">+Z111*2</f>
        <v>1721.25</v>
      </c>
      <c r="AF111" t="e">
        <v>#N/A</v>
      </c>
    </row>
    <row r="112" spans="1:32" ht="11.9" customHeight="1" x14ac:dyDescent="0.35">
      <c r="A112" t="str">
        <f t="shared" si="130"/>
        <v>43181761K2A</v>
      </c>
      <c r="B112">
        <v>4318176</v>
      </c>
      <c r="C112" t="s">
        <v>290</v>
      </c>
      <c r="D112" t="s">
        <v>291</v>
      </c>
      <c r="E112" t="s">
        <v>292</v>
      </c>
      <c r="F112">
        <v>30</v>
      </c>
      <c r="G112" t="s">
        <v>226</v>
      </c>
      <c r="H112" t="s">
        <v>161</v>
      </c>
      <c r="I112" t="s">
        <v>293</v>
      </c>
      <c r="J112" t="s">
        <v>294</v>
      </c>
      <c r="K112">
        <v>5</v>
      </c>
      <c r="L112">
        <v>10</v>
      </c>
      <c r="M112">
        <v>60</v>
      </c>
      <c r="N112">
        <v>1.5</v>
      </c>
      <c r="O112">
        <f t="shared" si="126"/>
        <v>90</v>
      </c>
      <c r="P112">
        <v>300</v>
      </c>
      <c r="Q112">
        <v>260</v>
      </c>
      <c r="R112">
        <v>180</v>
      </c>
      <c r="S112">
        <v>12</v>
      </c>
      <c r="T112">
        <v>5</v>
      </c>
      <c r="U112">
        <f t="shared" si="127"/>
        <v>900</v>
      </c>
      <c r="V112">
        <f t="shared" si="128"/>
        <v>1050</v>
      </c>
      <c r="W112">
        <v>33750</v>
      </c>
      <c r="X112">
        <f t="shared" ref="X112:X121" si="136">W112*F112/1000</f>
        <v>1012.5</v>
      </c>
      <c r="Y112" s="133">
        <v>85</v>
      </c>
      <c r="Z112" s="118">
        <f t="shared" si="63"/>
        <v>860.625</v>
      </c>
      <c r="AA112">
        <f t="shared" si="129"/>
        <v>9.5625</v>
      </c>
      <c r="AB112" t="s">
        <v>158</v>
      </c>
      <c r="AC112">
        <f t="shared" ref="AC112:AC117" si="137">+Z112*2</f>
        <v>1721.25</v>
      </c>
      <c r="AF112" t="e">
        <v>#N/A</v>
      </c>
    </row>
    <row r="113" spans="1:32" ht="11.9" customHeight="1" x14ac:dyDescent="0.35">
      <c r="A113" t="str">
        <f t="shared" si="130"/>
        <v>42865061K2B</v>
      </c>
      <c r="B113">
        <v>4286506</v>
      </c>
      <c r="C113" t="s">
        <v>295</v>
      </c>
      <c r="D113" t="s">
        <v>171</v>
      </c>
      <c r="E113" t="s">
        <v>296</v>
      </c>
      <c r="F113">
        <v>32</v>
      </c>
      <c r="H113" t="s">
        <v>173</v>
      </c>
      <c r="I113" t="s">
        <v>297</v>
      </c>
      <c r="J113" t="s">
        <v>298</v>
      </c>
      <c r="K113">
        <v>16</v>
      </c>
      <c r="L113">
        <v>9</v>
      </c>
      <c r="M113">
        <v>18</v>
      </c>
      <c r="N113">
        <v>4.6079999999999997</v>
      </c>
      <c r="O113">
        <f t="shared" si="126"/>
        <v>82.943999999999988</v>
      </c>
      <c r="P113">
        <v>396</v>
      </c>
      <c r="Q113">
        <v>261</v>
      </c>
      <c r="R113">
        <v>380</v>
      </c>
      <c r="S113">
        <v>9</v>
      </c>
      <c r="T113">
        <v>2</v>
      </c>
      <c r="U113">
        <f t="shared" si="127"/>
        <v>760</v>
      </c>
      <c r="V113">
        <f t="shared" si="128"/>
        <v>910</v>
      </c>
      <c r="W113">
        <v>38340</v>
      </c>
      <c r="X113">
        <f t="shared" si="136"/>
        <v>1226.8800000000001</v>
      </c>
      <c r="Y113" s="133" t="e">
        <v>#N/A</v>
      </c>
      <c r="Z113" t="e">
        <f t="shared" si="63"/>
        <v>#N/A</v>
      </c>
      <c r="AA113" t="e">
        <f t="shared" si="129"/>
        <v>#N/A</v>
      </c>
      <c r="AB113" t="s">
        <v>158</v>
      </c>
      <c r="AC113" t="e">
        <f t="shared" si="137"/>
        <v>#N/A</v>
      </c>
      <c r="AD113" t="s">
        <v>299</v>
      </c>
      <c r="AF113" t="e">
        <v>#N/A</v>
      </c>
    </row>
    <row r="114" spans="1:32" ht="11.9" customHeight="1" x14ac:dyDescent="0.35">
      <c r="A114" t="str">
        <f t="shared" si="130"/>
        <v>42865071K2B</v>
      </c>
      <c r="B114">
        <v>4286507</v>
      </c>
      <c r="C114" t="s">
        <v>295</v>
      </c>
      <c r="D114" t="s">
        <v>171</v>
      </c>
      <c r="E114" t="s">
        <v>296</v>
      </c>
      <c r="F114">
        <v>32</v>
      </c>
      <c r="H114" t="s">
        <v>173</v>
      </c>
      <c r="I114" t="s">
        <v>297</v>
      </c>
      <c r="J114" t="s">
        <v>298</v>
      </c>
      <c r="K114">
        <v>16</v>
      </c>
      <c r="L114">
        <v>9</v>
      </c>
      <c r="M114">
        <v>18</v>
      </c>
      <c r="N114">
        <v>4.6079999999999997</v>
      </c>
      <c r="O114">
        <f t="shared" si="126"/>
        <v>82.943999999999988</v>
      </c>
      <c r="P114">
        <v>396</v>
      </c>
      <c r="Q114">
        <v>261</v>
      </c>
      <c r="R114">
        <v>380</v>
      </c>
      <c r="S114">
        <v>9</v>
      </c>
      <c r="T114">
        <v>2</v>
      </c>
      <c r="U114">
        <f t="shared" si="127"/>
        <v>760</v>
      </c>
      <c r="V114">
        <f t="shared" si="128"/>
        <v>910</v>
      </c>
      <c r="W114">
        <v>38340</v>
      </c>
      <c r="X114">
        <f t="shared" si="136"/>
        <v>1226.8800000000001</v>
      </c>
      <c r="Y114" s="133" t="e">
        <v>#N/A</v>
      </c>
      <c r="Z114" t="e">
        <f t="shared" si="63"/>
        <v>#N/A</v>
      </c>
      <c r="AA114" t="e">
        <f t="shared" si="129"/>
        <v>#N/A</v>
      </c>
      <c r="AB114" t="s">
        <v>158</v>
      </c>
      <c r="AC114" t="e">
        <f t="shared" si="137"/>
        <v>#N/A</v>
      </c>
      <c r="AD114" t="s">
        <v>299</v>
      </c>
      <c r="AF114" t="e">
        <v>#N/A</v>
      </c>
    </row>
    <row r="115" spans="1:32" ht="11.9" customHeight="1" x14ac:dyDescent="0.35">
      <c r="A115" t="str">
        <f t="shared" si="130"/>
        <v>42865101K2B</v>
      </c>
      <c r="B115">
        <v>4286510</v>
      </c>
      <c r="C115" t="s">
        <v>300</v>
      </c>
      <c r="D115" t="s">
        <v>171</v>
      </c>
      <c r="E115" t="s">
        <v>301</v>
      </c>
      <c r="F115">
        <v>32</v>
      </c>
      <c r="H115" t="s">
        <v>302</v>
      </c>
      <c r="I115" t="s">
        <v>293</v>
      </c>
      <c r="J115" t="s">
        <v>298</v>
      </c>
      <c r="K115">
        <v>16</v>
      </c>
      <c r="L115">
        <v>9</v>
      </c>
      <c r="M115">
        <v>18</v>
      </c>
      <c r="N115">
        <v>4.6079999999999997</v>
      </c>
      <c r="O115">
        <f t="shared" si="126"/>
        <v>82.943999999999988</v>
      </c>
      <c r="P115">
        <v>396</v>
      </c>
      <c r="Q115">
        <v>261</v>
      </c>
      <c r="R115">
        <v>380</v>
      </c>
      <c r="S115">
        <v>9</v>
      </c>
      <c r="T115">
        <v>2</v>
      </c>
      <c r="U115">
        <f t="shared" si="127"/>
        <v>760</v>
      </c>
      <c r="V115">
        <f t="shared" si="128"/>
        <v>910</v>
      </c>
      <c r="W115">
        <v>34980</v>
      </c>
      <c r="X115">
        <f t="shared" si="136"/>
        <v>1119.3599999999999</v>
      </c>
      <c r="Y115" s="133" t="e">
        <v>#N/A</v>
      </c>
      <c r="Z115" t="e">
        <f t="shared" si="63"/>
        <v>#N/A</v>
      </c>
      <c r="AA115" t="e">
        <f t="shared" si="129"/>
        <v>#N/A</v>
      </c>
      <c r="AB115" t="s">
        <v>158</v>
      </c>
      <c r="AC115" t="e">
        <f t="shared" si="137"/>
        <v>#N/A</v>
      </c>
      <c r="AD115" t="s">
        <v>303</v>
      </c>
      <c r="AF115" t="e">
        <v>#N/A</v>
      </c>
    </row>
    <row r="116" spans="1:32" ht="19.5" customHeight="1" x14ac:dyDescent="0.35">
      <c r="A116" t="str">
        <f t="shared" si="130"/>
        <v>42865101K2B</v>
      </c>
      <c r="B116">
        <v>4286510</v>
      </c>
      <c r="C116" t="s">
        <v>304</v>
      </c>
      <c r="D116" t="s">
        <v>171</v>
      </c>
      <c r="E116" t="s">
        <v>301</v>
      </c>
      <c r="F116">
        <v>32</v>
      </c>
      <c r="H116" t="s">
        <v>302</v>
      </c>
      <c r="I116" t="s">
        <v>293</v>
      </c>
      <c r="J116" t="s">
        <v>298</v>
      </c>
      <c r="K116">
        <v>16</v>
      </c>
      <c r="L116">
        <v>9</v>
      </c>
      <c r="M116">
        <v>18</v>
      </c>
      <c r="N116">
        <v>4.6079999999999997</v>
      </c>
      <c r="O116">
        <f t="shared" si="126"/>
        <v>82.943999999999988</v>
      </c>
      <c r="P116">
        <v>396</v>
      </c>
      <c r="Q116">
        <v>261</v>
      </c>
      <c r="R116">
        <v>380</v>
      </c>
      <c r="S116">
        <v>9</v>
      </c>
      <c r="T116">
        <v>2</v>
      </c>
      <c r="U116">
        <f t="shared" si="127"/>
        <v>760</v>
      </c>
      <c r="V116">
        <f t="shared" si="128"/>
        <v>910</v>
      </c>
      <c r="W116">
        <v>34980</v>
      </c>
      <c r="X116">
        <f t="shared" si="136"/>
        <v>1119.3599999999999</v>
      </c>
      <c r="Y116" s="133" t="e">
        <v>#N/A</v>
      </c>
      <c r="Z116" t="e">
        <f t="shared" si="63"/>
        <v>#N/A</v>
      </c>
      <c r="AA116" t="e">
        <f t="shared" si="129"/>
        <v>#N/A</v>
      </c>
      <c r="AB116" t="s">
        <v>158</v>
      </c>
      <c r="AC116" t="e">
        <f t="shared" si="137"/>
        <v>#N/A</v>
      </c>
      <c r="AD116" t="s">
        <v>303</v>
      </c>
      <c r="AF116" t="e">
        <v>#N/A</v>
      </c>
    </row>
    <row r="117" spans="1:32" ht="19.5" customHeight="1" x14ac:dyDescent="0.35">
      <c r="A117" t="str">
        <f t="shared" si="130"/>
        <v>42865111K2B</v>
      </c>
      <c r="B117">
        <v>4286511</v>
      </c>
      <c r="C117" t="s">
        <v>300</v>
      </c>
      <c r="D117" t="s">
        <v>171</v>
      </c>
      <c r="E117" t="s">
        <v>301</v>
      </c>
      <c r="F117">
        <v>32</v>
      </c>
      <c r="H117" t="s">
        <v>302</v>
      </c>
      <c r="I117" t="s">
        <v>293</v>
      </c>
      <c r="J117" t="s">
        <v>298</v>
      </c>
      <c r="K117">
        <v>16</v>
      </c>
      <c r="L117">
        <v>9</v>
      </c>
      <c r="M117">
        <v>18</v>
      </c>
      <c r="N117">
        <v>4.6079999999999997</v>
      </c>
      <c r="O117">
        <f t="shared" si="126"/>
        <v>82.943999999999988</v>
      </c>
      <c r="P117">
        <v>396</v>
      </c>
      <c r="Q117">
        <v>261</v>
      </c>
      <c r="R117">
        <v>380</v>
      </c>
      <c r="S117">
        <v>9</v>
      </c>
      <c r="T117">
        <v>2</v>
      </c>
      <c r="U117">
        <f t="shared" si="127"/>
        <v>760</v>
      </c>
      <c r="V117">
        <f t="shared" si="128"/>
        <v>910</v>
      </c>
      <c r="W117">
        <v>34980</v>
      </c>
      <c r="X117">
        <f t="shared" si="136"/>
        <v>1119.3599999999999</v>
      </c>
      <c r="Y117" s="133" t="e">
        <v>#N/A</v>
      </c>
      <c r="Z117" t="e">
        <f t="shared" si="63"/>
        <v>#N/A</v>
      </c>
      <c r="AA117" t="e">
        <f t="shared" si="129"/>
        <v>#N/A</v>
      </c>
      <c r="AB117" t="s">
        <v>158</v>
      </c>
      <c r="AC117" t="e">
        <f t="shared" si="137"/>
        <v>#N/A</v>
      </c>
      <c r="AD117" t="s">
        <v>303</v>
      </c>
      <c r="AF117" t="e">
        <v>#N/A</v>
      </c>
    </row>
    <row r="118" spans="1:32" ht="19.5" customHeight="1" x14ac:dyDescent="0.35">
      <c r="A118" t="str">
        <f t="shared" si="130"/>
        <v>-42865401K2B</v>
      </c>
      <c r="B118">
        <v>-4286540</v>
      </c>
      <c r="C118" t="s">
        <v>170</v>
      </c>
      <c r="D118" t="s">
        <v>171</v>
      </c>
      <c r="E118" t="s">
        <v>172</v>
      </c>
      <c r="F118">
        <v>32</v>
      </c>
      <c r="H118" t="s">
        <v>173</v>
      </c>
      <c r="K118">
        <v>5</v>
      </c>
      <c r="L118">
        <v>14</v>
      </c>
      <c r="M118">
        <v>108</v>
      </c>
      <c r="N118">
        <v>2.2400000000000002</v>
      </c>
      <c r="O118">
        <f t="shared" si="126"/>
        <v>241.92000000000002</v>
      </c>
      <c r="P118">
        <v>286</v>
      </c>
      <c r="Q118">
        <v>266</v>
      </c>
      <c r="R118">
        <v>230</v>
      </c>
      <c r="S118">
        <v>12</v>
      </c>
      <c r="T118">
        <v>9</v>
      </c>
      <c r="U118">
        <f t="shared" si="127"/>
        <v>2070</v>
      </c>
      <c r="V118">
        <f t="shared" si="128"/>
        <v>2220</v>
      </c>
      <c r="W118">
        <v>31020</v>
      </c>
      <c r="X118">
        <f t="shared" si="136"/>
        <v>992.64</v>
      </c>
      <c r="Y118" s="133" t="e">
        <v>#N/A</v>
      </c>
      <c r="Z118" t="e">
        <f t="shared" si="63"/>
        <v>#N/A</v>
      </c>
      <c r="AC118" t="e">
        <f>+Z118*8</f>
        <v>#N/A</v>
      </c>
      <c r="AD118" t="s">
        <v>174</v>
      </c>
      <c r="AE118" t="s">
        <v>174</v>
      </c>
      <c r="AF118" t="e">
        <v>#N/A</v>
      </c>
    </row>
    <row r="119" spans="1:32" ht="11.9" customHeight="1" x14ac:dyDescent="0.35">
      <c r="A119" t="str">
        <f t="shared" si="130"/>
        <v>-42865451K2B</v>
      </c>
      <c r="B119">
        <v>-4286545</v>
      </c>
      <c r="C119" t="s">
        <v>305</v>
      </c>
      <c r="D119" t="s">
        <v>171</v>
      </c>
      <c r="E119" t="s">
        <v>172</v>
      </c>
      <c r="F119">
        <v>32</v>
      </c>
      <c r="K119">
        <v>5</v>
      </c>
      <c r="L119">
        <v>14</v>
      </c>
      <c r="M119">
        <v>108</v>
      </c>
      <c r="N119">
        <v>2.2400000000000002</v>
      </c>
      <c r="O119">
        <f t="shared" si="126"/>
        <v>241.92000000000002</v>
      </c>
      <c r="P119">
        <v>286</v>
      </c>
      <c r="Q119">
        <v>266</v>
      </c>
      <c r="R119">
        <v>230</v>
      </c>
      <c r="S119">
        <v>12</v>
      </c>
      <c r="T119">
        <v>9</v>
      </c>
      <c r="U119">
        <f t="shared" si="127"/>
        <v>2070</v>
      </c>
      <c r="V119">
        <f t="shared" si="128"/>
        <v>2220</v>
      </c>
      <c r="W119">
        <v>31020</v>
      </c>
      <c r="X119">
        <f t="shared" si="136"/>
        <v>992.64</v>
      </c>
      <c r="Y119" s="133" t="e">
        <v>#N/A</v>
      </c>
      <c r="Z119" t="e">
        <f t="shared" si="63"/>
        <v>#N/A</v>
      </c>
      <c r="AC119" t="e">
        <f>+Z119*8</f>
        <v>#N/A</v>
      </c>
      <c r="AD119" t="s">
        <v>174</v>
      </c>
      <c r="AE119" t="s">
        <v>174</v>
      </c>
      <c r="AF119" t="e">
        <v>#N/A</v>
      </c>
    </row>
    <row r="120" spans="1:32" ht="11.9" customHeight="1" x14ac:dyDescent="0.35">
      <c r="A120" t="str">
        <f t="shared" si="130"/>
        <v>42865481K2B</v>
      </c>
      <c r="B120">
        <v>4286548</v>
      </c>
      <c r="C120" t="s">
        <v>306</v>
      </c>
      <c r="D120" t="s">
        <v>171</v>
      </c>
      <c r="E120" t="s">
        <v>172</v>
      </c>
      <c r="F120">
        <v>32</v>
      </c>
      <c r="G120" t="s">
        <v>307</v>
      </c>
      <c r="H120" t="s">
        <v>161</v>
      </c>
      <c r="I120" t="s">
        <v>297</v>
      </c>
      <c r="J120" t="s">
        <v>294</v>
      </c>
      <c r="K120">
        <v>5</v>
      </c>
      <c r="L120">
        <v>10</v>
      </c>
      <c r="M120">
        <v>63</v>
      </c>
      <c r="N120">
        <v>1.6</v>
      </c>
      <c r="O120">
        <f t="shared" si="126"/>
        <v>100.80000000000001</v>
      </c>
      <c r="P120">
        <v>400</v>
      </c>
      <c r="Q120">
        <v>266</v>
      </c>
      <c r="R120">
        <v>125</v>
      </c>
      <c r="S120">
        <v>9</v>
      </c>
      <c r="T120">
        <v>7</v>
      </c>
      <c r="U120">
        <f t="shared" si="127"/>
        <v>875</v>
      </c>
      <c r="V120">
        <f t="shared" si="128"/>
        <v>1025</v>
      </c>
      <c r="W120">
        <v>31020</v>
      </c>
      <c r="X120">
        <f t="shared" si="136"/>
        <v>992.64</v>
      </c>
      <c r="Y120" s="133">
        <v>75</v>
      </c>
      <c r="Z120">
        <f t="shared" si="63"/>
        <v>744.48</v>
      </c>
      <c r="AA120">
        <f t="shared" ref="AA120:AA137" si="138">Z120/N120/M120</f>
        <v>7.3857142857142861</v>
      </c>
      <c r="AB120" t="s">
        <v>158</v>
      </c>
      <c r="AC120">
        <f>+Z120*8</f>
        <v>5955.84</v>
      </c>
      <c r="AD120" t="s">
        <v>308</v>
      </c>
      <c r="AF120" t="e">
        <v>#N/A</v>
      </c>
    </row>
    <row r="121" spans="1:32" ht="11.9" customHeight="1" x14ac:dyDescent="0.35">
      <c r="A121" t="str">
        <f t="shared" si="130"/>
        <v>42865491K2B</v>
      </c>
      <c r="B121">
        <v>4286549</v>
      </c>
      <c r="C121" t="s">
        <v>309</v>
      </c>
      <c r="D121" t="s">
        <v>171</v>
      </c>
      <c r="E121" t="s">
        <v>172</v>
      </c>
      <c r="F121">
        <v>32</v>
      </c>
      <c r="G121" t="s">
        <v>307</v>
      </c>
      <c r="H121" t="s">
        <v>173</v>
      </c>
      <c r="I121" t="s">
        <v>297</v>
      </c>
      <c r="J121" t="s">
        <v>294</v>
      </c>
      <c r="K121">
        <v>5</v>
      </c>
      <c r="L121">
        <v>10</v>
      </c>
      <c r="M121">
        <v>63</v>
      </c>
      <c r="N121">
        <v>1.6</v>
      </c>
      <c r="O121">
        <f t="shared" si="126"/>
        <v>100.80000000000001</v>
      </c>
      <c r="P121">
        <v>400</v>
      </c>
      <c r="Q121">
        <v>266</v>
      </c>
      <c r="R121">
        <v>125</v>
      </c>
      <c r="S121">
        <v>9</v>
      </c>
      <c r="T121">
        <v>7</v>
      </c>
      <c r="U121">
        <f t="shared" si="127"/>
        <v>875</v>
      </c>
      <c r="V121">
        <f t="shared" si="128"/>
        <v>1025</v>
      </c>
      <c r="W121">
        <v>31020</v>
      </c>
      <c r="X121">
        <f t="shared" si="136"/>
        <v>992.64</v>
      </c>
      <c r="Y121" s="133">
        <v>75</v>
      </c>
      <c r="Z121">
        <f t="shared" si="63"/>
        <v>744.48</v>
      </c>
      <c r="AA121">
        <f t="shared" si="138"/>
        <v>7.3857142857142861</v>
      </c>
      <c r="AB121" t="s">
        <v>158</v>
      </c>
      <c r="AC121">
        <f>+Z121*8</f>
        <v>5955.84</v>
      </c>
      <c r="AD121" t="s">
        <v>308</v>
      </c>
      <c r="AF121" t="e">
        <v>#N/A</v>
      </c>
    </row>
    <row r="122" spans="1:32" ht="11.9" customHeight="1" x14ac:dyDescent="0.35">
      <c r="A122" t="str">
        <f t="shared" si="130"/>
        <v>42865871K2B</v>
      </c>
      <c r="B122">
        <v>4286587</v>
      </c>
      <c r="C122" t="s">
        <v>310</v>
      </c>
      <c r="D122" t="s">
        <v>171</v>
      </c>
      <c r="E122" t="s">
        <v>311</v>
      </c>
      <c r="F122">
        <v>200</v>
      </c>
      <c r="G122" t="s">
        <v>194</v>
      </c>
      <c r="H122" t="s">
        <v>161</v>
      </c>
      <c r="I122" t="s">
        <v>293</v>
      </c>
      <c r="K122">
        <v>1</v>
      </c>
      <c r="L122">
        <v>10</v>
      </c>
      <c r="M122">
        <v>96</v>
      </c>
      <c r="N122">
        <v>2</v>
      </c>
      <c r="O122">
        <f t="shared" si="126"/>
        <v>192</v>
      </c>
      <c r="P122">
        <v>386</v>
      </c>
      <c r="Q122">
        <v>191</v>
      </c>
      <c r="R122">
        <v>125</v>
      </c>
      <c r="S122">
        <v>12</v>
      </c>
      <c r="T122">
        <v>8</v>
      </c>
      <c r="U122">
        <f t="shared" si="127"/>
        <v>1000</v>
      </c>
      <c r="V122">
        <f t="shared" si="128"/>
        <v>1150</v>
      </c>
      <c r="W122">
        <v>7188</v>
      </c>
      <c r="X122">
        <f t="shared" ref="X122:X174" si="139">W122*F122/1000</f>
        <v>1437.6</v>
      </c>
      <c r="Y122" s="133">
        <v>88</v>
      </c>
      <c r="Z122">
        <f t="shared" si="63"/>
        <v>1265.088</v>
      </c>
      <c r="AA122">
        <f t="shared" si="138"/>
        <v>6.5889999999999995</v>
      </c>
      <c r="AB122" t="s">
        <v>158</v>
      </c>
      <c r="AC122">
        <f t="shared" ref="AC122:AC174" si="140">+Z122*2</f>
        <v>2530.1759999999999</v>
      </c>
      <c r="AD122" t="s">
        <v>312</v>
      </c>
      <c r="AF122" t="e">
        <v>#N/A</v>
      </c>
    </row>
    <row r="123" spans="1:32" ht="11.9" customHeight="1" x14ac:dyDescent="0.35">
      <c r="A123" t="str">
        <f t="shared" si="130"/>
        <v>43181381K2B</v>
      </c>
      <c r="B123">
        <v>4318138</v>
      </c>
      <c r="C123" t="s">
        <v>313</v>
      </c>
      <c r="D123" t="s">
        <v>171</v>
      </c>
      <c r="E123" t="s">
        <v>311</v>
      </c>
      <c r="F123">
        <v>200</v>
      </c>
      <c r="G123" t="s">
        <v>194</v>
      </c>
      <c r="H123" t="s">
        <v>161</v>
      </c>
      <c r="I123" t="s">
        <v>293</v>
      </c>
      <c r="K123">
        <v>1</v>
      </c>
      <c r="L123">
        <v>10</v>
      </c>
      <c r="M123">
        <v>156</v>
      </c>
      <c r="N123">
        <v>2</v>
      </c>
      <c r="O123">
        <f t="shared" si="126"/>
        <v>312</v>
      </c>
      <c r="P123">
        <v>386</v>
      </c>
      <c r="Q123">
        <v>191</v>
      </c>
      <c r="R123">
        <v>125</v>
      </c>
      <c r="S123">
        <v>12</v>
      </c>
      <c r="T123">
        <v>8</v>
      </c>
      <c r="U123">
        <f t="shared" ref="U123:U183" si="141">+T123*R123</f>
        <v>1000</v>
      </c>
      <c r="V123">
        <f t="shared" ref="V123:V183" si="142">+U123+150</f>
        <v>1150</v>
      </c>
      <c r="W123">
        <v>7188</v>
      </c>
      <c r="X123">
        <f t="shared" si="139"/>
        <v>1437.6</v>
      </c>
      <c r="Y123" s="133">
        <v>88</v>
      </c>
      <c r="Z123">
        <f t="shared" si="63"/>
        <v>1265.088</v>
      </c>
      <c r="AA123">
        <f t="shared" si="138"/>
        <v>4.0547692307692307</v>
      </c>
      <c r="AB123" t="s">
        <v>158</v>
      </c>
      <c r="AC123">
        <f t="shared" si="140"/>
        <v>2530.1759999999999</v>
      </c>
      <c r="AD123" t="s">
        <v>312</v>
      </c>
      <c r="AF123" t="e">
        <v>#N/A</v>
      </c>
    </row>
    <row r="124" spans="1:32" ht="11.9" customHeight="1" x14ac:dyDescent="0.35">
      <c r="A124" t="str">
        <f t="shared" si="130"/>
        <v>42865911K2B</v>
      </c>
      <c r="B124">
        <v>4286591</v>
      </c>
      <c r="C124" t="s">
        <v>314</v>
      </c>
      <c r="D124" t="s">
        <v>171</v>
      </c>
      <c r="E124" t="s">
        <v>311</v>
      </c>
      <c r="F124">
        <v>200</v>
      </c>
      <c r="G124" t="s">
        <v>194</v>
      </c>
      <c r="H124" t="s">
        <v>227</v>
      </c>
      <c r="I124" t="s">
        <v>293</v>
      </c>
      <c r="K124">
        <v>1</v>
      </c>
      <c r="L124">
        <v>10</v>
      </c>
      <c r="M124">
        <v>96</v>
      </c>
      <c r="N124">
        <v>2</v>
      </c>
      <c r="O124">
        <f t="shared" ref="O124:O183" si="143">+N124*M124</f>
        <v>192</v>
      </c>
      <c r="P124">
        <v>386</v>
      </c>
      <c r="Q124">
        <v>191</v>
      </c>
      <c r="R124">
        <v>125</v>
      </c>
      <c r="S124">
        <v>12</v>
      </c>
      <c r="T124">
        <v>8</v>
      </c>
      <c r="U124">
        <f t="shared" si="141"/>
        <v>1000</v>
      </c>
      <c r="V124">
        <f t="shared" si="142"/>
        <v>1150</v>
      </c>
      <c r="W124">
        <v>7188</v>
      </c>
      <c r="X124">
        <f t="shared" si="139"/>
        <v>1437.6</v>
      </c>
      <c r="Y124" s="133">
        <v>88</v>
      </c>
      <c r="Z124">
        <f t="shared" si="63"/>
        <v>1265.088</v>
      </c>
      <c r="AA124">
        <f t="shared" si="138"/>
        <v>6.5889999999999995</v>
      </c>
      <c r="AB124" t="s">
        <v>158</v>
      </c>
      <c r="AC124">
        <f t="shared" si="140"/>
        <v>2530.1759999999999</v>
      </c>
      <c r="AD124" t="s">
        <v>312</v>
      </c>
      <c r="AF124" t="e">
        <v>#N/A</v>
      </c>
    </row>
    <row r="125" spans="1:32" ht="11.9" customHeight="1" x14ac:dyDescent="0.35">
      <c r="A125" t="str">
        <f t="shared" si="130"/>
        <v>43164541K2B</v>
      </c>
      <c r="B125">
        <v>4316454</v>
      </c>
      <c r="C125" t="s">
        <v>315</v>
      </c>
      <c r="D125" t="s">
        <v>171</v>
      </c>
      <c r="E125" t="s">
        <v>311</v>
      </c>
      <c r="F125">
        <v>200</v>
      </c>
      <c r="G125" t="s">
        <v>194</v>
      </c>
      <c r="H125" t="s">
        <v>227</v>
      </c>
      <c r="I125" t="s">
        <v>293</v>
      </c>
      <c r="K125">
        <v>1</v>
      </c>
      <c r="L125">
        <v>10</v>
      </c>
      <c r="M125">
        <v>156</v>
      </c>
      <c r="N125">
        <v>2</v>
      </c>
      <c r="O125">
        <f t="shared" si="143"/>
        <v>312</v>
      </c>
      <c r="P125">
        <v>386</v>
      </c>
      <c r="Q125">
        <v>191</v>
      </c>
      <c r="R125">
        <v>125</v>
      </c>
      <c r="S125">
        <v>12</v>
      </c>
      <c r="T125">
        <v>8</v>
      </c>
      <c r="U125">
        <f t="shared" si="141"/>
        <v>1000</v>
      </c>
      <c r="V125">
        <f t="shared" si="142"/>
        <v>1150</v>
      </c>
      <c r="W125">
        <v>7188</v>
      </c>
      <c r="X125">
        <f t="shared" si="139"/>
        <v>1437.6</v>
      </c>
      <c r="Y125" s="133">
        <v>88</v>
      </c>
      <c r="Z125">
        <f t="shared" si="63"/>
        <v>1265.088</v>
      </c>
      <c r="AA125">
        <f t="shared" si="138"/>
        <v>4.0547692307692307</v>
      </c>
      <c r="AB125" t="s">
        <v>158</v>
      </c>
      <c r="AC125">
        <f t="shared" si="140"/>
        <v>2530.1759999999999</v>
      </c>
      <c r="AD125" t="s">
        <v>312</v>
      </c>
      <c r="AF125" t="e">
        <v>#N/A</v>
      </c>
    </row>
    <row r="126" spans="1:32" ht="11.9" customHeight="1" x14ac:dyDescent="0.35">
      <c r="A126" t="str">
        <f t="shared" si="130"/>
        <v>42865921K2B</v>
      </c>
      <c r="B126">
        <v>4286592</v>
      </c>
      <c r="C126" t="s">
        <v>316</v>
      </c>
      <c r="D126" t="s">
        <v>171</v>
      </c>
      <c r="E126" t="s">
        <v>311</v>
      </c>
      <c r="F126">
        <v>200</v>
      </c>
      <c r="G126" t="s">
        <v>194</v>
      </c>
      <c r="H126" t="s">
        <v>173</v>
      </c>
      <c r="I126" t="s">
        <v>293</v>
      </c>
      <c r="K126">
        <v>1</v>
      </c>
      <c r="L126">
        <v>10</v>
      </c>
      <c r="M126">
        <v>96</v>
      </c>
      <c r="N126">
        <v>2</v>
      </c>
      <c r="O126">
        <f t="shared" ref="O126" si="144">+N126*M126</f>
        <v>192</v>
      </c>
      <c r="P126">
        <v>386</v>
      </c>
      <c r="Q126">
        <v>191</v>
      </c>
      <c r="R126">
        <v>125</v>
      </c>
      <c r="S126">
        <v>12</v>
      </c>
      <c r="T126">
        <v>8</v>
      </c>
      <c r="U126">
        <f t="shared" ref="U126" si="145">+T126*R126</f>
        <v>1000</v>
      </c>
      <c r="V126">
        <f t="shared" ref="V126" si="146">+U126+150</f>
        <v>1150</v>
      </c>
      <c r="W126">
        <v>7188</v>
      </c>
      <c r="X126">
        <f t="shared" ref="X126" si="147">W126*F126/1000</f>
        <v>1437.6</v>
      </c>
      <c r="Y126" s="133">
        <v>88</v>
      </c>
      <c r="Z126">
        <f t="shared" si="63"/>
        <v>1265.088</v>
      </c>
      <c r="AA126">
        <f t="shared" si="138"/>
        <v>6.5889999999999995</v>
      </c>
      <c r="AB126" t="s">
        <v>158</v>
      </c>
      <c r="AC126">
        <f t="shared" ref="AC126" si="148">+Z126*2</f>
        <v>2530.1759999999999</v>
      </c>
      <c r="AD126" t="s">
        <v>312</v>
      </c>
      <c r="AF126" t="e">
        <v>#N/A</v>
      </c>
    </row>
    <row r="127" spans="1:32" ht="11.9" customHeight="1" x14ac:dyDescent="0.35">
      <c r="A127" t="str">
        <f t="shared" si="130"/>
        <v>43164601K2B</v>
      </c>
      <c r="B127" s="123">
        <v>4316460</v>
      </c>
      <c r="C127" t="s">
        <v>316</v>
      </c>
      <c r="D127" t="s">
        <v>171</v>
      </c>
      <c r="E127" t="s">
        <v>311</v>
      </c>
      <c r="F127">
        <v>200</v>
      </c>
      <c r="G127" t="s">
        <v>194</v>
      </c>
      <c r="H127" t="s">
        <v>173</v>
      </c>
      <c r="I127" t="s">
        <v>293</v>
      </c>
      <c r="K127">
        <v>1</v>
      </c>
      <c r="L127">
        <v>10</v>
      </c>
      <c r="M127">
        <v>156</v>
      </c>
      <c r="N127">
        <v>2</v>
      </c>
      <c r="O127">
        <f t="shared" si="143"/>
        <v>312</v>
      </c>
      <c r="P127">
        <v>386</v>
      </c>
      <c r="Q127">
        <v>191</v>
      </c>
      <c r="R127">
        <v>125</v>
      </c>
      <c r="S127">
        <v>12</v>
      </c>
      <c r="T127">
        <v>8</v>
      </c>
      <c r="U127">
        <f t="shared" si="141"/>
        <v>1000</v>
      </c>
      <c r="V127">
        <f t="shared" si="142"/>
        <v>1150</v>
      </c>
      <c r="W127">
        <v>7188</v>
      </c>
      <c r="X127">
        <f t="shared" si="139"/>
        <v>1437.6</v>
      </c>
      <c r="Y127" s="133">
        <v>88</v>
      </c>
      <c r="Z127">
        <f t="shared" si="63"/>
        <v>1265.088</v>
      </c>
      <c r="AA127">
        <f t="shared" si="138"/>
        <v>4.0547692307692307</v>
      </c>
      <c r="AB127" t="s">
        <v>158</v>
      </c>
      <c r="AC127">
        <f t="shared" si="140"/>
        <v>2530.1759999999999</v>
      </c>
      <c r="AD127" t="s">
        <v>312</v>
      </c>
      <c r="AF127" t="e">
        <v>#N/A</v>
      </c>
    </row>
    <row r="128" spans="1:32" ht="11.9" customHeight="1" x14ac:dyDescent="0.35">
      <c r="A128" t="str">
        <f t="shared" si="130"/>
        <v>42865971K2B</v>
      </c>
      <c r="B128">
        <v>4286597</v>
      </c>
      <c r="C128" t="s">
        <v>317</v>
      </c>
      <c r="D128" t="s">
        <v>171</v>
      </c>
      <c r="E128" t="s">
        <v>311</v>
      </c>
      <c r="F128">
        <v>200</v>
      </c>
      <c r="G128" t="s">
        <v>238</v>
      </c>
      <c r="H128" t="s">
        <v>161</v>
      </c>
      <c r="I128" t="s">
        <v>293</v>
      </c>
      <c r="K128">
        <v>1</v>
      </c>
      <c r="L128">
        <v>10</v>
      </c>
      <c r="M128">
        <v>96</v>
      </c>
      <c r="N128">
        <v>2</v>
      </c>
      <c r="O128">
        <f t="shared" si="143"/>
        <v>192</v>
      </c>
      <c r="P128">
        <v>386</v>
      </c>
      <c r="Q128">
        <v>191</v>
      </c>
      <c r="R128">
        <v>125</v>
      </c>
      <c r="S128">
        <v>12</v>
      </c>
      <c r="T128">
        <v>8</v>
      </c>
      <c r="U128">
        <f t="shared" si="141"/>
        <v>1000</v>
      </c>
      <c r="V128">
        <f t="shared" si="142"/>
        <v>1150</v>
      </c>
      <c r="W128">
        <v>7188</v>
      </c>
      <c r="X128">
        <f t="shared" si="139"/>
        <v>1437.6</v>
      </c>
      <c r="Y128" s="133">
        <v>88</v>
      </c>
      <c r="Z128">
        <f t="shared" si="63"/>
        <v>1265.088</v>
      </c>
      <c r="AA128">
        <f t="shared" si="138"/>
        <v>6.5889999999999995</v>
      </c>
      <c r="AB128" t="s">
        <v>158</v>
      </c>
      <c r="AC128">
        <f t="shared" si="140"/>
        <v>2530.1759999999999</v>
      </c>
      <c r="AD128" t="s">
        <v>312</v>
      </c>
      <c r="AF128" t="e">
        <v>#N/A</v>
      </c>
    </row>
    <row r="129" spans="1:32" ht="11.9" customHeight="1" x14ac:dyDescent="0.35">
      <c r="A129" t="str">
        <f t="shared" si="130"/>
        <v>42865971K2B</v>
      </c>
      <c r="B129">
        <v>4286597</v>
      </c>
      <c r="C129" t="s">
        <v>313</v>
      </c>
      <c r="D129" t="s">
        <v>171</v>
      </c>
      <c r="E129" t="s">
        <v>311</v>
      </c>
      <c r="F129">
        <v>200</v>
      </c>
      <c r="G129" t="s">
        <v>238</v>
      </c>
      <c r="H129" t="s">
        <v>161</v>
      </c>
      <c r="I129" t="s">
        <v>293</v>
      </c>
      <c r="K129">
        <v>1</v>
      </c>
      <c r="L129">
        <v>10</v>
      </c>
      <c r="M129">
        <v>96</v>
      </c>
      <c r="N129">
        <v>2</v>
      </c>
      <c r="O129">
        <f t="shared" si="143"/>
        <v>192</v>
      </c>
      <c r="P129">
        <v>386</v>
      </c>
      <c r="Q129">
        <v>191</v>
      </c>
      <c r="R129">
        <v>125</v>
      </c>
      <c r="S129">
        <v>12</v>
      </c>
      <c r="T129">
        <v>8</v>
      </c>
      <c r="U129">
        <f t="shared" si="141"/>
        <v>1000</v>
      </c>
      <c r="V129">
        <f t="shared" si="142"/>
        <v>1150</v>
      </c>
      <c r="W129">
        <v>7188</v>
      </c>
      <c r="X129">
        <f t="shared" si="139"/>
        <v>1437.6</v>
      </c>
      <c r="Y129" s="133">
        <v>88</v>
      </c>
      <c r="Z129">
        <f t="shared" si="63"/>
        <v>1265.088</v>
      </c>
      <c r="AA129">
        <f t="shared" si="138"/>
        <v>6.5889999999999995</v>
      </c>
      <c r="AB129" t="s">
        <v>158</v>
      </c>
      <c r="AC129">
        <f t="shared" si="140"/>
        <v>2530.1759999999999</v>
      </c>
      <c r="AD129" t="s">
        <v>312</v>
      </c>
      <c r="AF129" t="e">
        <v>#N/A</v>
      </c>
    </row>
    <row r="130" spans="1:32" ht="11.9" customHeight="1" x14ac:dyDescent="0.35">
      <c r="A130" t="str">
        <f t="shared" si="130"/>
        <v>42865991K2B</v>
      </c>
      <c r="B130">
        <v>4286599</v>
      </c>
      <c r="C130" t="s">
        <v>318</v>
      </c>
      <c r="D130" t="s">
        <v>171</v>
      </c>
      <c r="E130" t="s">
        <v>311</v>
      </c>
      <c r="F130">
        <v>200</v>
      </c>
      <c r="G130" t="s">
        <v>319</v>
      </c>
      <c r="H130" t="s">
        <v>227</v>
      </c>
      <c r="I130" t="s">
        <v>293</v>
      </c>
      <c r="K130">
        <v>1</v>
      </c>
      <c r="L130">
        <v>10</v>
      </c>
      <c r="M130">
        <v>96</v>
      </c>
      <c r="N130">
        <v>2</v>
      </c>
      <c r="O130">
        <f t="shared" si="143"/>
        <v>192</v>
      </c>
      <c r="P130">
        <v>386</v>
      </c>
      <c r="Q130">
        <v>191</v>
      </c>
      <c r="R130">
        <v>125</v>
      </c>
      <c r="S130">
        <v>12</v>
      </c>
      <c r="T130">
        <v>8</v>
      </c>
      <c r="U130">
        <f t="shared" si="141"/>
        <v>1000</v>
      </c>
      <c r="V130">
        <f t="shared" si="142"/>
        <v>1150</v>
      </c>
      <c r="W130">
        <v>7188</v>
      </c>
      <c r="X130">
        <f t="shared" si="139"/>
        <v>1437.6</v>
      </c>
      <c r="Y130" s="133">
        <v>88</v>
      </c>
      <c r="Z130">
        <f t="shared" si="63"/>
        <v>1265.088</v>
      </c>
      <c r="AA130">
        <f t="shared" si="138"/>
        <v>6.5889999999999995</v>
      </c>
      <c r="AB130" t="s">
        <v>158</v>
      </c>
      <c r="AC130">
        <f t="shared" si="140"/>
        <v>2530.1759999999999</v>
      </c>
      <c r="AD130" t="s">
        <v>312</v>
      </c>
      <c r="AF130" t="e">
        <v>#N/A</v>
      </c>
    </row>
    <row r="131" spans="1:32" ht="11.9" customHeight="1" x14ac:dyDescent="0.35">
      <c r="A131" t="str">
        <f t="shared" si="130"/>
        <v>42865991K2B</v>
      </c>
      <c r="B131">
        <v>4286599</v>
      </c>
      <c r="C131" t="s">
        <v>315</v>
      </c>
      <c r="D131" t="s">
        <v>171</v>
      </c>
      <c r="E131" t="s">
        <v>311</v>
      </c>
      <c r="F131">
        <v>200</v>
      </c>
      <c r="G131" t="s">
        <v>319</v>
      </c>
      <c r="H131" t="s">
        <v>227</v>
      </c>
      <c r="I131" t="s">
        <v>293</v>
      </c>
      <c r="K131">
        <v>1</v>
      </c>
      <c r="L131">
        <v>10</v>
      </c>
      <c r="M131">
        <v>96</v>
      </c>
      <c r="N131">
        <v>2</v>
      </c>
      <c r="O131">
        <f t="shared" si="143"/>
        <v>192</v>
      </c>
      <c r="P131">
        <v>386</v>
      </c>
      <c r="Q131">
        <v>191</v>
      </c>
      <c r="R131">
        <v>125</v>
      </c>
      <c r="S131">
        <v>12</v>
      </c>
      <c r="T131">
        <v>8</v>
      </c>
      <c r="U131">
        <f t="shared" si="141"/>
        <v>1000</v>
      </c>
      <c r="V131">
        <f t="shared" si="142"/>
        <v>1150</v>
      </c>
      <c r="W131">
        <v>7188</v>
      </c>
      <c r="X131">
        <f t="shared" si="139"/>
        <v>1437.6</v>
      </c>
      <c r="Y131" s="133">
        <v>88</v>
      </c>
      <c r="Z131">
        <f t="shared" si="63"/>
        <v>1265.088</v>
      </c>
      <c r="AA131">
        <f t="shared" si="138"/>
        <v>6.5889999999999995</v>
      </c>
      <c r="AB131" t="s">
        <v>158</v>
      </c>
      <c r="AC131">
        <f t="shared" si="140"/>
        <v>2530.1759999999999</v>
      </c>
      <c r="AD131" t="s">
        <v>312</v>
      </c>
      <c r="AF131" t="e">
        <v>#N/A</v>
      </c>
    </row>
    <row r="132" spans="1:32" ht="11.9" customHeight="1" x14ac:dyDescent="0.35">
      <c r="A132" t="str">
        <f t="shared" si="130"/>
        <v>42866021K2B</v>
      </c>
      <c r="B132">
        <v>4286602</v>
      </c>
      <c r="C132" t="s">
        <v>320</v>
      </c>
      <c r="D132" t="s">
        <v>171</v>
      </c>
      <c r="E132" t="s">
        <v>311</v>
      </c>
      <c r="F132">
        <v>200</v>
      </c>
      <c r="G132" t="s">
        <v>237</v>
      </c>
      <c r="H132" t="s">
        <v>173</v>
      </c>
      <c r="I132" t="s">
        <v>293</v>
      </c>
      <c r="K132">
        <v>1</v>
      </c>
      <c r="L132">
        <v>10</v>
      </c>
      <c r="M132">
        <v>96</v>
      </c>
      <c r="N132">
        <v>2</v>
      </c>
      <c r="O132">
        <f t="shared" si="143"/>
        <v>192</v>
      </c>
      <c r="P132">
        <v>386</v>
      </c>
      <c r="Q132">
        <v>191</v>
      </c>
      <c r="R132">
        <v>125</v>
      </c>
      <c r="S132">
        <v>12</v>
      </c>
      <c r="T132">
        <v>8</v>
      </c>
      <c r="U132">
        <f t="shared" si="141"/>
        <v>1000</v>
      </c>
      <c r="V132">
        <f t="shared" si="142"/>
        <v>1150</v>
      </c>
      <c r="W132">
        <v>7188</v>
      </c>
      <c r="X132">
        <f t="shared" si="139"/>
        <v>1437.6</v>
      </c>
      <c r="Y132" s="133">
        <v>88</v>
      </c>
      <c r="Z132">
        <f t="shared" ref="Z132:Z195" si="149">+X132*Y132/100</f>
        <v>1265.088</v>
      </c>
      <c r="AA132">
        <f t="shared" si="138"/>
        <v>6.5889999999999995</v>
      </c>
      <c r="AB132" t="s">
        <v>158</v>
      </c>
      <c r="AC132">
        <f t="shared" si="140"/>
        <v>2530.1759999999999</v>
      </c>
      <c r="AD132" t="s">
        <v>312</v>
      </c>
      <c r="AF132" t="e">
        <v>#N/A</v>
      </c>
    </row>
    <row r="133" spans="1:32" ht="11.9" customHeight="1" x14ac:dyDescent="0.35">
      <c r="A133" t="str">
        <f t="shared" si="130"/>
        <v>42866021K2B</v>
      </c>
      <c r="B133">
        <v>4286602</v>
      </c>
      <c r="C133" t="s">
        <v>321</v>
      </c>
      <c r="D133" t="s">
        <v>171</v>
      </c>
      <c r="E133" t="s">
        <v>311</v>
      </c>
      <c r="F133">
        <v>200</v>
      </c>
      <c r="G133" t="s">
        <v>237</v>
      </c>
      <c r="H133" t="s">
        <v>173</v>
      </c>
      <c r="I133" t="s">
        <v>293</v>
      </c>
      <c r="K133">
        <v>1</v>
      </c>
      <c r="L133">
        <v>10</v>
      </c>
      <c r="M133">
        <v>96</v>
      </c>
      <c r="N133">
        <v>2</v>
      </c>
      <c r="O133">
        <f t="shared" si="143"/>
        <v>192</v>
      </c>
      <c r="P133">
        <v>386</v>
      </c>
      <c r="Q133">
        <v>191</v>
      </c>
      <c r="R133">
        <v>125</v>
      </c>
      <c r="S133">
        <v>12</v>
      </c>
      <c r="T133">
        <v>8</v>
      </c>
      <c r="U133">
        <f t="shared" si="141"/>
        <v>1000</v>
      </c>
      <c r="V133">
        <f t="shared" si="142"/>
        <v>1150</v>
      </c>
      <c r="W133">
        <v>7188</v>
      </c>
      <c r="X133">
        <f t="shared" si="139"/>
        <v>1437.6</v>
      </c>
      <c r="Y133" s="133">
        <v>88</v>
      </c>
      <c r="Z133">
        <f t="shared" si="149"/>
        <v>1265.088</v>
      </c>
      <c r="AA133">
        <f t="shared" si="138"/>
        <v>6.5889999999999995</v>
      </c>
      <c r="AB133" t="s">
        <v>158</v>
      </c>
      <c r="AC133">
        <f t="shared" si="140"/>
        <v>2530.1759999999999</v>
      </c>
      <c r="AD133" t="s">
        <v>312</v>
      </c>
      <c r="AF133" t="e">
        <v>#N/A</v>
      </c>
    </row>
    <row r="134" spans="1:32" ht="11.9" customHeight="1" x14ac:dyDescent="0.35">
      <c r="A134" t="str">
        <f t="shared" si="130"/>
        <v>42866061K2B</v>
      </c>
      <c r="B134">
        <v>4286606</v>
      </c>
      <c r="C134" t="s">
        <v>322</v>
      </c>
      <c r="D134" t="s">
        <v>171</v>
      </c>
      <c r="E134" t="s">
        <v>323</v>
      </c>
      <c r="F134">
        <v>200</v>
      </c>
      <c r="G134" t="s">
        <v>238</v>
      </c>
      <c r="H134" t="s">
        <v>161</v>
      </c>
      <c r="I134" t="s">
        <v>297</v>
      </c>
      <c r="K134">
        <v>1</v>
      </c>
      <c r="L134">
        <v>10</v>
      </c>
      <c r="M134">
        <v>96</v>
      </c>
      <c r="N134">
        <v>2</v>
      </c>
      <c r="O134">
        <f t="shared" si="143"/>
        <v>192</v>
      </c>
      <c r="P134">
        <v>386</v>
      </c>
      <c r="Q134">
        <v>191</v>
      </c>
      <c r="R134">
        <v>125</v>
      </c>
      <c r="S134">
        <v>12</v>
      </c>
      <c r="T134">
        <v>8</v>
      </c>
      <c r="U134">
        <f t="shared" si="141"/>
        <v>1000</v>
      </c>
      <c r="V134">
        <f t="shared" si="142"/>
        <v>1150</v>
      </c>
      <c r="W134">
        <v>8106</v>
      </c>
      <c r="X134">
        <f t="shared" si="139"/>
        <v>1621.2</v>
      </c>
      <c r="Y134" s="133">
        <v>88</v>
      </c>
      <c r="Z134">
        <f t="shared" si="149"/>
        <v>1426.6559999999999</v>
      </c>
      <c r="AA134">
        <f t="shared" si="138"/>
        <v>7.4304999999999994</v>
      </c>
      <c r="AB134" t="s">
        <v>158</v>
      </c>
      <c r="AC134">
        <f t="shared" si="140"/>
        <v>2853.3119999999999</v>
      </c>
      <c r="AD134" t="s">
        <v>324</v>
      </c>
      <c r="AF134" t="e">
        <v>#N/A</v>
      </c>
    </row>
    <row r="135" spans="1:32" ht="11.9" customHeight="1" x14ac:dyDescent="0.35">
      <c r="A135" t="str">
        <f t="shared" si="130"/>
        <v>42866061K2B</v>
      </c>
      <c r="B135">
        <v>4286606</v>
      </c>
      <c r="C135" t="s">
        <v>325</v>
      </c>
      <c r="D135" t="s">
        <v>171</v>
      </c>
      <c r="E135" t="s">
        <v>323</v>
      </c>
      <c r="F135">
        <v>200</v>
      </c>
      <c r="G135" t="s">
        <v>238</v>
      </c>
      <c r="H135" t="s">
        <v>161</v>
      </c>
      <c r="I135" t="s">
        <v>297</v>
      </c>
      <c r="K135">
        <v>1</v>
      </c>
      <c r="L135">
        <v>10</v>
      </c>
      <c r="M135">
        <v>96</v>
      </c>
      <c r="N135">
        <v>2</v>
      </c>
      <c r="O135">
        <f t="shared" si="143"/>
        <v>192</v>
      </c>
      <c r="P135">
        <v>386</v>
      </c>
      <c r="Q135">
        <v>191</v>
      </c>
      <c r="R135">
        <v>125</v>
      </c>
      <c r="S135">
        <v>12</v>
      </c>
      <c r="T135">
        <v>8</v>
      </c>
      <c r="U135">
        <f t="shared" si="141"/>
        <v>1000</v>
      </c>
      <c r="V135">
        <f t="shared" si="142"/>
        <v>1150</v>
      </c>
      <c r="W135">
        <v>8106</v>
      </c>
      <c r="X135">
        <f t="shared" si="139"/>
        <v>1621.2</v>
      </c>
      <c r="Y135" s="133">
        <v>88</v>
      </c>
      <c r="Z135">
        <f t="shared" si="149"/>
        <v>1426.6559999999999</v>
      </c>
      <c r="AA135">
        <f t="shared" si="138"/>
        <v>7.4304999999999994</v>
      </c>
      <c r="AB135" t="s">
        <v>158</v>
      </c>
      <c r="AC135">
        <f t="shared" si="140"/>
        <v>2853.3119999999999</v>
      </c>
      <c r="AD135" t="s">
        <v>324</v>
      </c>
      <c r="AF135" t="e">
        <v>#N/A</v>
      </c>
    </row>
    <row r="136" spans="1:32" ht="11.9" customHeight="1" x14ac:dyDescent="0.35">
      <c r="A136" t="str">
        <f t="shared" si="130"/>
        <v>42866071K2B</v>
      </c>
      <c r="B136">
        <v>4286607</v>
      </c>
      <c r="C136" t="s">
        <v>326</v>
      </c>
      <c r="D136" t="s">
        <v>171</v>
      </c>
      <c r="E136" t="s">
        <v>323</v>
      </c>
      <c r="F136">
        <v>200</v>
      </c>
      <c r="G136" t="s">
        <v>194</v>
      </c>
      <c r="H136" t="s">
        <v>161</v>
      </c>
      <c r="I136" t="s">
        <v>297</v>
      </c>
      <c r="K136">
        <v>1</v>
      </c>
      <c r="L136">
        <v>10</v>
      </c>
      <c r="M136">
        <v>96</v>
      </c>
      <c r="N136">
        <v>2</v>
      </c>
      <c r="O136">
        <f t="shared" si="143"/>
        <v>192</v>
      </c>
      <c r="P136">
        <v>386</v>
      </c>
      <c r="Q136">
        <v>191</v>
      </c>
      <c r="R136">
        <v>125</v>
      </c>
      <c r="S136">
        <v>12</v>
      </c>
      <c r="T136">
        <v>8</v>
      </c>
      <c r="U136">
        <f t="shared" si="141"/>
        <v>1000</v>
      </c>
      <c r="V136">
        <f t="shared" si="142"/>
        <v>1150</v>
      </c>
      <c r="W136">
        <v>8106</v>
      </c>
      <c r="X136">
        <f t="shared" si="139"/>
        <v>1621.2</v>
      </c>
      <c r="Y136" s="133">
        <v>88</v>
      </c>
      <c r="Z136">
        <f t="shared" si="149"/>
        <v>1426.6559999999999</v>
      </c>
      <c r="AA136">
        <f t="shared" si="138"/>
        <v>7.4304999999999994</v>
      </c>
      <c r="AB136" t="s">
        <v>158</v>
      </c>
      <c r="AC136">
        <f t="shared" si="140"/>
        <v>2853.3119999999999</v>
      </c>
      <c r="AD136" t="s">
        <v>324</v>
      </c>
      <c r="AF136" t="e">
        <v>#N/A</v>
      </c>
    </row>
    <row r="137" spans="1:32" ht="11.9" customHeight="1" x14ac:dyDescent="0.35">
      <c r="A137" t="str">
        <f t="shared" si="130"/>
        <v>43181251K2B</v>
      </c>
      <c r="B137">
        <v>4318125</v>
      </c>
      <c r="C137" t="s">
        <v>325</v>
      </c>
      <c r="D137" t="s">
        <v>171</v>
      </c>
      <c r="E137" t="s">
        <v>323</v>
      </c>
      <c r="F137">
        <v>200</v>
      </c>
      <c r="G137" t="s">
        <v>194</v>
      </c>
      <c r="H137" t="s">
        <v>161</v>
      </c>
      <c r="I137" t="s">
        <v>297</v>
      </c>
      <c r="K137">
        <v>1</v>
      </c>
      <c r="L137">
        <v>10</v>
      </c>
      <c r="M137">
        <v>156</v>
      </c>
      <c r="N137">
        <v>2</v>
      </c>
      <c r="O137">
        <f t="shared" si="143"/>
        <v>312</v>
      </c>
      <c r="P137">
        <v>386</v>
      </c>
      <c r="Q137">
        <v>191</v>
      </c>
      <c r="R137">
        <v>125</v>
      </c>
      <c r="S137">
        <v>12</v>
      </c>
      <c r="T137">
        <v>8</v>
      </c>
      <c r="U137">
        <f t="shared" si="141"/>
        <v>1000</v>
      </c>
      <c r="V137">
        <f t="shared" si="142"/>
        <v>1150</v>
      </c>
      <c r="W137">
        <v>8106</v>
      </c>
      <c r="X137">
        <f t="shared" si="139"/>
        <v>1621.2</v>
      </c>
      <c r="Y137" s="133">
        <v>88</v>
      </c>
      <c r="Z137">
        <f t="shared" si="149"/>
        <v>1426.6559999999999</v>
      </c>
      <c r="AA137">
        <f t="shared" si="138"/>
        <v>4.5726153846153847</v>
      </c>
      <c r="AB137" t="s">
        <v>158</v>
      </c>
      <c r="AC137">
        <f t="shared" si="140"/>
        <v>2853.3119999999999</v>
      </c>
      <c r="AD137" t="s">
        <v>324</v>
      </c>
      <c r="AF137" t="e">
        <v>#N/A</v>
      </c>
    </row>
    <row r="138" spans="1:32" ht="11.9" customHeight="1" x14ac:dyDescent="0.35">
      <c r="A138" t="str">
        <f t="shared" si="130"/>
        <v>-42866081K2B</v>
      </c>
      <c r="B138">
        <v>-4286608</v>
      </c>
      <c r="C138" t="s">
        <v>327</v>
      </c>
      <c r="D138" t="s">
        <v>171</v>
      </c>
      <c r="E138" t="s">
        <v>323</v>
      </c>
      <c r="F138">
        <v>200</v>
      </c>
      <c r="H138" t="s">
        <v>227</v>
      </c>
      <c r="K138">
        <v>1</v>
      </c>
      <c r="L138">
        <v>10</v>
      </c>
      <c r="M138">
        <v>96</v>
      </c>
      <c r="N138">
        <v>2</v>
      </c>
      <c r="O138">
        <f t="shared" si="143"/>
        <v>192</v>
      </c>
      <c r="P138">
        <v>386</v>
      </c>
      <c r="Q138">
        <v>191</v>
      </c>
      <c r="R138">
        <v>125</v>
      </c>
      <c r="S138">
        <v>12</v>
      </c>
      <c r="T138">
        <v>8</v>
      </c>
      <c r="U138">
        <f t="shared" si="141"/>
        <v>1000</v>
      </c>
      <c r="V138">
        <f t="shared" si="142"/>
        <v>1150</v>
      </c>
      <c r="W138">
        <v>8106</v>
      </c>
      <c r="X138">
        <f t="shared" si="139"/>
        <v>1621.2</v>
      </c>
      <c r="Y138" s="133" t="e">
        <v>#N/A</v>
      </c>
      <c r="Z138" t="e">
        <f t="shared" si="149"/>
        <v>#N/A</v>
      </c>
      <c r="AC138" t="e">
        <f t="shared" si="140"/>
        <v>#N/A</v>
      </c>
      <c r="AD138" t="s">
        <v>324</v>
      </c>
      <c r="AF138">
        <v>4286608</v>
      </c>
    </row>
    <row r="139" spans="1:32" ht="11.9" customHeight="1" x14ac:dyDescent="0.35">
      <c r="A139" t="str">
        <f t="shared" si="130"/>
        <v>-42866081K2B</v>
      </c>
      <c r="B139">
        <v>-4286608</v>
      </c>
      <c r="C139" t="s">
        <v>328</v>
      </c>
      <c r="D139" t="s">
        <v>171</v>
      </c>
      <c r="E139" t="s">
        <v>323</v>
      </c>
      <c r="F139">
        <v>200</v>
      </c>
      <c r="H139" t="s">
        <v>227</v>
      </c>
      <c r="K139">
        <v>1</v>
      </c>
      <c r="L139">
        <v>10</v>
      </c>
      <c r="M139">
        <v>96</v>
      </c>
      <c r="N139">
        <v>2</v>
      </c>
      <c r="O139">
        <f t="shared" si="143"/>
        <v>192</v>
      </c>
      <c r="P139">
        <v>386</v>
      </c>
      <c r="Q139">
        <v>191</v>
      </c>
      <c r="R139">
        <v>125</v>
      </c>
      <c r="S139">
        <v>12</v>
      </c>
      <c r="T139">
        <v>8</v>
      </c>
      <c r="U139">
        <f t="shared" si="141"/>
        <v>1000</v>
      </c>
      <c r="V139">
        <f t="shared" si="142"/>
        <v>1150</v>
      </c>
      <c r="W139">
        <v>8106</v>
      </c>
      <c r="X139">
        <f t="shared" si="139"/>
        <v>1621.2</v>
      </c>
      <c r="Y139" s="133" t="e">
        <v>#N/A</v>
      </c>
      <c r="Z139" t="e">
        <f t="shared" si="149"/>
        <v>#N/A</v>
      </c>
      <c r="AC139" t="e">
        <f t="shared" si="140"/>
        <v>#N/A</v>
      </c>
      <c r="AD139" t="s">
        <v>324</v>
      </c>
      <c r="AF139">
        <v>4286608</v>
      </c>
    </row>
    <row r="140" spans="1:32" ht="19.5" customHeight="1" x14ac:dyDescent="0.35">
      <c r="A140" t="str">
        <f t="shared" si="130"/>
        <v>-42867271K2A</v>
      </c>
      <c r="B140">
        <v>-4286727</v>
      </c>
      <c r="C140" t="s">
        <v>329</v>
      </c>
      <c r="D140" t="s">
        <v>291</v>
      </c>
      <c r="E140" t="s">
        <v>292</v>
      </c>
      <c r="F140">
        <v>30</v>
      </c>
      <c r="G140" t="s">
        <v>330</v>
      </c>
      <c r="H140" t="s">
        <v>161</v>
      </c>
      <c r="K140">
        <v>16</v>
      </c>
      <c r="L140">
        <v>9</v>
      </c>
      <c r="M140">
        <v>54</v>
      </c>
      <c r="N140">
        <v>4.32</v>
      </c>
      <c r="O140">
        <f t="shared" si="143"/>
        <v>233.28000000000003</v>
      </c>
      <c r="P140">
        <v>396</v>
      </c>
      <c r="Q140">
        <v>261</v>
      </c>
      <c r="R140">
        <v>380</v>
      </c>
      <c r="S140">
        <v>9</v>
      </c>
      <c r="T140">
        <v>6</v>
      </c>
      <c r="U140">
        <f t="shared" si="141"/>
        <v>2280</v>
      </c>
      <c r="V140">
        <f t="shared" si="142"/>
        <v>2430</v>
      </c>
      <c r="W140">
        <v>33750</v>
      </c>
      <c r="X140">
        <f t="shared" si="139"/>
        <v>1012.5</v>
      </c>
      <c r="Y140" s="133" t="e">
        <v>#N/A</v>
      </c>
      <c r="Z140" s="118" t="e">
        <f t="shared" si="149"/>
        <v>#N/A</v>
      </c>
      <c r="AC140" t="e">
        <f t="shared" si="140"/>
        <v>#N/A</v>
      </c>
      <c r="AD140" t="s">
        <v>331</v>
      </c>
      <c r="AE140" t="s">
        <v>331</v>
      </c>
      <c r="AF140" t="e">
        <v>#N/A</v>
      </c>
    </row>
    <row r="141" spans="1:32" ht="19.5" customHeight="1" x14ac:dyDescent="0.35">
      <c r="A141" t="str">
        <f t="shared" si="130"/>
        <v>42867301K2A</v>
      </c>
      <c r="B141">
        <v>4286730</v>
      </c>
      <c r="C141" t="s">
        <v>332</v>
      </c>
      <c r="D141" t="s">
        <v>291</v>
      </c>
      <c r="E141" t="s">
        <v>333</v>
      </c>
      <c r="F141">
        <v>32</v>
      </c>
      <c r="G141" t="s">
        <v>181</v>
      </c>
      <c r="H141" t="s">
        <v>161</v>
      </c>
      <c r="I141" t="s">
        <v>297</v>
      </c>
      <c r="J141" t="s">
        <v>298</v>
      </c>
      <c r="K141">
        <v>16</v>
      </c>
      <c r="L141">
        <v>9</v>
      </c>
      <c r="M141">
        <v>18</v>
      </c>
      <c r="N141">
        <v>4.6079999999999997</v>
      </c>
      <c r="O141">
        <f t="shared" ref="O141" si="150">+N141*M141</f>
        <v>82.943999999999988</v>
      </c>
      <c r="P141">
        <v>396</v>
      </c>
      <c r="Q141">
        <v>261</v>
      </c>
      <c r="R141">
        <v>380</v>
      </c>
      <c r="S141">
        <v>9</v>
      </c>
      <c r="T141">
        <v>2</v>
      </c>
      <c r="U141">
        <f t="shared" ref="U141" si="151">+T141*R141</f>
        <v>760</v>
      </c>
      <c r="V141">
        <f t="shared" ref="V141" si="152">+U141+150</f>
        <v>910</v>
      </c>
      <c r="W141">
        <v>36984</v>
      </c>
      <c r="X141">
        <f t="shared" ref="X141" si="153">W141*F141/1000</f>
        <v>1183.4880000000001</v>
      </c>
      <c r="Y141" s="133">
        <v>85</v>
      </c>
      <c r="Z141" s="118">
        <f t="shared" si="149"/>
        <v>1005.9648000000001</v>
      </c>
      <c r="AA141">
        <f t="shared" ref="AA141:AA151" si="154">Z141/N141/M141</f>
        <v>12.128240740740743</v>
      </c>
      <c r="AB141" t="s">
        <v>158</v>
      </c>
      <c r="AC141">
        <f t="shared" ref="AC141" si="155">+Z141*2</f>
        <v>2011.9296000000002</v>
      </c>
      <c r="AF141" t="e">
        <v>#N/A</v>
      </c>
    </row>
    <row r="142" spans="1:32" ht="19.5" customHeight="1" x14ac:dyDescent="0.35">
      <c r="A142" t="str">
        <f t="shared" si="130"/>
        <v>43196431K2A</v>
      </c>
      <c r="B142" s="123">
        <v>4319643</v>
      </c>
      <c r="C142" t="s">
        <v>334</v>
      </c>
      <c r="D142" t="s">
        <v>291</v>
      </c>
      <c r="E142" t="s">
        <v>333</v>
      </c>
      <c r="F142">
        <v>32</v>
      </c>
      <c r="G142" t="s">
        <v>181</v>
      </c>
      <c r="H142" t="s">
        <v>161</v>
      </c>
      <c r="I142" t="s">
        <v>297</v>
      </c>
      <c r="J142" t="s">
        <v>298</v>
      </c>
      <c r="K142">
        <v>16</v>
      </c>
      <c r="L142">
        <v>9</v>
      </c>
      <c r="M142">
        <v>18</v>
      </c>
      <c r="N142">
        <v>4.6079999999999997</v>
      </c>
      <c r="O142">
        <f t="shared" si="143"/>
        <v>82.943999999999988</v>
      </c>
      <c r="P142">
        <v>396</v>
      </c>
      <c r="Q142">
        <v>261</v>
      </c>
      <c r="R142">
        <v>380</v>
      </c>
      <c r="S142">
        <v>9</v>
      </c>
      <c r="T142">
        <v>2</v>
      </c>
      <c r="U142">
        <f t="shared" si="141"/>
        <v>760</v>
      </c>
      <c r="V142">
        <f t="shared" si="142"/>
        <v>910</v>
      </c>
      <c r="W142">
        <v>36984</v>
      </c>
      <c r="X142">
        <f t="shared" si="139"/>
        <v>1183.4880000000001</v>
      </c>
      <c r="Y142" s="133">
        <v>85</v>
      </c>
      <c r="Z142" s="118">
        <f t="shared" si="149"/>
        <v>1005.9648000000001</v>
      </c>
      <c r="AA142">
        <f t="shared" si="154"/>
        <v>12.128240740740743</v>
      </c>
      <c r="AB142" t="s">
        <v>158</v>
      </c>
      <c r="AC142">
        <f t="shared" si="140"/>
        <v>2011.9296000000002</v>
      </c>
      <c r="AF142" t="e">
        <v>#N/A</v>
      </c>
    </row>
    <row r="143" spans="1:32" ht="19.5" customHeight="1" x14ac:dyDescent="0.35">
      <c r="A143" t="str">
        <f t="shared" si="130"/>
        <v>42867531K2A</v>
      </c>
      <c r="B143">
        <v>4286753</v>
      </c>
      <c r="C143" t="s">
        <v>335</v>
      </c>
      <c r="D143" t="s">
        <v>291</v>
      </c>
      <c r="E143" t="s">
        <v>333</v>
      </c>
      <c r="F143">
        <v>32</v>
      </c>
      <c r="G143" t="s">
        <v>181</v>
      </c>
      <c r="H143" t="s">
        <v>173</v>
      </c>
      <c r="I143" t="s">
        <v>297</v>
      </c>
      <c r="J143" t="s">
        <v>298</v>
      </c>
      <c r="K143">
        <v>16</v>
      </c>
      <c r="L143">
        <v>9</v>
      </c>
      <c r="M143">
        <v>18</v>
      </c>
      <c r="N143">
        <v>4.6079999999999997</v>
      </c>
      <c r="O143">
        <f t="shared" ref="O143" si="156">+N143*M143</f>
        <v>82.943999999999988</v>
      </c>
      <c r="P143">
        <v>396</v>
      </c>
      <c r="Q143">
        <v>261</v>
      </c>
      <c r="R143">
        <v>380</v>
      </c>
      <c r="S143">
        <v>9</v>
      </c>
      <c r="T143">
        <v>2</v>
      </c>
      <c r="U143">
        <f t="shared" ref="U143" si="157">+T143*R143</f>
        <v>760</v>
      </c>
      <c r="V143">
        <f t="shared" ref="V143" si="158">+U143+150</f>
        <v>910</v>
      </c>
      <c r="W143">
        <v>36984</v>
      </c>
      <c r="X143">
        <f t="shared" ref="X143" si="159">W143*F143/1000</f>
        <v>1183.4880000000001</v>
      </c>
      <c r="Y143" s="133">
        <v>85</v>
      </c>
      <c r="Z143" s="118">
        <f t="shared" si="149"/>
        <v>1005.9648000000001</v>
      </c>
      <c r="AA143">
        <f t="shared" si="154"/>
        <v>12.128240740740743</v>
      </c>
      <c r="AB143" t="s">
        <v>158</v>
      </c>
      <c r="AC143">
        <f t="shared" ref="AC143" si="160">+Z143*2</f>
        <v>2011.9296000000002</v>
      </c>
      <c r="AF143" t="e">
        <v>#N/A</v>
      </c>
    </row>
    <row r="144" spans="1:32" ht="19.5" customHeight="1" x14ac:dyDescent="0.35">
      <c r="A144" t="str">
        <f t="shared" si="130"/>
        <v>43196621K2A</v>
      </c>
      <c r="B144" s="123">
        <v>4319662</v>
      </c>
      <c r="C144" t="s">
        <v>336</v>
      </c>
      <c r="D144" t="s">
        <v>291</v>
      </c>
      <c r="E144" t="s">
        <v>333</v>
      </c>
      <c r="F144">
        <v>32</v>
      </c>
      <c r="G144" t="s">
        <v>181</v>
      </c>
      <c r="H144" t="s">
        <v>173</v>
      </c>
      <c r="I144" t="s">
        <v>297</v>
      </c>
      <c r="J144" t="s">
        <v>298</v>
      </c>
      <c r="K144">
        <v>16</v>
      </c>
      <c r="L144">
        <v>9</v>
      </c>
      <c r="M144">
        <v>18</v>
      </c>
      <c r="N144">
        <v>4.6079999999999997</v>
      </c>
      <c r="O144">
        <f t="shared" si="143"/>
        <v>82.943999999999988</v>
      </c>
      <c r="P144">
        <v>396</v>
      </c>
      <c r="Q144">
        <v>261</v>
      </c>
      <c r="R144">
        <v>380</v>
      </c>
      <c r="S144">
        <v>9</v>
      </c>
      <c r="T144">
        <v>2</v>
      </c>
      <c r="U144">
        <f t="shared" si="141"/>
        <v>760</v>
      </c>
      <c r="V144">
        <f t="shared" si="142"/>
        <v>910</v>
      </c>
      <c r="W144">
        <v>36984</v>
      </c>
      <c r="X144">
        <f t="shared" si="139"/>
        <v>1183.4880000000001</v>
      </c>
      <c r="Y144" s="133">
        <v>85</v>
      </c>
      <c r="Z144" s="118">
        <f t="shared" si="149"/>
        <v>1005.9648000000001</v>
      </c>
      <c r="AA144">
        <f t="shared" si="154"/>
        <v>12.128240740740743</v>
      </c>
      <c r="AB144" t="s">
        <v>158</v>
      </c>
      <c r="AC144">
        <f t="shared" si="140"/>
        <v>2011.9296000000002</v>
      </c>
      <c r="AF144" t="e">
        <v>#N/A</v>
      </c>
    </row>
    <row r="145" spans="1:32" ht="19.5" customHeight="1" x14ac:dyDescent="0.35">
      <c r="A145" t="str">
        <f t="shared" si="130"/>
        <v>42867671K2B</v>
      </c>
      <c r="B145">
        <v>4286767</v>
      </c>
      <c r="C145" t="s">
        <v>337</v>
      </c>
      <c r="D145" t="s">
        <v>171</v>
      </c>
      <c r="E145" t="s">
        <v>296</v>
      </c>
      <c r="F145">
        <v>32</v>
      </c>
      <c r="G145" t="s">
        <v>194</v>
      </c>
      <c r="H145" t="s">
        <v>161</v>
      </c>
      <c r="I145" t="s">
        <v>297</v>
      </c>
      <c r="J145" t="s">
        <v>298</v>
      </c>
      <c r="K145">
        <v>16</v>
      </c>
      <c r="L145">
        <v>9</v>
      </c>
      <c r="M145">
        <v>18</v>
      </c>
      <c r="N145">
        <v>4.6079999999999997</v>
      </c>
      <c r="O145">
        <f t="shared" si="143"/>
        <v>82.943999999999988</v>
      </c>
      <c r="P145">
        <v>396</v>
      </c>
      <c r="Q145">
        <v>261</v>
      </c>
      <c r="R145">
        <v>380</v>
      </c>
      <c r="S145">
        <v>9</v>
      </c>
      <c r="T145">
        <v>2</v>
      </c>
      <c r="U145">
        <f t="shared" si="141"/>
        <v>760</v>
      </c>
      <c r="V145">
        <f t="shared" si="142"/>
        <v>910</v>
      </c>
      <c r="W145">
        <v>38340</v>
      </c>
      <c r="X145">
        <f t="shared" si="139"/>
        <v>1226.8800000000001</v>
      </c>
      <c r="Y145" s="133">
        <v>85</v>
      </c>
      <c r="Z145">
        <f t="shared" si="149"/>
        <v>1042.848</v>
      </c>
      <c r="AA145">
        <f t="shared" si="154"/>
        <v>12.572916666666666</v>
      </c>
      <c r="AB145" t="s">
        <v>154</v>
      </c>
      <c r="AC145">
        <f t="shared" si="140"/>
        <v>2085.6959999999999</v>
      </c>
      <c r="AD145" t="s">
        <v>299</v>
      </c>
      <c r="AF145" t="e">
        <v>#N/A</v>
      </c>
    </row>
    <row r="146" spans="1:32" ht="19.5" customHeight="1" x14ac:dyDescent="0.35">
      <c r="A146" t="str">
        <f t="shared" si="130"/>
        <v>42867681K2B</v>
      </c>
      <c r="B146">
        <v>4286768</v>
      </c>
      <c r="C146" t="s">
        <v>338</v>
      </c>
      <c r="D146" t="s">
        <v>171</v>
      </c>
      <c r="E146" t="s">
        <v>301</v>
      </c>
      <c r="F146">
        <v>32</v>
      </c>
      <c r="G146" t="s">
        <v>194</v>
      </c>
      <c r="H146" t="s">
        <v>161</v>
      </c>
      <c r="I146" t="s">
        <v>293</v>
      </c>
      <c r="J146" t="s">
        <v>298</v>
      </c>
      <c r="K146">
        <v>16</v>
      </c>
      <c r="L146">
        <v>9</v>
      </c>
      <c r="M146">
        <v>18</v>
      </c>
      <c r="N146">
        <v>4.6079999999999997</v>
      </c>
      <c r="O146">
        <f t="shared" si="143"/>
        <v>82.943999999999988</v>
      </c>
      <c r="P146">
        <v>396</v>
      </c>
      <c r="Q146">
        <v>261</v>
      </c>
      <c r="R146">
        <v>380</v>
      </c>
      <c r="S146">
        <v>9</v>
      </c>
      <c r="T146">
        <v>2</v>
      </c>
      <c r="U146">
        <f t="shared" si="141"/>
        <v>760</v>
      </c>
      <c r="V146">
        <f t="shared" si="142"/>
        <v>910</v>
      </c>
      <c r="W146">
        <v>34980</v>
      </c>
      <c r="X146">
        <f t="shared" si="139"/>
        <v>1119.3599999999999</v>
      </c>
      <c r="Y146" s="133">
        <v>75</v>
      </c>
      <c r="Z146">
        <f t="shared" si="149"/>
        <v>839.51999999999987</v>
      </c>
      <c r="AA146">
        <f t="shared" si="154"/>
        <v>10.121527777777777</v>
      </c>
      <c r="AB146" t="s">
        <v>154</v>
      </c>
      <c r="AC146">
        <f t="shared" si="140"/>
        <v>1679.0399999999997</v>
      </c>
      <c r="AD146" t="s">
        <v>303</v>
      </c>
      <c r="AF146" t="e">
        <v>#N/A</v>
      </c>
    </row>
    <row r="147" spans="1:32" ht="19.5" customHeight="1" x14ac:dyDescent="0.35">
      <c r="A147" t="str">
        <f t="shared" si="130"/>
        <v>42867691K2B</v>
      </c>
      <c r="B147">
        <v>4286769</v>
      </c>
      <c r="C147" t="s">
        <v>339</v>
      </c>
      <c r="D147" t="s">
        <v>171</v>
      </c>
      <c r="E147" t="s">
        <v>301</v>
      </c>
      <c r="F147">
        <v>32</v>
      </c>
      <c r="H147" t="s">
        <v>161</v>
      </c>
      <c r="I147" t="s">
        <v>293</v>
      </c>
      <c r="J147" t="s">
        <v>294</v>
      </c>
      <c r="K147">
        <v>5</v>
      </c>
      <c r="L147">
        <v>10</v>
      </c>
      <c r="M147">
        <v>60</v>
      </c>
      <c r="N147">
        <v>1.6</v>
      </c>
      <c r="O147">
        <f t="shared" si="143"/>
        <v>96</v>
      </c>
      <c r="P147">
        <v>300</v>
      </c>
      <c r="Q147">
        <v>260</v>
      </c>
      <c r="R147">
        <v>180</v>
      </c>
      <c r="S147">
        <v>12</v>
      </c>
      <c r="T147">
        <v>5</v>
      </c>
      <c r="U147">
        <f t="shared" si="141"/>
        <v>900</v>
      </c>
      <c r="V147">
        <f t="shared" si="142"/>
        <v>1050</v>
      </c>
      <c r="W147">
        <v>34980</v>
      </c>
      <c r="X147">
        <f t="shared" si="139"/>
        <v>1119.3599999999999</v>
      </c>
      <c r="Y147" s="133" t="e">
        <v>#N/A</v>
      </c>
      <c r="Z147" t="e">
        <f t="shared" si="149"/>
        <v>#N/A</v>
      </c>
      <c r="AA147" t="e">
        <f t="shared" si="154"/>
        <v>#N/A</v>
      </c>
      <c r="AB147" t="s">
        <v>154</v>
      </c>
      <c r="AC147" t="e">
        <f t="shared" si="140"/>
        <v>#N/A</v>
      </c>
      <c r="AD147" t="s">
        <v>303</v>
      </c>
      <c r="AF147" t="e">
        <v>#N/A</v>
      </c>
    </row>
    <row r="148" spans="1:32" ht="19.5" customHeight="1" x14ac:dyDescent="0.35">
      <c r="A148" t="str">
        <f t="shared" si="130"/>
        <v>42867701K2B</v>
      </c>
      <c r="B148">
        <v>4286770</v>
      </c>
      <c r="C148" t="s">
        <v>340</v>
      </c>
      <c r="D148" t="s">
        <v>171</v>
      </c>
      <c r="E148" t="s">
        <v>301</v>
      </c>
      <c r="F148">
        <v>32</v>
      </c>
      <c r="G148" t="s">
        <v>194</v>
      </c>
      <c r="H148" t="s">
        <v>302</v>
      </c>
      <c r="I148" t="s">
        <v>293</v>
      </c>
      <c r="J148" t="s">
        <v>298</v>
      </c>
      <c r="K148">
        <v>16</v>
      </c>
      <c r="L148">
        <v>9</v>
      </c>
      <c r="M148">
        <v>18</v>
      </c>
      <c r="N148">
        <v>4.6079999999999997</v>
      </c>
      <c r="O148">
        <f t="shared" si="143"/>
        <v>82.943999999999988</v>
      </c>
      <c r="P148">
        <v>396</v>
      </c>
      <c r="Q148">
        <v>261</v>
      </c>
      <c r="R148">
        <v>380</v>
      </c>
      <c r="S148">
        <v>9</v>
      </c>
      <c r="T148">
        <v>2</v>
      </c>
      <c r="U148">
        <f t="shared" si="141"/>
        <v>760</v>
      </c>
      <c r="V148">
        <f t="shared" si="142"/>
        <v>910</v>
      </c>
      <c r="W148">
        <v>34980</v>
      </c>
      <c r="X148">
        <f t="shared" si="139"/>
        <v>1119.3599999999999</v>
      </c>
      <c r="Y148" s="133">
        <v>75</v>
      </c>
      <c r="Z148">
        <f t="shared" si="149"/>
        <v>839.51999999999987</v>
      </c>
      <c r="AA148">
        <f t="shared" si="154"/>
        <v>10.121527777777777</v>
      </c>
      <c r="AB148" t="s">
        <v>154</v>
      </c>
      <c r="AC148">
        <f t="shared" si="140"/>
        <v>1679.0399999999997</v>
      </c>
      <c r="AD148" t="s">
        <v>303</v>
      </c>
      <c r="AF148" t="e">
        <v>#N/A</v>
      </c>
    </row>
    <row r="149" spans="1:32" ht="19.5" customHeight="1" x14ac:dyDescent="0.35">
      <c r="A149" t="str">
        <f t="shared" si="130"/>
        <v>42867721K2B</v>
      </c>
      <c r="B149">
        <v>4286772</v>
      </c>
      <c r="C149" t="s">
        <v>295</v>
      </c>
      <c r="D149" t="s">
        <v>171</v>
      </c>
      <c r="E149" t="s">
        <v>296</v>
      </c>
      <c r="F149">
        <v>32</v>
      </c>
      <c r="G149" t="s">
        <v>194</v>
      </c>
      <c r="H149" t="s">
        <v>173</v>
      </c>
      <c r="I149" t="s">
        <v>297</v>
      </c>
      <c r="J149" t="s">
        <v>298</v>
      </c>
      <c r="K149">
        <v>16</v>
      </c>
      <c r="L149">
        <v>9</v>
      </c>
      <c r="M149">
        <v>18</v>
      </c>
      <c r="N149">
        <v>4.6079999999999997</v>
      </c>
      <c r="O149">
        <f t="shared" si="143"/>
        <v>82.943999999999988</v>
      </c>
      <c r="P149">
        <v>396</v>
      </c>
      <c r="Q149">
        <v>261</v>
      </c>
      <c r="R149">
        <v>380</v>
      </c>
      <c r="S149">
        <v>9</v>
      </c>
      <c r="T149">
        <v>2</v>
      </c>
      <c r="U149">
        <f t="shared" si="141"/>
        <v>760</v>
      </c>
      <c r="V149">
        <f t="shared" si="142"/>
        <v>910</v>
      </c>
      <c r="W149">
        <v>38340</v>
      </c>
      <c r="X149">
        <f t="shared" si="139"/>
        <v>1226.8800000000001</v>
      </c>
      <c r="Y149" s="133">
        <v>85</v>
      </c>
      <c r="Z149">
        <f t="shared" si="149"/>
        <v>1042.848</v>
      </c>
      <c r="AA149">
        <f t="shared" si="154"/>
        <v>12.572916666666666</v>
      </c>
      <c r="AB149" t="s">
        <v>158</v>
      </c>
      <c r="AC149">
        <f t="shared" si="140"/>
        <v>2085.6959999999999</v>
      </c>
      <c r="AD149" t="s">
        <v>299</v>
      </c>
      <c r="AF149" t="e">
        <v>#N/A</v>
      </c>
    </row>
    <row r="150" spans="1:32" ht="19.5" customHeight="1" x14ac:dyDescent="0.35">
      <c r="A150" t="str">
        <f t="shared" si="130"/>
        <v>42867731K2B</v>
      </c>
      <c r="B150">
        <v>4286773</v>
      </c>
      <c r="C150" t="s">
        <v>341</v>
      </c>
      <c r="D150" t="s">
        <v>171</v>
      </c>
      <c r="E150" t="s">
        <v>301</v>
      </c>
      <c r="F150">
        <v>32</v>
      </c>
      <c r="G150" t="s">
        <v>194</v>
      </c>
      <c r="H150" t="s">
        <v>173</v>
      </c>
      <c r="I150" t="s">
        <v>293</v>
      </c>
      <c r="J150" t="s">
        <v>298</v>
      </c>
      <c r="K150">
        <v>16</v>
      </c>
      <c r="L150">
        <v>9</v>
      </c>
      <c r="M150">
        <v>18</v>
      </c>
      <c r="N150">
        <v>4.6079999999999997</v>
      </c>
      <c r="O150">
        <f t="shared" ref="O150" si="161">+N150*M150</f>
        <v>82.943999999999988</v>
      </c>
      <c r="P150">
        <v>396</v>
      </c>
      <c r="Q150">
        <v>261</v>
      </c>
      <c r="R150">
        <v>380</v>
      </c>
      <c r="S150">
        <v>9</v>
      </c>
      <c r="T150">
        <v>2</v>
      </c>
      <c r="U150">
        <f t="shared" ref="U150" si="162">+T150*R150</f>
        <v>760</v>
      </c>
      <c r="V150">
        <f t="shared" ref="V150" si="163">+U150+150</f>
        <v>910</v>
      </c>
      <c r="W150">
        <v>34980</v>
      </c>
      <c r="X150">
        <f t="shared" ref="X150" si="164">W150*F150/1000</f>
        <v>1119.3599999999999</v>
      </c>
      <c r="Y150" s="133">
        <v>75</v>
      </c>
      <c r="Z150">
        <f t="shared" si="149"/>
        <v>839.51999999999987</v>
      </c>
      <c r="AA150">
        <f t="shared" si="154"/>
        <v>10.121527777777777</v>
      </c>
      <c r="AB150" t="s">
        <v>154</v>
      </c>
      <c r="AC150">
        <f t="shared" ref="AC150" si="165">+Z150*2</f>
        <v>1679.0399999999997</v>
      </c>
      <c r="AD150" t="s">
        <v>303</v>
      </c>
      <c r="AF150" t="e">
        <v>#N/A</v>
      </c>
    </row>
    <row r="151" spans="1:32" ht="19.5" customHeight="1" x14ac:dyDescent="0.35">
      <c r="A151" t="str">
        <f t="shared" si="130"/>
        <v>43165141K2A</v>
      </c>
      <c r="B151" s="129">
        <v>4316514</v>
      </c>
      <c r="C151" t="s">
        <v>342</v>
      </c>
      <c r="D151" t="s">
        <v>291</v>
      </c>
      <c r="E151" t="s">
        <v>301</v>
      </c>
      <c r="F151">
        <v>30</v>
      </c>
      <c r="H151" t="s">
        <v>173</v>
      </c>
      <c r="I151" t="s">
        <v>293</v>
      </c>
      <c r="J151" t="s">
        <v>298</v>
      </c>
      <c r="K151">
        <v>16</v>
      </c>
      <c r="L151">
        <v>9</v>
      </c>
      <c r="M151">
        <v>36</v>
      </c>
      <c r="N151">
        <v>4.6079999999999997</v>
      </c>
      <c r="O151">
        <f t="shared" si="143"/>
        <v>165.88799999999998</v>
      </c>
      <c r="P151">
        <v>396</v>
      </c>
      <c r="Q151">
        <v>261</v>
      </c>
      <c r="R151">
        <v>380</v>
      </c>
      <c r="S151">
        <v>9</v>
      </c>
      <c r="T151">
        <v>2</v>
      </c>
      <c r="U151">
        <f t="shared" si="141"/>
        <v>760</v>
      </c>
      <c r="V151">
        <f t="shared" si="142"/>
        <v>910</v>
      </c>
      <c r="W151">
        <v>33750</v>
      </c>
      <c r="X151">
        <f t="shared" si="139"/>
        <v>1012.5</v>
      </c>
      <c r="Y151" s="133">
        <v>85</v>
      </c>
      <c r="Z151" s="118">
        <f t="shared" si="149"/>
        <v>860.625</v>
      </c>
      <c r="AA151">
        <f t="shared" si="154"/>
        <v>5.18798828125</v>
      </c>
      <c r="AB151" t="s">
        <v>158</v>
      </c>
      <c r="AC151">
        <f t="shared" si="140"/>
        <v>1721.25</v>
      </c>
      <c r="AD151" t="s">
        <v>303</v>
      </c>
      <c r="AF151" t="e">
        <v>#N/A</v>
      </c>
    </row>
    <row r="152" spans="1:32" ht="19.5" customHeight="1" x14ac:dyDescent="0.35">
      <c r="A152" t="str">
        <f t="shared" si="130"/>
        <v>-42867741K2B</v>
      </c>
      <c r="B152">
        <v>-4286774</v>
      </c>
      <c r="C152" t="s">
        <v>343</v>
      </c>
      <c r="D152" t="s">
        <v>171</v>
      </c>
      <c r="E152" t="s">
        <v>296</v>
      </c>
      <c r="F152">
        <v>32</v>
      </c>
      <c r="H152" t="s">
        <v>173</v>
      </c>
      <c r="K152">
        <v>5</v>
      </c>
      <c r="L152">
        <v>10</v>
      </c>
      <c r="M152">
        <v>60</v>
      </c>
      <c r="N152">
        <v>1.6</v>
      </c>
      <c r="O152">
        <f t="shared" si="143"/>
        <v>96</v>
      </c>
      <c r="P152">
        <v>300</v>
      </c>
      <c r="Q152">
        <v>260</v>
      </c>
      <c r="R152">
        <v>180</v>
      </c>
      <c r="S152">
        <v>12</v>
      </c>
      <c r="T152">
        <v>5</v>
      </c>
      <c r="U152">
        <f t="shared" si="141"/>
        <v>900</v>
      </c>
      <c r="V152">
        <f t="shared" si="142"/>
        <v>1050</v>
      </c>
      <c r="W152">
        <v>38340</v>
      </c>
      <c r="X152">
        <f t="shared" si="139"/>
        <v>1226.8800000000001</v>
      </c>
      <c r="Y152" s="133" t="e">
        <v>#N/A</v>
      </c>
      <c r="Z152" t="e">
        <f t="shared" si="149"/>
        <v>#N/A</v>
      </c>
      <c r="AC152" t="e">
        <f t="shared" si="140"/>
        <v>#N/A</v>
      </c>
      <c r="AD152" t="s">
        <v>299</v>
      </c>
      <c r="AF152">
        <v>4286774</v>
      </c>
    </row>
    <row r="153" spans="1:32" ht="11.9" customHeight="1" x14ac:dyDescent="0.35">
      <c r="A153" t="str">
        <f t="shared" si="130"/>
        <v>-42867821K2B</v>
      </c>
      <c r="B153">
        <v>-4286782</v>
      </c>
      <c r="C153" t="s">
        <v>344</v>
      </c>
      <c r="D153" t="s">
        <v>171</v>
      </c>
      <c r="E153" t="s">
        <v>345</v>
      </c>
      <c r="F153">
        <v>42</v>
      </c>
      <c r="K153">
        <v>5</v>
      </c>
      <c r="L153">
        <v>12</v>
      </c>
      <c r="M153">
        <v>112</v>
      </c>
      <c r="N153">
        <v>2.52</v>
      </c>
      <c r="O153">
        <f t="shared" si="143"/>
        <v>282.24</v>
      </c>
      <c r="P153">
        <v>400</v>
      </c>
      <c r="Q153">
        <v>300</v>
      </c>
      <c r="R153">
        <v>150</v>
      </c>
      <c r="S153">
        <v>8</v>
      </c>
      <c r="T153">
        <v>14</v>
      </c>
      <c r="U153">
        <f t="shared" si="141"/>
        <v>2100</v>
      </c>
      <c r="V153">
        <f t="shared" si="142"/>
        <v>2250</v>
      </c>
      <c r="W153">
        <v>30420</v>
      </c>
      <c r="X153">
        <f t="shared" si="139"/>
        <v>1277.6400000000001</v>
      </c>
      <c r="Y153" s="133" t="e">
        <v>#N/A</v>
      </c>
      <c r="Z153" t="e">
        <f t="shared" si="149"/>
        <v>#N/A</v>
      </c>
      <c r="AC153" t="e">
        <f t="shared" si="140"/>
        <v>#N/A</v>
      </c>
      <c r="AD153" t="s">
        <v>346</v>
      </c>
      <c r="AE153" t="s">
        <v>347</v>
      </c>
      <c r="AF153">
        <v>4286782</v>
      </c>
    </row>
    <row r="154" spans="1:32" ht="11.9" customHeight="1" x14ac:dyDescent="0.35">
      <c r="A154" t="str">
        <f t="shared" si="130"/>
        <v>42868361K2A</v>
      </c>
      <c r="B154">
        <v>4286836</v>
      </c>
      <c r="C154" t="s">
        <v>348</v>
      </c>
      <c r="D154" t="s">
        <v>291</v>
      </c>
      <c r="E154" t="s">
        <v>333</v>
      </c>
      <c r="F154">
        <v>32</v>
      </c>
      <c r="G154" t="s">
        <v>226</v>
      </c>
      <c r="H154" t="s">
        <v>161</v>
      </c>
      <c r="I154" t="s">
        <v>297</v>
      </c>
      <c r="J154" t="s">
        <v>298</v>
      </c>
      <c r="K154">
        <v>16</v>
      </c>
      <c r="L154">
        <v>9</v>
      </c>
      <c r="M154">
        <v>18</v>
      </c>
      <c r="N154">
        <v>4.6079999999999997</v>
      </c>
      <c r="O154">
        <f t="shared" ref="O154" si="166">+N154*M154</f>
        <v>82.943999999999988</v>
      </c>
      <c r="P154">
        <v>396</v>
      </c>
      <c r="Q154">
        <v>261</v>
      </c>
      <c r="R154">
        <v>380</v>
      </c>
      <c r="S154">
        <v>9</v>
      </c>
      <c r="T154">
        <v>6</v>
      </c>
      <c r="U154">
        <f t="shared" ref="U154" si="167">+T154*R154</f>
        <v>2280</v>
      </c>
      <c r="V154">
        <f t="shared" ref="V154" si="168">+U154+150</f>
        <v>2430</v>
      </c>
      <c r="W154">
        <v>36984</v>
      </c>
      <c r="X154">
        <f t="shared" ref="X154" si="169">W154*F154/1000</f>
        <v>1183.4880000000001</v>
      </c>
      <c r="Y154" s="133">
        <v>85</v>
      </c>
      <c r="Z154" s="118">
        <f t="shared" si="149"/>
        <v>1005.9648000000001</v>
      </c>
      <c r="AA154">
        <f>Z154/N154/M154</f>
        <v>12.128240740740743</v>
      </c>
      <c r="AB154" t="s">
        <v>158</v>
      </c>
      <c r="AC154">
        <f t="shared" ref="AC154" si="170">+Z154*2</f>
        <v>2011.9296000000002</v>
      </c>
      <c r="AF154" t="e">
        <v>#N/A</v>
      </c>
    </row>
    <row r="155" spans="1:32" ht="11.9" customHeight="1" x14ac:dyDescent="0.35">
      <c r="A155" t="str">
        <f t="shared" si="130"/>
        <v>43166381K2A</v>
      </c>
      <c r="B155">
        <v>4316638</v>
      </c>
      <c r="C155" t="s">
        <v>348</v>
      </c>
      <c r="D155" t="s">
        <v>291</v>
      </c>
      <c r="E155" t="s">
        <v>333</v>
      </c>
      <c r="F155">
        <v>32</v>
      </c>
      <c r="G155" t="s">
        <v>226</v>
      </c>
      <c r="H155" t="s">
        <v>161</v>
      </c>
      <c r="I155" t="s">
        <v>297</v>
      </c>
      <c r="J155" t="s">
        <v>298</v>
      </c>
      <c r="K155">
        <v>16</v>
      </c>
      <c r="L155">
        <v>9</v>
      </c>
      <c r="M155">
        <v>18</v>
      </c>
      <c r="N155">
        <v>4.6079999999999997</v>
      </c>
      <c r="O155">
        <f t="shared" si="143"/>
        <v>82.943999999999988</v>
      </c>
      <c r="P155">
        <v>396</v>
      </c>
      <c r="Q155">
        <v>261</v>
      </c>
      <c r="R155">
        <v>380</v>
      </c>
      <c r="S155">
        <v>9</v>
      </c>
      <c r="T155">
        <v>6</v>
      </c>
      <c r="U155">
        <f t="shared" si="141"/>
        <v>2280</v>
      </c>
      <c r="V155">
        <f t="shared" si="142"/>
        <v>2430</v>
      </c>
      <c r="W155">
        <v>36984</v>
      </c>
      <c r="X155">
        <f t="shared" si="139"/>
        <v>1183.4880000000001</v>
      </c>
      <c r="Y155" s="133">
        <v>85</v>
      </c>
      <c r="Z155" s="118">
        <f t="shared" si="149"/>
        <v>1005.9648000000001</v>
      </c>
      <c r="AA155">
        <f>Z155/N155/M155</f>
        <v>12.128240740740743</v>
      </c>
      <c r="AB155" t="s">
        <v>158</v>
      </c>
      <c r="AC155">
        <f t="shared" si="140"/>
        <v>2011.9296000000002</v>
      </c>
      <c r="AF155" t="e">
        <v>#N/A</v>
      </c>
    </row>
    <row r="156" spans="1:32" ht="11.9" customHeight="1" x14ac:dyDescent="0.35">
      <c r="A156" t="str">
        <f t="shared" si="130"/>
        <v>42868371K2A</v>
      </c>
      <c r="B156">
        <v>4286837</v>
      </c>
      <c r="C156" t="s">
        <v>349</v>
      </c>
      <c r="D156" t="s">
        <v>291</v>
      </c>
      <c r="E156" t="s">
        <v>333</v>
      </c>
      <c r="F156">
        <v>32</v>
      </c>
      <c r="G156" t="s">
        <v>238</v>
      </c>
      <c r="H156" t="s">
        <v>161</v>
      </c>
      <c r="I156" t="s">
        <v>297</v>
      </c>
      <c r="J156" t="s">
        <v>298</v>
      </c>
      <c r="K156">
        <v>16</v>
      </c>
      <c r="L156">
        <v>9</v>
      </c>
      <c r="M156">
        <v>18</v>
      </c>
      <c r="N156">
        <v>4.6079999999999997</v>
      </c>
      <c r="O156">
        <f t="shared" si="143"/>
        <v>82.943999999999988</v>
      </c>
      <c r="P156">
        <v>396</v>
      </c>
      <c r="Q156">
        <v>261</v>
      </c>
      <c r="R156">
        <v>380</v>
      </c>
      <c r="S156">
        <v>9</v>
      </c>
      <c r="T156">
        <v>2</v>
      </c>
      <c r="U156">
        <f t="shared" si="141"/>
        <v>760</v>
      </c>
      <c r="V156">
        <f t="shared" si="142"/>
        <v>910</v>
      </c>
      <c r="W156">
        <v>36984</v>
      </c>
      <c r="X156">
        <f t="shared" si="139"/>
        <v>1183.4880000000001</v>
      </c>
      <c r="Y156" s="133">
        <v>85</v>
      </c>
      <c r="Z156" s="118">
        <f t="shared" si="149"/>
        <v>1005.9648000000001</v>
      </c>
      <c r="AA156">
        <f>Z156/N156/M156</f>
        <v>12.128240740740743</v>
      </c>
      <c r="AB156" t="s">
        <v>158</v>
      </c>
      <c r="AC156">
        <f t="shared" si="140"/>
        <v>2011.9296000000002</v>
      </c>
      <c r="AF156" t="e">
        <v>#N/A</v>
      </c>
    </row>
    <row r="157" spans="1:32" ht="11.9" customHeight="1" x14ac:dyDescent="0.35">
      <c r="A157" t="str">
        <f t="shared" si="130"/>
        <v>42868371K2A</v>
      </c>
      <c r="B157">
        <v>4286837</v>
      </c>
      <c r="C157" t="s">
        <v>349</v>
      </c>
      <c r="D157" t="s">
        <v>291</v>
      </c>
      <c r="E157" t="s">
        <v>333</v>
      </c>
      <c r="F157">
        <v>32</v>
      </c>
      <c r="G157" t="s">
        <v>238</v>
      </c>
      <c r="H157" t="s">
        <v>161</v>
      </c>
      <c r="I157" t="s">
        <v>297</v>
      </c>
      <c r="J157" t="s">
        <v>298</v>
      </c>
      <c r="K157">
        <v>16</v>
      </c>
      <c r="L157">
        <v>9</v>
      </c>
      <c r="M157">
        <v>18</v>
      </c>
      <c r="N157">
        <v>4.6079999999999997</v>
      </c>
      <c r="O157">
        <f t="shared" si="143"/>
        <v>82.943999999999988</v>
      </c>
      <c r="P157">
        <v>396</v>
      </c>
      <c r="Q157">
        <v>261</v>
      </c>
      <c r="R157">
        <v>380</v>
      </c>
      <c r="S157">
        <v>9</v>
      </c>
      <c r="T157">
        <v>2</v>
      </c>
      <c r="U157">
        <f t="shared" si="141"/>
        <v>760</v>
      </c>
      <c r="V157">
        <f t="shared" si="142"/>
        <v>910</v>
      </c>
      <c r="W157">
        <v>36984</v>
      </c>
      <c r="X157">
        <f t="shared" si="139"/>
        <v>1183.4880000000001</v>
      </c>
      <c r="Y157" s="133">
        <v>85</v>
      </c>
      <c r="Z157" s="118">
        <f t="shared" si="149"/>
        <v>1005.9648000000001</v>
      </c>
      <c r="AA157">
        <f>Z157/N157/M157</f>
        <v>12.128240740740743</v>
      </c>
      <c r="AB157" t="s">
        <v>158</v>
      </c>
      <c r="AC157">
        <f t="shared" si="140"/>
        <v>2011.9296000000002</v>
      </c>
      <c r="AF157" t="e">
        <v>#N/A</v>
      </c>
    </row>
    <row r="158" spans="1:32" ht="11.9" customHeight="1" x14ac:dyDescent="0.35">
      <c r="A158" t="str">
        <f t="shared" si="130"/>
        <v>-42868381K2A</v>
      </c>
      <c r="B158">
        <v>-4286838</v>
      </c>
      <c r="C158" t="s">
        <v>350</v>
      </c>
      <c r="D158" t="s">
        <v>291</v>
      </c>
      <c r="E158" t="s">
        <v>292</v>
      </c>
      <c r="F158">
        <v>30</v>
      </c>
      <c r="H158" t="s">
        <v>285</v>
      </c>
      <c r="K158">
        <v>16</v>
      </c>
      <c r="L158">
        <v>9</v>
      </c>
      <c r="M158">
        <v>54</v>
      </c>
      <c r="N158">
        <v>4.32</v>
      </c>
      <c r="O158">
        <f t="shared" si="143"/>
        <v>233.28000000000003</v>
      </c>
      <c r="P158">
        <v>396</v>
      </c>
      <c r="Q158">
        <v>261</v>
      </c>
      <c r="R158">
        <v>380</v>
      </c>
      <c r="S158">
        <v>9</v>
      </c>
      <c r="T158">
        <v>6</v>
      </c>
      <c r="U158">
        <f t="shared" si="141"/>
        <v>2280</v>
      </c>
      <c r="V158">
        <f t="shared" si="142"/>
        <v>2430</v>
      </c>
      <c r="W158">
        <v>33750</v>
      </c>
      <c r="X158">
        <f t="shared" si="139"/>
        <v>1012.5</v>
      </c>
      <c r="Y158" s="133" t="e">
        <v>#N/A</v>
      </c>
      <c r="Z158" s="118" t="e">
        <f t="shared" si="149"/>
        <v>#N/A</v>
      </c>
      <c r="AC158" t="e">
        <f t="shared" si="140"/>
        <v>#N/A</v>
      </c>
      <c r="AF158">
        <v>4286838</v>
      </c>
    </row>
    <row r="159" spans="1:32" ht="11.9" customHeight="1" x14ac:dyDescent="0.35">
      <c r="A159" t="str">
        <f t="shared" si="130"/>
        <v>-42868401K2A</v>
      </c>
      <c r="B159">
        <v>-4286840</v>
      </c>
      <c r="C159" t="s">
        <v>351</v>
      </c>
      <c r="D159" t="s">
        <v>291</v>
      </c>
      <c r="E159" t="s">
        <v>292</v>
      </c>
      <c r="F159">
        <v>30</v>
      </c>
      <c r="H159" t="s">
        <v>285</v>
      </c>
      <c r="K159">
        <v>16</v>
      </c>
      <c r="L159">
        <v>9</v>
      </c>
      <c r="M159">
        <v>18</v>
      </c>
      <c r="N159">
        <v>4.32</v>
      </c>
      <c r="O159">
        <f t="shared" si="143"/>
        <v>77.760000000000005</v>
      </c>
      <c r="P159">
        <v>396</v>
      </c>
      <c r="Q159">
        <v>261</v>
      </c>
      <c r="R159">
        <v>380</v>
      </c>
      <c r="S159">
        <v>9</v>
      </c>
      <c r="T159">
        <v>2</v>
      </c>
      <c r="U159">
        <f t="shared" si="141"/>
        <v>760</v>
      </c>
      <c r="V159">
        <f t="shared" si="142"/>
        <v>910</v>
      </c>
      <c r="W159">
        <v>33750</v>
      </c>
      <c r="X159">
        <f t="shared" si="139"/>
        <v>1012.5</v>
      </c>
      <c r="Y159" s="133" t="e">
        <v>#N/A</v>
      </c>
      <c r="Z159" s="118" t="e">
        <f t="shared" si="149"/>
        <v>#N/A</v>
      </c>
      <c r="AC159" t="e">
        <f t="shared" si="140"/>
        <v>#N/A</v>
      </c>
      <c r="AF159">
        <v>4286840</v>
      </c>
    </row>
    <row r="160" spans="1:32" ht="11.9" customHeight="1" x14ac:dyDescent="0.35">
      <c r="A160" t="str">
        <f t="shared" si="130"/>
        <v>42868461K2A</v>
      </c>
      <c r="B160">
        <v>4286846</v>
      </c>
      <c r="C160" t="s">
        <v>352</v>
      </c>
      <c r="D160" t="s">
        <v>291</v>
      </c>
      <c r="E160" t="s">
        <v>292</v>
      </c>
      <c r="F160">
        <v>30</v>
      </c>
      <c r="G160" t="s">
        <v>238</v>
      </c>
      <c r="H160" t="s">
        <v>302</v>
      </c>
      <c r="I160" t="s">
        <v>293</v>
      </c>
      <c r="J160" t="s">
        <v>298</v>
      </c>
      <c r="K160">
        <v>16</v>
      </c>
      <c r="L160">
        <v>9</v>
      </c>
      <c r="M160">
        <v>18</v>
      </c>
      <c r="N160">
        <v>4.32</v>
      </c>
      <c r="O160">
        <f t="shared" si="143"/>
        <v>77.760000000000005</v>
      </c>
      <c r="P160">
        <v>396</v>
      </c>
      <c r="Q160">
        <v>261</v>
      </c>
      <c r="R160">
        <v>380</v>
      </c>
      <c r="S160">
        <v>9</v>
      </c>
      <c r="T160">
        <v>2</v>
      </c>
      <c r="U160">
        <f t="shared" si="141"/>
        <v>760</v>
      </c>
      <c r="V160">
        <f t="shared" si="142"/>
        <v>910</v>
      </c>
      <c r="W160">
        <v>33750</v>
      </c>
      <c r="X160">
        <f t="shared" si="139"/>
        <v>1012.5</v>
      </c>
      <c r="Y160" s="133">
        <v>85</v>
      </c>
      <c r="Z160" s="118">
        <f t="shared" si="149"/>
        <v>860.625</v>
      </c>
      <c r="AA160">
        <f>Z160/N160/M160</f>
        <v>11.067708333333334</v>
      </c>
      <c r="AB160" t="s">
        <v>158</v>
      </c>
      <c r="AC160">
        <f t="shared" si="140"/>
        <v>1721.25</v>
      </c>
      <c r="AF160" t="e">
        <v>#N/A</v>
      </c>
    </row>
    <row r="161" spans="1:32" ht="11.9" customHeight="1" x14ac:dyDescent="0.35">
      <c r="A161" t="str">
        <f t="shared" si="130"/>
        <v>-42868551K2A</v>
      </c>
      <c r="B161">
        <v>-4286855</v>
      </c>
      <c r="C161" t="s">
        <v>353</v>
      </c>
      <c r="D161" t="s">
        <v>291</v>
      </c>
      <c r="E161" t="s">
        <v>292</v>
      </c>
      <c r="F161">
        <v>30</v>
      </c>
      <c r="H161" t="s">
        <v>161</v>
      </c>
      <c r="K161">
        <v>5</v>
      </c>
      <c r="L161">
        <v>10</v>
      </c>
      <c r="M161">
        <v>60</v>
      </c>
      <c r="N161">
        <v>1.5</v>
      </c>
      <c r="O161">
        <f t="shared" si="143"/>
        <v>90</v>
      </c>
      <c r="P161">
        <v>300</v>
      </c>
      <c r="Q161">
        <v>260</v>
      </c>
      <c r="R161">
        <v>180</v>
      </c>
      <c r="S161">
        <v>12</v>
      </c>
      <c r="T161">
        <v>5</v>
      </c>
      <c r="U161">
        <f t="shared" si="141"/>
        <v>900</v>
      </c>
      <c r="V161">
        <f t="shared" si="142"/>
        <v>1050</v>
      </c>
      <c r="W161">
        <v>33750</v>
      </c>
      <c r="X161">
        <f t="shared" si="139"/>
        <v>1012.5</v>
      </c>
      <c r="Y161" s="133" t="e">
        <v>#N/A</v>
      </c>
      <c r="Z161" s="118" t="e">
        <f t="shared" si="149"/>
        <v>#N/A</v>
      </c>
      <c r="AC161" t="e">
        <f t="shared" si="140"/>
        <v>#N/A</v>
      </c>
      <c r="AF161">
        <v>4286855</v>
      </c>
    </row>
    <row r="162" spans="1:32" ht="11.9" customHeight="1" x14ac:dyDescent="0.35">
      <c r="A162" t="str">
        <f t="shared" si="130"/>
        <v>-42868761K2A</v>
      </c>
      <c r="B162">
        <v>-4286876</v>
      </c>
      <c r="C162" t="s">
        <v>354</v>
      </c>
      <c r="D162" t="s">
        <v>291</v>
      </c>
      <c r="E162" t="s">
        <v>333</v>
      </c>
      <c r="F162">
        <v>32</v>
      </c>
      <c r="H162" t="s">
        <v>173</v>
      </c>
      <c r="K162">
        <v>5</v>
      </c>
      <c r="L162">
        <v>10</v>
      </c>
      <c r="M162">
        <v>144</v>
      </c>
      <c r="N162">
        <v>1.6</v>
      </c>
      <c r="O162">
        <f t="shared" si="143"/>
        <v>230.4</v>
      </c>
      <c r="P162">
        <v>300</v>
      </c>
      <c r="Q162">
        <v>260</v>
      </c>
      <c r="R162">
        <v>180</v>
      </c>
      <c r="S162">
        <v>12</v>
      </c>
      <c r="T162">
        <v>12</v>
      </c>
      <c r="U162">
        <f t="shared" si="141"/>
        <v>2160</v>
      </c>
      <c r="V162">
        <f t="shared" si="142"/>
        <v>2310</v>
      </c>
      <c r="W162">
        <v>36984</v>
      </c>
      <c r="X162">
        <f t="shared" si="139"/>
        <v>1183.4880000000001</v>
      </c>
      <c r="Y162" s="133" t="e">
        <v>#N/A</v>
      </c>
      <c r="Z162" s="118" t="e">
        <f t="shared" si="149"/>
        <v>#N/A</v>
      </c>
      <c r="AC162" t="e">
        <f t="shared" si="140"/>
        <v>#N/A</v>
      </c>
      <c r="AE162" t="s">
        <v>355</v>
      </c>
      <c r="AF162">
        <v>4286876</v>
      </c>
    </row>
    <row r="163" spans="1:32" ht="11.9" customHeight="1" x14ac:dyDescent="0.35">
      <c r="A163" t="str">
        <f t="shared" si="130"/>
        <v>-42868781K2B</v>
      </c>
      <c r="B163">
        <v>-4286878</v>
      </c>
      <c r="C163" t="s">
        <v>356</v>
      </c>
      <c r="D163" t="s">
        <v>171</v>
      </c>
      <c r="E163" t="s">
        <v>345</v>
      </c>
      <c r="F163">
        <v>42</v>
      </c>
      <c r="K163">
        <v>5</v>
      </c>
      <c r="L163">
        <v>12</v>
      </c>
      <c r="M163">
        <v>112</v>
      </c>
      <c r="N163">
        <v>2.52</v>
      </c>
      <c r="O163">
        <f t="shared" si="143"/>
        <v>282.24</v>
      </c>
      <c r="P163">
        <v>400</v>
      </c>
      <c r="Q163">
        <v>300</v>
      </c>
      <c r="R163">
        <v>150</v>
      </c>
      <c r="S163">
        <v>8</v>
      </c>
      <c r="T163">
        <v>14</v>
      </c>
      <c r="U163">
        <f t="shared" si="141"/>
        <v>2100</v>
      </c>
      <c r="V163">
        <f t="shared" si="142"/>
        <v>2250</v>
      </c>
      <c r="W163">
        <v>30420</v>
      </c>
      <c r="X163">
        <f t="shared" si="139"/>
        <v>1277.6400000000001</v>
      </c>
      <c r="Y163" s="133" t="e">
        <v>#N/A</v>
      </c>
      <c r="Z163" t="e">
        <f t="shared" si="149"/>
        <v>#N/A</v>
      </c>
      <c r="AC163" t="e">
        <f t="shared" si="140"/>
        <v>#N/A</v>
      </c>
      <c r="AD163" t="s">
        <v>346</v>
      </c>
      <c r="AE163" t="s">
        <v>347</v>
      </c>
      <c r="AF163">
        <v>4286878</v>
      </c>
    </row>
    <row r="164" spans="1:32" ht="11.9" customHeight="1" x14ac:dyDescent="0.35">
      <c r="A164" t="str">
        <f t="shared" si="130"/>
        <v>42868871K2A</v>
      </c>
      <c r="B164">
        <v>4286887</v>
      </c>
      <c r="C164" t="s">
        <v>357</v>
      </c>
      <c r="D164" t="s">
        <v>291</v>
      </c>
      <c r="E164" t="s">
        <v>292</v>
      </c>
      <c r="F164">
        <v>30</v>
      </c>
      <c r="G164" t="s">
        <v>238</v>
      </c>
      <c r="H164" t="s">
        <v>161</v>
      </c>
      <c r="I164" t="s">
        <v>293</v>
      </c>
      <c r="J164" t="s">
        <v>298</v>
      </c>
      <c r="K164">
        <v>16</v>
      </c>
      <c r="L164">
        <v>9</v>
      </c>
      <c r="M164">
        <v>18</v>
      </c>
      <c r="N164">
        <v>4.32</v>
      </c>
      <c r="O164">
        <f t="shared" si="143"/>
        <v>77.760000000000005</v>
      </c>
      <c r="P164">
        <v>396</v>
      </c>
      <c r="Q164">
        <v>261</v>
      </c>
      <c r="R164">
        <v>380</v>
      </c>
      <c r="S164">
        <v>9</v>
      </c>
      <c r="T164">
        <v>2</v>
      </c>
      <c r="U164">
        <f t="shared" si="141"/>
        <v>760</v>
      </c>
      <c r="V164">
        <f t="shared" si="142"/>
        <v>910</v>
      </c>
      <c r="W164">
        <v>33750</v>
      </c>
      <c r="X164">
        <f t="shared" si="139"/>
        <v>1012.5</v>
      </c>
      <c r="Y164" s="133">
        <v>85</v>
      </c>
      <c r="Z164" s="118">
        <f t="shared" si="149"/>
        <v>860.625</v>
      </c>
      <c r="AA164">
        <f>Z164/N164/M164</f>
        <v>11.067708333333334</v>
      </c>
      <c r="AB164" t="s">
        <v>158</v>
      </c>
      <c r="AC164">
        <f t="shared" si="140"/>
        <v>1721.25</v>
      </c>
      <c r="AF164" t="e">
        <v>#N/A</v>
      </c>
    </row>
    <row r="165" spans="1:32" ht="11.9" customHeight="1" x14ac:dyDescent="0.35">
      <c r="A165" t="str">
        <f t="shared" ref="A165:A202" si="171">_xlfn.CONCAT(B165,D165)</f>
        <v>42868881K2A</v>
      </c>
      <c r="B165">
        <v>4286888</v>
      </c>
      <c r="C165" t="s">
        <v>358</v>
      </c>
      <c r="D165" t="s">
        <v>291</v>
      </c>
      <c r="E165" t="s">
        <v>292</v>
      </c>
      <c r="F165">
        <v>30</v>
      </c>
      <c r="G165" t="s">
        <v>226</v>
      </c>
      <c r="H165" t="s">
        <v>161</v>
      </c>
      <c r="I165" t="s">
        <v>293</v>
      </c>
      <c r="J165" t="s">
        <v>298</v>
      </c>
      <c r="K165">
        <v>16</v>
      </c>
      <c r="L165">
        <v>9</v>
      </c>
      <c r="M165">
        <v>18</v>
      </c>
      <c r="N165">
        <v>4.32</v>
      </c>
      <c r="O165">
        <f t="shared" ref="O165" si="172">+N165*M165</f>
        <v>77.760000000000005</v>
      </c>
      <c r="P165">
        <v>396</v>
      </c>
      <c r="Q165">
        <v>261</v>
      </c>
      <c r="R165">
        <v>380</v>
      </c>
      <c r="S165">
        <v>9</v>
      </c>
      <c r="T165">
        <v>2</v>
      </c>
      <c r="U165">
        <f t="shared" ref="U165" si="173">+T165*R165</f>
        <v>760</v>
      </c>
      <c r="V165">
        <f t="shared" ref="V165" si="174">+U165+150</f>
        <v>910</v>
      </c>
      <c r="W165">
        <v>33750</v>
      </c>
      <c r="X165">
        <f t="shared" ref="X165" si="175">W165*F165/1000</f>
        <v>1012.5</v>
      </c>
      <c r="Y165" s="133">
        <v>85</v>
      </c>
      <c r="Z165" s="118">
        <f t="shared" si="149"/>
        <v>860.625</v>
      </c>
      <c r="AA165">
        <f>Z165/N165/M165</f>
        <v>11.067708333333334</v>
      </c>
      <c r="AB165" t="s">
        <v>158</v>
      </c>
      <c r="AC165">
        <f t="shared" ref="AC165" si="176">+Z165*2</f>
        <v>1721.25</v>
      </c>
      <c r="AF165" t="e">
        <v>#N/A</v>
      </c>
    </row>
    <row r="166" spans="1:32" ht="11.9" customHeight="1" x14ac:dyDescent="0.35">
      <c r="A166" t="str">
        <f t="shared" si="171"/>
        <v>43166351K2A</v>
      </c>
      <c r="B166">
        <v>4316635</v>
      </c>
      <c r="C166" t="s">
        <v>358</v>
      </c>
      <c r="D166" t="s">
        <v>291</v>
      </c>
      <c r="E166" t="s">
        <v>292</v>
      </c>
      <c r="F166">
        <v>30</v>
      </c>
      <c r="G166" t="s">
        <v>226</v>
      </c>
      <c r="H166" t="s">
        <v>161</v>
      </c>
      <c r="I166" t="s">
        <v>293</v>
      </c>
      <c r="J166" t="s">
        <v>298</v>
      </c>
      <c r="K166">
        <v>16</v>
      </c>
      <c r="L166">
        <v>9</v>
      </c>
      <c r="M166">
        <v>18</v>
      </c>
      <c r="N166">
        <v>4.32</v>
      </c>
      <c r="O166">
        <f t="shared" si="143"/>
        <v>77.760000000000005</v>
      </c>
      <c r="P166">
        <v>396</v>
      </c>
      <c r="Q166">
        <v>261</v>
      </c>
      <c r="R166">
        <v>380</v>
      </c>
      <c r="S166">
        <v>9</v>
      </c>
      <c r="T166">
        <v>2</v>
      </c>
      <c r="U166">
        <f t="shared" si="141"/>
        <v>760</v>
      </c>
      <c r="V166">
        <f t="shared" si="142"/>
        <v>910</v>
      </c>
      <c r="W166">
        <v>33750</v>
      </c>
      <c r="X166">
        <f t="shared" si="139"/>
        <v>1012.5</v>
      </c>
      <c r="Y166" s="133">
        <v>85</v>
      </c>
      <c r="Z166" s="118">
        <f t="shared" si="149"/>
        <v>860.625</v>
      </c>
      <c r="AA166">
        <f>Z166/N166/M166</f>
        <v>11.067708333333334</v>
      </c>
      <c r="AB166" t="s">
        <v>158</v>
      </c>
      <c r="AC166">
        <f t="shared" si="140"/>
        <v>1721.25</v>
      </c>
      <c r="AF166" t="e">
        <v>#N/A</v>
      </c>
    </row>
    <row r="167" spans="1:32" ht="11.9" customHeight="1" x14ac:dyDescent="0.35">
      <c r="A167" t="str">
        <f t="shared" si="171"/>
        <v>42868971K2A</v>
      </c>
      <c r="B167">
        <v>4286897</v>
      </c>
      <c r="C167" t="s">
        <v>359</v>
      </c>
      <c r="D167" t="s">
        <v>291</v>
      </c>
      <c r="E167" t="s">
        <v>292</v>
      </c>
      <c r="F167">
        <v>30</v>
      </c>
      <c r="G167" t="s">
        <v>238</v>
      </c>
      <c r="H167" t="s">
        <v>227</v>
      </c>
      <c r="I167" t="s">
        <v>293</v>
      </c>
      <c r="J167" t="s">
        <v>298</v>
      </c>
      <c r="K167">
        <v>16</v>
      </c>
      <c r="L167">
        <v>9</v>
      </c>
      <c r="M167">
        <v>18</v>
      </c>
      <c r="N167">
        <v>4.32</v>
      </c>
      <c r="O167">
        <f t="shared" si="143"/>
        <v>77.760000000000005</v>
      </c>
      <c r="P167">
        <v>396</v>
      </c>
      <c r="Q167">
        <v>261</v>
      </c>
      <c r="R167">
        <v>380</v>
      </c>
      <c r="S167">
        <v>9</v>
      </c>
      <c r="T167">
        <v>2</v>
      </c>
      <c r="U167">
        <f t="shared" si="141"/>
        <v>760</v>
      </c>
      <c r="V167">
        <f t="shared" si="142"/>
        <v>910</v>
      </c>
      <c r="W167">
        <v>33750</v>
      </c>
      <c r="X167">
        <f t="shared" si="139"/>
        <v>1012.5</v>
      </c>
      <c r="Y167" s="133">
        <v>85</v>
      </c>
      <c r="Z167" s="118">
        <f t="shared" si="149"/>
        <v>860.625</v>
      </c>
      <c r="AA167">
        <f>Z167/N167/M167</f>
        <v>11.067708333333334</v>
      </c>
      <c r="AB167" t="s">
        <v>158</v>
      </c>
      <c r="AC167">
        <f t="shared" si="140"/>
        <v>1721.25</v>
      </c>
      <c r="AF167" t="e">
        <v>#N/A</v>
      </c>
    </row>
    <row r="168" spans="1:32" ht="11.9" customHeight="1" x14ac:dyDescent="0.35">
      <c r="A168" t="str">
        <f t="shared" si="171"/>
        <v>-42869151K2A</v>
      </c>
      <c r="B168">
        <v>-4286915</v>
      </c>
      <c r="C168" t="s">
        <v>360</v>
      </c>
      <c r="D168" t="s">
        <v>291</v>
      </c>
      <c r="E168" t="s">
        <v>333</v>
      </c>
      <c r="F168">
        <v>32</v>
      </c>
      <c r="H168" t="s">
        <v>227</v>
      </c>
      <c r="K168">
        <v>16</v>
      </c>
      <c r="L168">
        <v>9</v>
      </c>
      <c r="M168">
        <v>18</v>
      </c>
      <c r="N168">
        <v>4.6079999999999997</v>
      </c>
      <c r="O168">
        <f t="shared" si="143"/>
        <v>82.943999999999988</v>
      </c>
      <c r="P168">
        <v>396</v>
      </c>
      <c r="Q168">
        <v>261</v>
      </c>
      <c r="R168">
        <v>380</v>
      </c>
      <c r="S168">
        <v>9</v>
      </c>
      <c r="T168">
        <v>2</v>
      </c>
      <c r="U168">
        <f t="shared" si="141"/>
        <v>760</v>
      </c>
      <c r="V168">
        <f t="shared" si="142"/>
        <v>910</v>
      </c>
      <c r="W168">
        <v>36984</v>
      </c>
      <c r="X168">
        <f t="shared" si="139"/>
        <v>1183.4880000000001</v>
      </c>
      <c r="Y168" s="133" t="e">
        <v>#N/A</v>
      </c>
      <c r="Z168" s="118" t="e">
        <f t="shared" si="149"/>
        <v>#N/A</v>
      </c>
      <c r="AC168" t="e">
        <f t="shared" si="140"/>
        <v>#N/A</v>
      </c>
      <c r="AE168" t="s">
        <v>279</v>
      </c>
      <c r="AF168">
        <v>4286915</v>
      </c>
    </row>
    <row r="169" spans="1:32" ht="11.9" customHeight="1" x14ac:dyDescent="0.35">
      <c r="A169" t="str">
        <f t="shared" si="171"/>
        <v>42869181K2A</v>
      </c>
      <c r="B169">
        <v>4286918</v>
      </c>
      <c r="C169" t="s">
        <v>361</v>
      </c>
      <c r="D169" t="s">
        <v>291</v>
      </c>
      <c r="E169" t="s">
        <v>333</v>
      </c>
      <c r="F169">
        <v>32</v>
      </c>
      <c r="G169" t="s">
        <v>226</v>
      </c>
      <c r="H169" t="s">
        <v>173</v>
      </c>
      <c r="I169" t="s">
        <v>297</v>
      </c>
      <c r="J169" t="s">
        <v>298</v>
      </c>
      <c r="K169">
        <v>16</v>
      </c>
      <c r="L169">
        <v>9</v>
      </c>
      <c r="M169">
        <v>18</v>
      </c>
      <c r="N169">
        <v>4.6079999999999997</v>
      </c>
      <c r="O169">
        <f t="shared" ref="O169" si="177">+N169*M169</f>
        <v>82.943999999999988</v>
      </c>
      <c r="P169">
        <v>396</v>
      </c>
      <c r="Q169">
        <v>261</v>
      </c>
      <c r="R169">
        <v>380</v>
      </c>
      <c r="S169">
        <v>9</v>
      </c>
      <c r="T169">
        <v>2</v>
      </c>
      <c r="U169">
        <f t="shared" ref="U169" si="178">+T169*R169</f>
        <v>760</v>
      </c>
      <c r="V169">
        <f t="shared" ref="V169" si="179">+U169+150</f>
        <v>910</v>
      </c>
      <c r="W169">
        <v>36984</v>
      </c>
      <c r="X169">
        <f t="shared" ref="X169" si="180">W169*F169/1000</f>
        <v>1183.4880000000001</v>
      </c>
      <c r="Y169" s="133">
        <v>85</v>
      </c>
      <c r="Z169" s="118">
        <f t="shared" si="149"/>
        <v>1005.9648000000001</v>
      </c>
      <c r="AA169">
        <f>Z169/N169/M169</f>
        <v>12.128240740740743</v>
      </c>
      <c r="AB169" t="s">
        <v>158</v>
      </c>
      <c r="AC169">
        <f t="shared" ref="AC169" si="181">+Z169*2</f>
        <v>2011.9296000000002</v>
      </c>
      <c r="AF169" t="e">
        <v>#N/A</v>
      </c>
    </row>
    <row r="170" spans="1:32" ht="11.9" customHeight="1" x14ac:dyDescent="0.35">
      <c r="A170" t="str">
        <f t="shared" si="171"/>
        <v>43182111K2A</v>
      </c>
      <c r="B170">
        <v>4318211</v>
      </c>
      <c r="C170" t="s">
        <v>361</v>
      </c>
      <c r="D170" t="s">
        <v>291</v>
      </c>
      <c r="E170" t="s">
        <v>333</v>
      </c>
      <c r="F170">
        <v>32</v>
      </c>
      <c r="G170" t="s">
        <v>226</v>
      </c>
      <c r="H170" t="s">
        <v>173</v>
      </c>
      <c r="I170" t="s">
        <v>297</v>
      </c>
      <c r="J170" t="s">
        <v>298</v>
      </c>
      <c r="K170">
        <v>16</v>
      </c>
      <c r="L170">
        <v>9</v>
      </c>
      <c r="M170">
        <v>18</v>
      </c>
      <c r="N170">
        <v>4.6079999999999997</v>
      </c>
      <c r="O170">
        <f t="shared" si="143"/>
        <v>82.943999999999988</v>
      </c>
      <c r="P170">
        <v>396</v>
      </c>
      <c r="Q170">
        <v>261</v>
      </c>
      <c r="R170">
        <v>380</v>
      </c>
      <c r="S170">
        <v>9</v>
      </c>
      <c r="T170">
        <v>2</v>
      </c>
      <c r="U170">
        <f t="shared" si="141"/>
        <v>760</v>
      </c>
      <c r="V170">
        <f t="shared" si="142"/>
        <v>910</v>
      </c>
      <c r="W170">
        <v>36984</v>
      </c>
      <c r="X170">
        <f t="shared" si="139"/>
        <v>1183.4880000000001</v>
      </c>
      <c r="Y170" s="133">
        <v>85</v>
      </c>
      <c r="Z170" s="118">
        <f t="shared" si="149"/>
        <v>1005.9648000000001</v>
      </c>
      <c r="AA170">
        <f>Z170/N170/M170</f>
        <v>12.128240740740743</v>
      </c>
      <c r="AB170" t="s">
        <v>158</v>
      </c>
      <c r="AC170">
        <f t="shared" si="140"/>
        <v>2011.9296000000002</v>
      </c>
      <c r="AF170" t="e">
        <v>#N/A</v>
      </c>
    </row>
    <row r="171" spans="1:32" ht="11.9" customHeight="1" x14ac:dyDescent="0.35">
      <c r="A171" t="str">
        <f t="shared" si="171"/>
        <v>42869191K2A</v>
      </c>
      <c r="B171">
        <v>4286919</v>
      </c>
      <c r="C171" t="s">
        <v>362</v>
      </c>
      <c r="D171" t="s">
        <v>291</v>
      </c>
      <c r="E171" t="s">
        <v>333</v>
      </c>
      <c r="F171">
        <v>32</v>
      </c>
      <c r="G171" t="s">
        <v>238</v>
      </c>
      <c r="H171" t="s">
        <v>173</v>
      </c>
      <c r="I171" t="s">
        <v>297</v>
      </c>
      <c r="J171" t="s">
        <v>298</v>
      </c>
      <c r="K171">
        <v>16</v>
      </c>
      <c r="L171">
        <v>9</v>
      </c>
      <c r="M171">
        <v>18</v>
      </c>
      <c r="N171">
        <v>4.6079999999999997</v>
      </c>
      <c r="O171">
        <f t="shared" si="143"/>
        <v>82.943999999999988</v>
      </c>
      <c r="P171">
        <v>396</v>
      </c>
      <c r="Q171">
        <v>261</v>
      </c>
      <c r="R171">
        <v>380</v>
      </c>
      <c r="S171">
        <v>9</v>
      </c>
      <c r="T171">
        <v>2</v>
      </c>
      <c r="U171">
        <f t="shared" si="141"/>
        <v>760</v>
      </c>
      <c r="V171">
        <f t="shared" si="142"/>
        <v>910</v>
      </c>
      <c r="W171">
        <v>36984</v>
      </c>
      <c r="X171">
        <f t="shared" si="139"/>
        <v>1183.4880000000001</v>
      </c>
      <c r="Y171" s="133">
        <v>85</v>
      </c>
      <c r="Z171" s="118">
        <f t="shared" si="149"/>
        <v>1005.9648000000001</v>
      </c>
      <c r="AA171">
        <f>Z171/N171/M171</f>
        <v>12.128240740740743</v>
      </c>
      <c r="AB171" t="s">
        <v>158</v>
      </c>
      <c r="AC171">
        <f t="shared" si="140"/>
        <v>2011.9296000000002</v>
      </c>
      <c r="AF171" t="e">
        <v>#N/A</v>
      </c>
    </row>
    <row r="172" spans="1:32" ht="11.9" customHeight="1" x14ac:dyDescent="0.35">
      <c r="A172" t="str">
        <f t="shared" si="171"/>
        <v>42869271K2A</v>
      </c>
      <c r="B172">
        <v>4286927</v>
      </c>
      <c r="C172" t="s">
        <v>363</v>
      </c>
      <c r="D172" t="s">
        <v>291</v>
      </c>
      <c r="E172" t="s">
        <v>333</v>
      </c>
      <c r="F172">
        <v>32</v>
      </c>
      <c r="G172" t="s">
        <v>226</v>
      </c>
      <c r="H172" t="s">
        <v>161</v>
      </c>
      <c r="I172" t="s">
        <v>297</v>
      </c>
      <c r="J172" t="s">
        <v>294</v>
      </c>
      <c r="K172">
        <v>5</v>
      </c>
      <c r="L172">
        <v>10</v>
      </c>
      <c r="M172">
        <v>60</v>
      </c>
      <c r="N172">
        <v>1.6</v>
      </c>
      <c r="O172">
        <f t="shared" ref="O172" si="182">+N172*M172</f>
        <v>96</v>
      </c>
      <c r="P172">
        <v>300</v>
      </c>
      <c r="Q172">
        <v>260</v>
      </c>
      <c r="R172">
        <v>180</v>
      </c>
      <c r="S172">
        <v>12</v>
      </c>
      <c r="T172">
        <v>5</v>
      </c>
      <c r="U172">
        <f t="shared" ref="U172" si="183">+T172*R172</f>
        <v>900</v>
      </c>
      <c r="V172">
        <f t="shared" ref="V172" si="184">+U172+150</f>
        <v>1050</v>
      </c>
      <c r="W172">
        <v>36984</v>
      </c>
      <c r="X172">
        <f t="shared" ref="X172" si="185">W172*F172/1000</f>
        <v>1183.4880000000001</v>
      </c>
      <c r="Y172" s="133">
        <v>85</v>
      </c>
      <c r="Z172" s="118">
        <f t="shared" si="149"/>
        <v>1005.9648000000001</v>
      </c>
      <c r="AA172">
        <f>Z172/N172/M172</f>
        <v>10.478800000000001</v>
      </c>
      <c r="AB172" t="s">
        <v>158</v>
      </c>
      <c r="AC172">
        <f t="shared" ref="AC172" si="186">+Z172*2</f>
        <v>2011.9296000000002</v>
      </c>
      <c r="AF172" t="e">
        <v>#N/A</v>
      </c>
    </row>
    <row r="173" spans="1:32" ht="11.9" customHeight="1" x14ac:dyDescent="0.35">
      <c r="A173" t="str">
        <f t="shared" si="171"/>
        <v>43182041K2A</v>
      </c>
      <c r="B173">
        <v>4318204</v>
      </c>
      <c r="C173" t="s">
        <v>363</v>
      </c>
      <c r="D173" t="s">
        <v>291</v>
      </c>
      <c r="E173" t="s">
        <v>333</v>
      </c>
      <c r="F173">
        <v>32</v>
      </c>
      <c r="G173" t="s">
        <v>226</v>
      </c>
      <c r="H173" t="s">
        <v>161</v>
      </c>
      <c r="I173" t="s">
        <v>297</v>
      </c>
      <c r="J173" t="s">
        <v>294</v>
      </c>
      <c r="K173">
        <v>5</v>
      </c>
      <c r="L173">
        <v>10</v>
      </c>
      <c r="M173">
        <v>60</v>
      </c>
      <c r="N173">
        <v>1.6</v>
      </c>
      <c r="O173">
        <f t="shared" si="143"/>
        <v>96</v>
      </c>
      <c r="P173">
        <v>300</v>
      </c>
      <c r="Q173">
        <v>260</v>
      </c>
      <c r="R173">
        <v>180</v>
      </c>
      <c r="S173">
        <v>12</v>
      </c>
      <c r="T173">
        <v>5</v>
      </c>
      <c r="U173">
        <f t="shared" si="141"/>
        <v>900</v>
      </c>
      <c r="V173">
        <f t="shared" si="142"/>
        <v>1050</v>
      </c>
      <c r="W173">
        <v>36984</v>
      </c>
      <c r="X173">
        <f t="shared" si="139"/>
        <v>1183.4880000000001</v>
      </c>
      <c r="Y173" s="133">
        <v>85</v>
      </c>
      <c r="Z173" s="118">
        <f t="shared" si="149"/>
        <v>1005.9648000000001</v>
      </c>
      <c r="AA173">
        <f>Z173/N173/M173</f>
        <v>10.478800000000001</v>
      </c>
      <c r="AB173" t="s">
        <v>158</v>
      </c>
      <c r="AC173">
        <f t="shared" si="140"/>
        <v>2011.9296000000002</v>
      </c>
      <c r="AF173" t="e">
        <v>#N/A</v>
      </c>
    </row>
    <row r="174" spans="1:32" ht="11.9" customHeight="1" x14ac:dyDescent="0.35">
      <c r="A174" t="str">
        <f t="shared" si="171"/>
        <v>-42869311K2A</v>
      </c>
      <c r="B174">
        <v>-4286931</v>
      </c>
      <c r="C174" t="s">
        <v>364</v>
      </c>
      <c r="D174" t="s">
        <v>291</v>
      </c>
      <c r="E174" t="s">
        <v>333</v>
      </c>
      <c r="F174">
        <v>32</v>
      </c>
      <c r="K174">
        <v>5</v>
      </c>
      <c r="L174">
        <v>10</v>
      </c>
      <c r="M174">
        <v>60</v>
      </c>
      <c r="N174">
        <v>1.6</v>
      </c>
      <c r="O174">
        <f t="shared" si="143"/>
        <v>96</v>
      </c>
      <c r="P174">
        <v>300</v>
      </c>
      <c r="Q174">
        <v>260</v>
      </c>
      <c r="R174">
        <v>180</v>
      </c>
      <c r="S174">
        <v>12</v>
      </c>
      <c r="T174">
        <v>5</v>
      </c>
      <c r="U174">
        <f t="shared" si="141"/>
        <v>900</v>
      </c>
      <c r="V174">
        <f t="shared" si="142"/>
        <v>1050</v>
      </c>
      <c r="W174">
        <v>36984</v>
      </c>
      <c r="X174">
        <f t="shared" si="139"/>
        <v>1183.4880000000001</v>
      </c>
      <c r="Y174" s="133" t="e">
        <v>#N/A</v>
      </c>
      <c r="Z174" s="118" t="e">
        <f t="shared" si="149"/>
        <v>#N/A</v>
      </c>
      <c r="AC174" t="e">
        <f t="shared" si="140"/>
        <v>#N/A</v>
      </c>
      <c r="AE174" t="s">
        <v>355</v>
      </c>
      <c r="AF174">
        <v>4286931</v>
      </c>
    </row>
    <row r="175" spans="1:32" ht="26.25" customHeight="1" x14ac:dyDescent="0.35">
      <c r="A175" t="str">
        <f t="shared" si="171"/>
        <v>-42872381C01</v>
      </c>
      <c r="B175">
        <v>-4287238</v>
      </c>
      <c r="C175" t="s">
        <v>365</v>
      </c>
      <c r="D175" t="s">
        <v>151</v>
      </c>
      <c r="E175" t="s">
        <v>199</v>
      </c>
      <c r="F175">
        <v>60</v>
      </c>
      <c r="H175" t="s">
        <v>161</v>
      </c>
      <c r="K175">
        <v>1</v>
      </c>
      <c r="L175">
        <v>20</v>
      </c>
      <c r="M175">
        <v>96</v>
      </c>
      <c r="N175">
        <v>1.2</v>
      </c>
      <c r="O175">
        <f t="shared" si="143"/>
        <v>115.19999999999999</v>
      </c>
      <c r="P175">
        <v>393</v>
      </c>
      <c r="Q175">
        <v>295</v>
      </c>
      <c r="R175">
        <v>150</v>
      </c>
      <c r="S175">
        <v>8</v>
      </c>
      <c r="T175">
        <v>15</v>
      </c>
      <c r="U175">
        <f t="shared" si="141"/>
        <v>2250</v>
      </c>
      <c r="V175">
        <f t="shared" si="142"/>
        <v>2400</v>
      </c>
      <c r="W175">
        <v>25410</v>
      </c>
      <c r="X175">
        <f t="shared" ref="X175:X223" si="187">W175*F175/1000</f>
        <v>1524.6</v>
      </c>
      <c r="Y175" s="133" t="e">
        <v>#N/A</v>
      </c>
      <c r="Z175" t="e">
        <f t="shared" si="149"/>
        <v>#N/A</v>
      </c>
      <c r="AC175">
        <v>1417.88</v>
      </c>
      <c r="AD175" t="s">
        <v>366</v>
      </c>
      <c r="AE175" t="s">
        <v>367</v>
      </c>
      <c r="AF175" t="e">
        <v>#N/A</v>
      </c>
    </row>
    <row r="176" spans="1:32" ht="26.25" customHeight="1" x14ac:dyDescent="0.35">
      <c r="A176" t="str">
        <f t="shared" si="171"/>
        <v>-42872421C01</v>
      </c>
      <c r="B176">
        <v>-4287242</v>
      </c>
      <c r="C176" t="s">
        <v>365</v>
      </c>
      <c r="D176" t="s">
        <v>151</v>
      </c>
      <c r="E176" t="s">
        <v>199</v>
      </c>
      <c r="F176">
        <v>60</v>
      </c>
      <c r="H176" t="s">
        <v>161</v>
      </c>
      <c r="K176">
        <v>1</v>
      </c>
      <c r="L176">
        <v>20</v>
      </c>
      <c r="M176">
        <v>56</v>
      </c>
      <c r="N176">
        <v>1.2</v>
      </c>
      <c r="O176">
        <f t="shared" si="143"/>
        <v>67.2</v>
      </c>
      <c r="P176">
        <v>393</v>
      </c>
      <c r="Q176">
        <v>295</v>
      </c>
      <c r="R176">
        <v>150</v>
      </c>
      <c r="S176">
        <v>8</v>
      </c>
      <c r="T176">
        <v>7</v>
      </c>
      <c r="U176">
        <f t="shared" si="141"/>
        <v>1050</v>
      </c>
      <c r="V176">
        <f t="shared" si="142"/>
        <v>1200</v>
      </c>
      <c r="W176">
        <v>25410</v>
      </c>
      <c r="X176">
        <f t="shared" si="187"/>
        <v>1524.6</v>
      </c>
      <c r="Y176" s="133" t="e">
        <v>#N/A</v>
      </c>
      <c r="Z176" t="e">
        <f t="shared" si="149"/>
        <v>#N/A</v>
      </c>
      <c r="AC176">
        <v>1417.88</v>
      </c>
      <c r="AD176" t="s">
        <v>366</v>
      </c>
      <c r="AF176">
        <v>4287242</v>
      </c>
    </row>
    <row r="177" spans="1:32" ht="11.9" customHeight="1" x14ac:dyDescent="0.35">
      <c r="A177" t="str">
        <f t="shared" si="171"/>
        <v>42872961C03</v>
      </c>
      <c r="B177">
        <v>4287296</v>
      </c>
      <c r="C177" t="s">
        <v>368</v>
      </c>
      <c r="D177" t="s">
        <v>163</v>
      </c>
      <c r="E177" t="s">
        <v>164</v>
      </c>
      <c r="F177">
        <v>80</v>
      </c>
      <c r="H177" t="s">
        <v>161</v>
      </c>
      <c r="K177">
        <v>1</v>
      </c>
      <c r="L177">
        <v>24</v>
      </c>
      <c r="M177">
        <v>40</v>
      </c>
      <c r="N177">
        <v>1.92</v>
      </c>
      <c r="O177">
        <f t="shared" si="143"/>
        <v>76.8</v>
      </c>
      <c r="P177">
        <v>393</v>
      </c>
      <c r="Q177">
        <v>295</v>
      </c>
      <c r="R177">
        <v>180</v>
      </c>
      <c r="S177">
        <v>8</v>
      </c>
      <c r="T177">
        <v>5</v>
      </c>
      <c r="U177">
        <f t="shared" si="141"/>
        <v>900</v>
      </c>
      <c r="V177">
        <f t="shared" si="142"/>
        <v>1050</v>
      </c>
      <c r="W177">
        <v>12132</v>
      </c>
      <c r="X177">
        <f t="shared" si="187"/>
        <v>970.56</v>
      </c>
      <c r="Y177" s="133">
        <v>89</v>
      </c>
      <c r="Z177">
        <f t="shared" si="149"/>
        <v>863.79840000000002</v>
      </c>
      <c r="AA177">
        <f t="shared" ref="AA177:AA187" si="188">Z177/N177/M177</f>
        <v>11.247375000000002</v>
      </c>
      <c r="AB177" t="s">
        <v>158</v>
      </c>
      <c r="AC177">
        <f>+Z177*8*2</f>
        <v>13820.7744</v>
      </c>
      <c r="AD177" t="s">
        <v>182</v>
      </c>
      <c r="AF177" t="e">
        <v>#N/A</v>
      </c>
    </row>
    <row r="178" spans="1:32" ht="14.5" x14ac:dyDescent="0.35">
      <c r="A178" t="str">
        <f t="shared" si="171"/>
        <v>42872971C03</v>
      </c>
      <c r="B178">
        <v>4287297</v>
      </c>
      <c r="C178" t="s">
        <v>248</v>
      </c>
      <c r="D178" t="s">
        <v>163</v>
      </c>
      <c r="E178" t="s">
        <v>164</v>
      </c>
      <c r="F178">
        <v>80</v>
      </c>
      <c r="H178" t="s">
        <v>204</v>
      </c>
      <c r="K178">
        <v>1</v>
      </c>
      <c r="L178">
        <v>20</v>
      </c>
      <c r="M178">
        <v>48</v>
      </c>
      <c r="N178">
        <v>1.6</v>
      </c>
      <c r="O178">
        <f t="shared" si="143"/>
        <v>76.800000000000011</v>
      </c>
      <c r="P178">
        <v>391</v>
      </c>
      <c r="Q178">
        <v>296</v>
      </c>
      <c r="R178">
        <v>157</v>
      </c>
      <c r="S178">
        <v>8</v>
      </c>
      <c r="T178">
        <v>6</v>
      </c>
      <c r="U178">
        <f t="shared" si="141"/>
        <v>942</v>
      </c>
      <c r="V178">
        <f t="shared" si="142"/>
        <v>1092</v>
      </c>
      <c r="W178">
        <v>12132</v>
      </c>
      <c r="X178">
        <f t="shared" si="187"/>
        <v>970.56</v>
      </c>
      <c r="Y178" s="133">
        <v>89</v>
      </c>
      <c r="Z178">
        <f t="shared" si="149"/>
        <v>863.79840000000002</v>
      </c>
      <c r="AA178">
        <f t="shared" si="188"/>
        <v>11.247375</v>
      </c>
      <c r="AB178" t="s">
        <v>158</v>
      </c>
      <c r="AC178">
        <f>+Z178*8*2</f>
        <v>13820.7744</v>
      </c>
      <c r="AD178" t="s">
        <v>182</v>
      </c>
      <c r="AF178" t="e">
        <v>#N/A</v>
      </c>
    </row>
    <row r="179" spans="1:32" ht="11.9" customHeight="1" x14ac:dyDescent="0.35">
      <c r="A179" t="str">
        <f t="shared" si="171"/>
        <v>42872981C03</v>
      </c>
      <c r="B179">
        <v>4287298</v>
      </c>
      <c r="C179" t="s">
        <v>185</v>
      </c>
      <c r="D179" t="s">
        <v>163</v>
      </c>
      <c r="E179" t="s">
        <v>164</v>
      </c>
      <c r="F179">
        <v>80</v>
      </c>
      <c r="G179" t="s">
        <v>238</v>
      </c>
      <c r="H179" t="s">
        <v>166</v>
      </c>
      <c r="K179">
        <v>1</v>
      </c>
      <c r="L179">
        <v>20</v>
      </c>
      <c r="M179">
        <v>48</v>
      </c>
      <c r="N179">
        <v>1.6</v>
      </c>
      <c r="O179">
        <f t="shared" si="143"/>
        <v>76.800000000000011</v>
      </c>
      <c r="P179">
        <v>391</v>
      </c>
      <c r="Q179">
        <v>296</v>
      </c>
      <c r="R179">
        <v>157</v>
      </c>
      <c r="S179">
        <v>8</v>
      </c>
      <c r="T179">
        <v>6</v>
      </c>
      <c r="U179">
        <f t="shared" si="141"/>
        <v>942</v>
      </c>
      <c r="V179">
        <f t="shared" si="142"/>
        <v>1092</v>
      </c>
      <c r="W179">
        <v>12132</v>
      </c>
      <c r="X179">
        <f t="shared" si="187"/>
        <v>970.56</v>
      </c>
      <c r="Y179" s="133">
        <v>89</v>
      </c>
      <c r="Z179">
        <f t="shared" si="149"/>
        <v>863.79840000000002</v>
      </c>
      <c r="AA179">
        <f t="shared" si="188"/>
        <v>11.247375</v>
      </c>
      <c r="AB179" t="s">
        <v>158</v>
      </c>
      <c r="AC179">
        <f>+Z179*8*2</f>
        <v>13820.7744</v>
      </c>
      <c r="AD179" t="s">
        <v>182</v>
      </c>
      <c r="AF179" t="e">
        <v>#N/A</v>
      </c>
    </row>
    <row r="180" spans="1:32" ht="11.9" customHeight="1" x14ac:dyDescent="0.35">
      <c r="A180" t="str">
        <f t="shared" si="171"/>
        <v>42876351C03</v>
      </c>
      <c r="B180">
        <v>4287635</v>
      </c>
      <c r="C180" t="s">
        <v>369</v>
      </c>
      <c r="D180" t="s">
        <v>163</v>
      </c>
      <c r="E180" t="s">
        <v>164</v>
      </c>
      <c r="F180">
        <v>85</v>
      </c>
      <c r="G180" t="s">
        <v>370</v>
      </c>
      <c r="H180" t="s">
        <v>166</v>
      </c>
      <c r="K180">
        <v>1</v>
      </c>
      <c r="L180">
        <v>20</v>
      </c>
      <c r="M180">
        <v>112</v>
      </c>
      <c r="N180">
        <v>1.7</v>
      </c>
      <c r="O180">
        <f t="shared" ref="O180:O182" si="189">+N180*M180</f>
        <v>190.4</v>
      </c>
      <c r="P180">
        <v>391</v>
      </c>
      <c r="Q180">
        <v>296</v>
      </c>
      <c r="R180">
        <v>157</v>
      </c>
      <c r="S180">
        <v>8</v>
      </c>
      <c r="T180">
        <v>14</v>
      </c>
      <c r="U180">
        <f t="shared" ref="U180:U182" si="190">+T180*R180</f>
        <v>2198</v>
      </c>
      <c r="V180">
        <f t="shared" ref="V180:V182" si="191">+U180+150</f>
        <v>2348</v>
      </c>
      <c r="W180">
        <v>12132</v>
      </c>
      <c r="X180">
        <f t="shared" ref="X180:X182" si="192">W180*F180/1000</f>
        <v>1031.22</v>
      </c>
      <c r="Y180" s="133">
        <v>89</v>
      </c>
      <c r="Z180">
        <f t="shared" si="149"/>
        <v>917.78579999999999</v>
      </c>
      <c r="AA180">
        <f t="shared" si="188"/>
        <v>4.820303571428572</v>
      </c>
      <c r="AB180" t="s">
        <v>158</v>
      </c>
      <c r="AC180">
        <v>917.79</v>
      </c>
      <c r="AD180" t="s">
        <v>167</v>
      </c>
      <c r="AF180" t="e">
        <v>#N/A</v>
      </c>
    </row>
    <row r="181" spans="1:32" ht="11.9" customHeight="1" x14ac:dyDescent="0.35">
      <c r="A181" t="str">
        <f t="shared" si="171"/>
        <v>43204791C03</v>
      </c>
      <c r="B181" s="130">
        <v>4320479</v>
      </c>
      <c r="C181" t="s">
        <v>185</v>
      </c>
      <c r="D181" t="s">
        <v>163</v>
      </c>
      <c r="E181" t="s">
        <v>164</v>
      </c>
      <c r="F181">
        <v>80</v>
      </c>
      <c r="G181" s="131" t="s">
        <v>169</v>
      </c>
      <c r="H181" t="s">
        <v>166</v>
      </c>
      <c r="K181">
        <v>1</v>
      </c>
      <c r="L181">
        <v>20</v>
      </c>
      <c r="M181">
        <v>80</v>
      </c>
      <c r="N181">
        <v>1.6</v>
      </c>
      <c r="O181">
        <f t="shared" si="189"/>
        <v>128</v>
      </c>
      <c r="P181">
        <v>391</v>
      </c>
      <c r="Q181">
        <v>296</v>
      </c>
      <c r="R181">
        <v>157</v>
      </c>
      <c r="S181">
        <v>8</v>
      </c>
      <c r="T181">
        <v>14</v>
      </c>
      <c r="U181">
        <f t="shared" si="190"/>
        <v>2198</v>
      </c>
      <c r="V181">
        <f t="shared" si="191"/>
        <v>2348</v>
      </c>
      <c r="W181">
        <v>12132</v>
      </c>
      <c r="X181">
        <f t="shared" si="192"/>
        <v>970.56</v>
      </c>
      <c r="Y181" s="133">
        <v>89</v>
      </c>
      <c r="Z181">
        <f t="shared" si="149"/>
        <v>863.79840000000002</v>
      </c>
      <c r="AA181">
        <f t="shared" si="188"/>
        <v>6.7484250000000001</v>
      </c>
      <c r="AB181" t="s">
        <v>158</v>
      </c>
      <c r="AC181">
        <v>917.79</v>
      </c>
      <c r="AD181" t="s">
        <v>167</v>
      </c>
      <c r="AF181" t="e">
        <v>#N/A</v>
      </c>
    </row>
    <row r="182" spans="1:32" ht="11.9" customHeight="1" x14ac:dyDescent="0.35">
      <c r="A182" t="str">
        <f t="shared" si="171"/>
        <v>43204421C03</v>
      </c>
      <c r="B182" s="56">
        <v>4320442</v>
      </c>
      <c r="C182" t="s">
        <v>185</v>
      </c>
      <c r="D182" t="s">
        <v>163</v>
      </c>
      <c r="E182" t="s">
        <v>164</v>
      </c>
      <c r="F182">
        <v>80</v>
      </c>
      <c r="G182" s="131" t="s">
        <v>169</v>
      </c>
      <c r="H182" t="s">
        <v>166</v>
      </c>
      <c r="K182">
        <v>1</v>
      </c>
      <c r="L182">
        <v>20</v>
      </c>
      <c r="M182">
        <v>80</v>
      </c>
      <c r="N182">
        <v>1.6</v>
      </c>
      <c r="O182">
        <f t="shared" si="189"/>
        <v>128</v>
      </c>
      <c r="P182">
        <v>391</v>
      </c>
      <c r="Q182">
        <v>296</v>
      </c>
      <c r="R182">
        <v>157</v>
      </c>
      <c r="S182">
        <v>8</v>
      </c>
      <c r="T182">
        <v>14</v>
      </c>
      <c r="U182">
        <f t="shared" si="190"/>
        <v>2198</v>
      </c>
      <c r="V182">
        <f t="shared" si="191"/>
        <v>2348</v>
      </c>
      <c r="W182">
        <v>12132</v>
      </c>
      <c r="X182">
        <f t="shared" si="192"/>
        <v>970.56</v>
      </c>
      <c r="Y182" s="133">
        <v>89</v>
      </c>
      <c r="Z182">
        <f t="shared" si="149"/>
        <v>863.79840000000002</v>
      </c>
      <c r="AA182">
        <f t="shared" si="188"/>
        <v>6.7484250000000001</v>
      </c>
      <c r="AB182" t="s">
        <v>158</v>
      </c>
      <c r="AC182">
        <v>917.79</v>
      </c>
      <c r="AD182" t="s">
        <v>167</v>
      </c>
      <c r="AF182" t="e">
        <v>#N/A</v>
      </c>
    </row>
    <row r="183" spans="1:32" ht="11.9" customHeight="1" x14ac:dyDescent="0.35">
      <c r="A183" t="str">
        <f t="shared" si="171"/>
        <v>43204511C03</v>
      </c>
      <c r="B183" s="56">
        <v>4320451</v>
      </c>
      <c r="C183" t="s">
        <v>248</v>
      </c>
      <c r="D183" t="s">
        <v>163</v>
      </c>
      <c r="E183" t="s">
        <v>164</v>
      </c>
      <c r="F183">
        <v>80</v>
      </c>
      <c r="G183" s="131" t="s">
        <v>169</v>
      </c>
      <c r="H183" t="s">
        <v>204</v>
      </c>
      <c r="K183">
        <v>1</v>
      </c>
      <c r="L183">
        <v>20</v>
      </c>
      <c r="M183">
        <v>80</v>
      </c>
      <c r="N183">
        <v>1.6</v>
      </c>
      <c r="O183">
        <f t="shared" si="143"/>
        <v>128</v>
      </c>
      <c r="P183">
        <v>391</v>
      </c>
      <c r="Q183">
        <v>296</v>
      </c>
      <c r="R183">
        <v>157</v>
      </c>
      <c r="S183">
        <v>8</v>
      </c>
      <c r="T183">
        <v>14</v>
      </c>
      <c r="U183">
        <f t="shared" si="141"/>
        <v>2198</v>
      </c>
      <c r="V183">
        <f t="shared" si="142"/>
        <v>2348</v>
      </c>
      <c r="W183">
        <v>12132</v>
      </c>
      <c r="X183">
        <f t="shared" si="187"/>
        <v>970.56</v>
      </c>
      <c r="Y183" s="133">
        <v>89</v>
      </c>
      <c r="Z183">
        <f t="shared" si="149"/>
        <v>863.79840000000002</v>
      </c>
      <c r="AA183">
        <f t="shared" si="188"/>
        <v>6.7484250000000001</v>
      </c>
      <c r="AB183" t="s">
        <v>158</v>
      </c>
      <c r="AC183">
        <v>917.79</v>
      </c>
      <c r="AD183" t="s">
        <v>167</v>
      </c>
      <c r="AF183" t="e">
        <v>#N/A</v>
      </c>
    </row>
    <row r="184" spans="1:32" ht="11.9" customHeight="1" x14ac:dyDescent="0.35">
      <c r="A184" t="str">
        <f t="shared" si="171"/>
        <v>42879601K2B</v>
      </c>
      <c r="B184">
        <v>4287960</v>
      </c>
      <c r="C184" t="s">
        <v>371</v>
      </c>
      <c r="D184" t="s">
        <v>171</v>
      </c>
      <c r="E184" t="s">
        <v>311</v>
      </c>
      <c r="F184">
        <v>200</v>
      </c>
      <c r="G184" t="s">
        <v>372</v>
      </c>
      <c r="H184" t="s">
        <v>161</v>
      </c>
      <c r="I184" t="s">
        <v>293</v>
      </c>
      <c r="K184">
        <v>1</v>
      </c>
      <c r="L184">
        <v>10</v>
      </c>
      <c r="M184">
        <v>192</v>
      </c>
      <c r="N184">
        <v>2</v>
      </c>
      <c r="O184">
        <f t="shared" ref="O184:O223" si="193">+N184*M184</f>
        <v>384</v>
      </c>
      <c r="P184">
        <v>386</v>
      </c>
      <c r="Q184">
        <v>191</v>
      </c>
      <c r="R184">
        <v>125</v>
      </c>
      <c r="S184">
        <v>12</v>
      </c>
      <c r="T184">
        <v>16</v>
      </c>
      <c r="U184">
        <f t="shared" ref="U184:U223" si="194">+T184*R184</f>
        <v>2000</v>
      </c>
      <c r="V184">
        <f t="shared" ref="V184:V223" si="195">+U184+150</f>
        <v>2150</v>
      </c>
      <c r="W184">
        <v>7188</v>
      </c>
      <c r="X184">
        <f t="shared" si="187"/>
        <v>1437.6</v>
      </c>
      <c r="Y184" s="133">
        <v>88</v>
      </c>
      <c r="Z184">
        <f t="shared" si="149"/>
        <v>1265.088</v>
      </c>
      <c r="AA184">
        <f t="shared" si="188"/>
        <v>3.2944999999999998</v>
      </c>
      <c r="AB184" t="s">
        <v>158</v>
      </c>
      <c r="AC184">
        <f t="shared" ref="AC184:AC223" si="196">+Z184*2</f>
        <v>2530.1759999999999</v>
      </c>
      <c r="AD184" t="s">
        <v>312</v>
      </c>
      <c r="AF184" t="e">
        <v>#N/A</v>
      </c>
    </row>
    <row r="185" spans="1:32" ht="11.9" customHeight="1" x14ac:dyDescent="0.35">
      <c r="A185" t="str">
        <f t="shared" si="171"/>
        <v>42879611K2B</v>
      </c>
      <c r="B185">
        <v>4287961</v>
      </c>
      <c r="C185" t="s">
        <v>373</v>
      </c>
      <c r="D185" t="s">
        <v>171</v>
      </c>
      <c r="E185" t="s">
        <v>323</v>
      </c>
      <c r="F185">
        <v>200</v>
      </c>
      <c r="G185" t="s">
        <v>372</v>
      </c>
      <c r="H185" t="s">
        <v>161</v>
      </c>
      <c r="I185" t="s">
        <v>297</v>
      </c>
      <c r="K185">
        <v>1</v>
      </c>
      <c r="L185">
        <v>10</v>
      </c>
      <c r="M185">
        <v>192</v>
      </c>
      <c r="N185">
        <v>2</v>
      </c>
      <c r="O185">
        <f t="shared" si="193"/>
        <v>384</v>
      </c>
      <c r="P185">
        <v>386</v>
      </c>
      <c r="Q185">
        <v>191</v>
      </c>
      <c r="R185">
        <v>125</v>
      </c>
      <c r="S185">
        <v>12</v>
      </c>
      <c r="T185">
        <v>16</v>
      </c>
      <c r="U185">
        <f t="shared" si="194"/>
        <v>2000</v>
      </c>
      <c r="V185">
        <f t="shared" si="195"/>
        <v>2150</v>
      </c>
      <c r="W185">
        <v>8106</v>
      </c>
      <c r="X185">
        <f t="shared" si="187"/>
        <v>1621.2</v>
      </c>
      <c r="Y185" s="133">
        <v>88</v>
      </c>
      <c r="Z185">
        <f t="shared" si="149"/>
        <v>1426.6559999999999</v>
      </c>
      <c r="AA185">
        <f t="shared" si="188"/>
        <v>3.7152499999999997</v>
      </c>
      <c r="AB185" t="s">
        <v>158</v>
      </c>
      <c r="AC185">
        <f t="shared" si="196"/>
        <v>2853.3119999999999</v>
      </c>
      <c r="AD185" t="s">
        <v>324</v>
      </c>
      <c r="AF185" t="e">
        <v>#N/A</v>
      </c>
    </row>
    <row r="186" spans="1:32" ht="11.9" customHeight="1" x14ac:dyDescent="0.35">
      <c r="A186" t="str">
        <f t="shared" si="171"/>
        <v>42879621K2B</v>
      </c>
      <c r="B186">
        <v>4287962</v>
      </c>
      <c r="C186" t="s">
        <v>337</v>
      </c>
      <c r="D186" t="s">
        <v>171</v>
      </c>
      <c r="E186" t="s">
        <v>296</v>
      </c>
      <c r="F186">
        <v>32</v>
      </c>
      <c r="G186" t="s">
        <v>372</v>
      </c>
      <c r="H186" t="s">
        <v>161</v>
      </c>
      <c r="I186" t="s">
        <v>297</v>
      </c>
      <c r="J186" t="s">
        <v>298</v>
      </c>
      <c r="K186">
        <v>16</v>
      </c>
      <c r="L186">
        <v>9</v>
      </c>
      <c r="M186">
        <v>45</v>
      </c>
      <c r="N186">
        <v>4.6079999999999997</v>
      </c>
      <c r="O186">
        <f t="shared" ref="O186" si="197">+N186*M186</f>
        <v>207.35999999999999</v>
      </c>
      <c r="P186">
        <v>396</v>
      </c>
      <c r="Q186">
        <v>261</v>
      </c>
      <c r="R186">
        <v>380</v>
      </c>
      <c r="S186">
        <v>9</v>
      </c>
      <c r="T186">
        <v>5</v>
      </c>
      <c r="U186">
        <f t="shared" ref="U186" si="198">+T186*R186</f>
        <v>1900</v>
      </c>
      <c r="V186">
        <f t="shared" ref="V186" si="199">+U186+150</f>
        <v>2050</v>
      </c>
      <c r="W186">
        <v>38340</v>
      </c>
      <c r="X186">
        <f t="shared" ref="X186" si="200">W186*F186/1000</f>
        <v>1226.8800000000001</v>
      </c>
      <c r="Y186" s="133">
        <v>85</v>
      </c>
      <c r="Z186">
        <f t="shared" si="149"/>
        <v>1042.848</v>
      </c>
      <c r="AA186">
        <f t="shared" si="188"/>
        <v>5.0291666666666668</v>
      </c>
      <c r="AB186" t="s">
        <v>158</v>
      </c>
      <c r="AC186">
        <f t="shared" ref="AC186" si="201">+Z186*2</f>
        <v>2085.6959999999999</v>
      </c>
      <c r="AD186" t="s">
        <v>299</v>
      </c>
      <c r="AF186" t="e">
        <v>#N/A</v>
      </c>
    </row>
    <row r="187" spans="1:32" ht="11.9" customHeight="1" x14ac:dyDescent="0.35">
      <c r="A187" t="str">
        <f t="shared" si="171"/>
        <v>43169281K2A</v>
      </c>
      <c r="B187" s="123">
        <v>4316928</v>
      </c>
      <c r="C187" t="s">
        <v>334</v>
      </c>
      <c r="D187" t="s">
        <v>291</v>
      </c>
      <c r="E187" t="s">
        <v>296</v>
      </c>
      <c r="F187">
        <v>32</v>
      </c>
      <c r="G187" t="s">
        <v>372</v>
      </c>
      <c r="H187" t="s">
        <v>161</v>
      </c>
      <c r="I187" t="s">
        <v>297</v>
      </c>
      <c r="J187" t="s">
        <v>298</v>
      </c>
      <c r="K187">
        <v>16</v>
      </c>
      <c r="L187">
        <v>9</v>
      </c>
      <c r="M187">
        <v>36</v>
      </c>
      <c r="N187">
        <v>4.6079999999999997</v>
      </c>
      <c r="O187">
        <f t="shared" si="193"/>
        <v>165.88799999999998</v>
      </c>
      <c r="P187">
        <v>396</v>
      </c>
      <c r="Q187">
        <v>261</v>
      </c>
      <c r="R187">
        <v>380</v>
      </c>
      <c r="S187">
        <v>9</v>
      </c>
      <c r="T187">
        <v>5</v>
      </c>
      <c r="U187">
        <f t="shared" si="194"/>
        <v>1900</v>
      </c>
      <c r="V187">
        <f t="shared" si="195"/>
        <v>2050</v>
      </c>
      <c r="W187">
        <v>36984</v>
      </c>
      <c r="X187">
        <f t="shared" si="187"/>
        <v>1183.4880000000001</v>
      </c>
      <c r="Y187" s="133">
        <v>85</v>
      </c>
      <c r="Z187" s="118">
        <f t="shared" si="149"/>
        <v>1005.9648000000001</v>
      </c>
      <c r="AA187">
        <f t="shared" si="188"/>
        <v>6.0641203703703717</v>
      </c>
      <c r="AB187" t="s">
        <v>158</v>
      </c>
      <c r="AC187">
        <f t="shared" si="196"/>
        <v>2011.9296000000002</v>
      </c>
      <c r="AD187" t="s">
        <v>299</v>
      </c>
      <c r="AF187" t="e">
        <v>#N/A</v>
      </c>
    </row>
    <row r="188" spans="1:32" ht="11.9" customHeight="1" x14ac:dyDescent="0.35">
      <c r="A188" t="str">
        <f t="shared" si="171"/>
        <v>-42879631K2B</v>
      </c>
      <c r="B188">
        <v>-4287963</v>
      </c>
      <c r="C188" t="s">
        <v>374</v>
      </c>
      <c r="D188" t="s">
        <v>171</v>
      </c>
      <c r="E188" t="s">
        <v>311</v>
      </c>
      <c r="F188">
        <v>200</v>
      </c>
      <c r="H188" t="s">
        <v>375</v>
      </c>
      <c r="K188">
        <v>1</v>
      </c>
      <c r="L188">
        <v>10</v>
      </c>
      <c r="M188">
        <v>192</v>
      </c>
      <c r="N188">
        <v>2</v>
      </c>
      <c r="O188">
        <f t="shared" si="193"/>
        <v>384</v>
      </c>
      <c r="P188">
        <v>386</v>
      </c>
      <c r="Q188">
        <v>191</v>
      </c>
      <c r="R188">
        <v>125</v>
      </c>
      <c r="S188">
        <v>12</v>
      </c>
      <c r="T188">
        <v>16</v>
      </c>
      <c r="U188">
        <f t="shared" si="194"/>
        <v>2000</v>
      </c>
      <c r="V188">
        <f t="shared" si="195"/>
        <v>2150</v>
      </c>
      <c r="W188">
        <v>7188</v>
      </c>
      <c r="X188">
        <f t="shared" si="187"/>
        <v>1437.6</v>
      </c>
      <c r="Y188" s="133" t="e">
        <v>#N/A</v>
      </c>
      <c r="Z188" t="e">
        <f t="shared" si="149"/>
        <v>#N/A</v>
      </c>
      <c r="AC188" t="e">
        <f t="shared" si="196"/>
        <v>#N/A</v>
      </c>
      <c r="AD188" t="s">
        <v>312</v>
      </c>
      <c r="AF188">
        <v>4287963</v>
      </c>
    </row>
    <row r="189" spans="1:32" ht="11.9" customHeight="1" x14ac:dyDescent="0.35">
      <c r="A189" t="str">
        <f t="shared" si="171"/>
        <v>42879641K2B</v>
      </c>
      <c r="B189">
        <v>4287964</v>
      </c>
      <c r="C189" t="s">
        <v>376</v>
      </c>
      <c r="D189" t="s">
        <v>171</v>
      </c>
      <c r="E189" t="s">
        <v>311</v>
      </c>
      <c r="F189">
        <v>200</v>
      </c>
      <c r="G189" t="s">
        <v>372</v>
      </c>
      <c r="H189" t="s">
        <v>173</v>
      </c>
      <c r="I189" t="s">
        <v>293</v>
      </c>
      <c r="K189">
        <v>1</v>
      </c>
      <c r="L189">
        <v>10</v>
      </c>
      <c r="M189">
        <v>192</v>
      </c>
      <c r="N189">
        <v>2</v>
      </c>
      <c r="O189">
        <f t="shared" ref="O189" si="202">+N189*M189</f>
        <v>384</v>
      </c>
      <c r="P189">
        <v>386</v>
      </c>
      <c r="Q189">
        <v>191</v>
      </c>
      <c r="R189">
        <v>125</v>
      </c>
      <c r="S189">
        <v>12</v>
      </c>
      <c r="T189">
        <v>16</v>
      </c>
      <c r="U189">
        <f t="shared" ref="U189" si="203">+T189*R189</f>
        <v>2000</v>
      </c>
      <c r="V189">
        <f t="shared" ref="V189" si="204">+U189+150</f>
        <v>2150</v>
      </c>
      <c r="W189">
        <v>7188</v>
      </c>
      <c r="X189">
        <f t="shared" ref="X189" si="205">W189*F189/1000</f>
        <v>1437.6</v>
      </c>
      <c r="Y189" s="133">
        <v>88</v>
      </c>
      <c r="Z189">
        <f t="shared" si="149"/>
        <v>1265.088</v>
      </c>
      <c r="AA189">
        <f>Z189/N189/M189</f>
        <v>3.2944999999999998</v>
      </c>
      <c r="AB189" t="s">
        <v>158</v>
      </c>
      <c r="AC189">
        <f t="shared" ref="AC189" si="206">+Z189*2</f>
        <v>2530.1759999999999</v>
      </c>
      <c r="AD189" t="s">
        <v>312</v>
      </c>
      <c r="AF189" t="e">
        <v>#N/A</v>
      </c>
    </row>
    <row r="190" spans="1:32" ht="11.9" customHeight="1" x14ac:dyDescent="0.35">
      <c r="A190" t="str">
        <f t="shared" si="171"/>
        <v>43182081K2B</v>
      </c>
      <c r="B190">
        <v>4318208</v>
      </c>
      <c r="C190" t="s">
        <v>376</v>
      </c>
      <c r="D190" t="s">
        <v>171</v>
      </c>
      <c r="E190" t="s">
        <v>311</v>
      </c>
      <c r="F190">
        <v>200</v>
      </c>
      <c r="G190" t="s">
        <v>372</v>
      </c>
      <c r="H190" t="s">
        <v>173</v>
      </c>
      <c r="I190" t="s">
        <v>293</v>
      </c>
      <c r="K190">
        <v>1</v>
      </c>
      <c r="L190">
        <v>10</v>
      </c>
      <c r="M190">
        <v>156</v>
      </c>
      <c r="N190">
        <v>2</v>
      </c>
      <c r="O190">
        <f t="shared" si="193"/>
        <v>312</v>
      </c>
      <c r="P190">
        <v>386</v>
      </c>
      <c r="Q190">
        <v>191</v>
      </c>
      <c r="R190">
        <v>125</v>
      </c>
      <c r="S190">
        <v>12</v>
      </c>
      <c r="T190">
        <v>16</v>
      </c>
      <c r="U190">
        <f t="shared" si="194"/>
        <v>2000</v>
      </c>
      <c r="V190">
        <f t="shared" si="195"/>
        <v>2150</v>
      </c>
      <c r="W190">
        <v>7188</v>
      </c>
      <c r="X190">
        <f t="shared" si="187"/>
        <v>1437.6</v>
      </c>
      <c r="Y190" s="133">
        <v>88</v>
      </c>
      <c r="Z190">
        <f t="shared" si="149"/>
        <v>1265.088</v>
      </c>
      <c r="AA190">
        <f>Z190/N190/M190</f>
        <v>4.0547692307692307</v>
      </c>
      <c r="AB190" t="s">
        <v>158</v>
      </c>
      <c r="AC190">
        <f t="shared" si="196"/>
        <v>2530.1759999999999</v>
      </c>
      <c r="AD190" t="s">
        <v>312</v>
      </c>
      <c r="AF190" t="e">
        <v>#N/A</v>
      </c>
    </row>
    <row r="191" spans="1:32" ht="11.9" customHeight="1" x14ac:dyDescent="0.35">
      <c r="A191" t="str">
        <f t="shared" si="171"/>
        <v>42879651K2B</v>
      </c>
      <c r="B191">
        <v>4287965</v>
      </c>
      <c r="C191" t="s">
        <v>377</v>
      </c>
      <c r="D191" t="s">
        <v>171</v>
      </c>
      <c r="E191" t="s">
        <v>311</v>
      </c>
      <c r="F191">
        <v>200</v>
      </c>
      <c r="G191" t="s">
        <v>372</v>
      </c>
      <c r="H191" t="s">
        <v>227</v>
      </c>
      <c r="I191" t="s">
        <v>293</v>
      </c>
      <c r="K191">
        <v>1</v>
      </c>
      <c r="L191">
        <v>10</v>
      </c>
      <c r="M191">
        <v>192</v>
      </c>
      <c r="N191">
        <v>2</v>
      </c>
      <c r="O191">
        <f t="shared" ref="O191" si="207">+N191*M191</f>
        <v>384</v>
      </c>
      <c r="P191">
        <v>386</v>
      </c>
      <c r="Q191">
        <v>191</v>
      </c>
      <c r="R191">
        <v>125</v>
      </c>
      <c r="S191">
        <v>12</v>
      </c>
      <c r="T191">
        <v>16</v>
      </c>
      <c r="U191">
        <f t="shared" ref="U191" si="208">+T191*R191</f>
        <v>2000</v>
      </c>
      <c r="V191">
        <f t="shared" ref="V191" si="209">+U191+150</f>
        <v>2150</v>
      </c>
      <c r="W191">
        <v>7188</v>
      </c>
      <c r="X191">
        <f t="shared" ref="X191" si="210">W191*F191/1000</f>
        <v>1437.6</v>
      </c>
      <c r="Y191" s="133">
        <v>88</v>
      </c>
      <c r="Z191">
        <f t="shared" si="149"/>
        <v>1265.088</v>
      </c>
      <c r="AA191">
        <f>Z191/N191/M191</f>
        <v>3.2944999999999998</v>
      </c>
      <c r="AB191" t="s">
        <v>158</v>
      </c>
      <c r="AC191">
        <f t="shared" ref="AC191" si="211">+Z191*2</f>
        <v>2530.1759999999999</v>
      </c>
      <c r="AD191" t="s">
        <v>312</v>
      </c>
      <c r="AF191" t="e">
        <v>#N/A</v>
      </c>
    </row>
    <row r="192" spans="1:32" ht="11.9" customHeight="1" x14ac:dyDescent="0.35">
      <c r="A192" t="str">
        <f t="shared" si="171"/>
        <v>43181711K2B</v>
      </c>
      <c r="B192">
        <v>4318171</v>
      </c>
      <c r="C192" t="s">
        <v>377</v>
      </c>
      <c r="D192" t="s">
        <v>171</v>
      </c>
      <c r="E192" t="s">
        <v>311</v>
      </c>
      <c r="F192">
        <v>200</v>
      </c>
      <c r="G192" t="s">
        <v>372</v>
      </c>
      <c r="H192" t="s">
        <v>227</v>
      </c>
      <c r="I192" t="s">
        <v>293</v>
      </c>
      <c r="K192">
        <v>1</v>
      </c>
      <c r="L192">
        <v>10</v>
      </c>
      <c r="M192">
        <v>156</v>
      </c>
      <c r="N192">
        <v>2</v>
      </c>
      <c r="O192">
        <f t="shared" si="193"/>
        <v>312</v>
      </c>
      <c r="P192">
        <v>386</v>
      </c>
      <c r="Q192">
        <v>191</v>
      </c>
      <c r="R192">
        <v>125</v>
      </c>
      <c r="S192">
        <v>12</v>
      </c>
      <c r="T192">
        <v>16</v>
      </c>
      <c r="U192">
        <f t="shared" si="194"/>
        <v>2000</v>
      </c>
      <c r="V192">
        <f t="shared" si="195"/>
        <v>2150</v>
      </c>
      <c r="W192">
        <v>7188</v>
      </c>
      <c r="X192">
        <f t="shared" si="187"/>
        <v>1437.6</v>
      </c>
      <c r="Y192" s="133">
        <v>88</v>
      </c>
      <c r="Z192">
        <f t="shared" si="149"/>
        <v>1265.088</v>
      </c>
      <c r="AA192">
        <f>Z192/N192/M192</f>
        <v>4.0547692307692307</v>
      </c>
      <c r="AB192" t="s">
        <v>158</v>
      </c>
      <c r="AC192">
        <f t="shared" si="196"/>
        <v>2530.1759999999999</v>
      </c>
      <c r="AD192" t="s">
        <v>312</v>
      </c>
      <c r="AF192" t="e">
        <v>#N/A</v>
      </c>
    </row>
    <row r="193" spans="1:32" ht="11.9" customHeight="1" x14ac:dyDescent="0.35">
      <c r="A193" t="str">
        <f t="shared" si="171"/>
        <v>-42879661K2B</v>
      </c>
      <c r="B193">
        <v>-4287966</v>
      </c>
      <c r="C193" t="s">
        <v>328</v>
      </c>
      <c r="D193" t="s">
        <v>171</v>
      </c>
      <c r="E193" t="s">
        <v>323</v>
      </c>
      <c r="F193">
        <v>200</v>
      </c>
      <c r="H193" t="s">
        <v>227</v>
      </c>
      <c r="K193">
        <v>1</v>
      </c>
      <c r="L193">
        <v>10</v>
      </c>
      <c r="M193">
        <v>192</v>
      </c>
      <c r="N193">
        <v>2</v>
      </c>
      <c r="O193">
        <f t="shared" si="193"/>
        <v>384</v>
      </c>
      <c r="P193">
        <v>386</v>
      </c>
      <c r="Q193">
        <v>191</v>
      </c>
      <c r="R193">
        <v>125</v>
      </c>
      <c r="S193">
        <v>12</v>
      </c>
      <c r="T193">
        <v>16</v>
      </c>
      <c r="U193">
        <f t="shared" si="194"/>
        <v>2000</v>
      </c>
      <c r="V193">
        <f t="shared" si="195"/>
        <v>2150</v>
      </c>
      <c r="W193">
        <v>8106</v>
      </c>
      <c r="X193">
        <f t="shared" si="187"/>
        <v>1621.2</v>
      </c>
      <c r="Y193" s="133" t="e">
        <v>#N/A</v>
      </c>
      <c r="Z193" t="e">
        <f t="shared" si="149"/>
        <v>#N/A</v>
      </c>
      <c r="AC193" t="e">
        <f t="shared" si="196"/>
        <v>#N/A</v>
      </c>
      <c r="AD193" t="s">
        <v>324</v>
      </c>
      <c r="AF193">
        <v>4287966</v>
      </c>
    </row>
    <row r="194" spans="1:32" ht="11.9" customHeight="1" x14ac:dyDescent="0.35">
      <c r="A194" t="str">
        <f t="shared" si="171"/>
        <v>-42879801K2A</v>
      </c>
      <c r="B194">
        <v>-4287980</v>
      </c>
      <c r="C194" t="s">
        <v>378</v>
      </c>
      <c r="D194" t="s">
        <v>291</v>
      </c>
      <c r="E194" t="s">
        <v>379</v>
      </c>
      <c r="F194">
        <v>40</v>
      </c>
      <c r="H194" t="s">
        <v>173</v>
      </c>
      <c r="K194">
        <v>5</v>
      </c>
      <c r="L194">
        <v>12</v>
      </c>
      <c r="M194">
        <v>90</v>
      </c>
      <c r="N194">
        <v>2.4</v>
      </c>
      <c r="O194">
        <f t="shared" si="193"/>
        <v>216</v>
      </c>
      <c r="P194">
        <v>480</v>
      </c>
      <c r="Q194">
        <v>300</v>
      </c>
      <c r="R194">
        <v>147</v>
      </c>
      <c r="S194">
        <v>6</v>
      </c>
      <c r="T194">
        <v>15</v>
      </c>
      <c r="U194">
        <f t="shared" si="194"/>
        <v>2205</v>
      </c>
      <c r="V194">
        <f t="shared" si="195"/>
        <v>2355</v>
      </c>
      <c r="W194">
        <v>22860</v>
      </c>
      <c r="X194">
        <f t="shared" si="187"/>
        <v>914.4</v>
      </c>
      <c r="Y194" s="133" t="e">
        <v>#N/A</v>
      </c>
      <c r="Z194" s="118" t="e">
        <f t="shared" si="149"/>
        <v>#N/A</v>
      </c>
      <c r="AC194" t="e">
        <f t="shared" si="196"/>
        <v>#N/A</v>
      </c>
      <c r="AE194" t="s">
        <v>279</v>
      </c>
      <c r="AF194">
        <v>4287980</v>
      </c>
    </row>
    <row r="195" spans="1:32" ht="11.9" customHeight="1" x14ac:dyDescent="0.35">
      <c r="A195" t="str">
        <f t="shared" si="171"/>
        <v>42879811K2A</v>
      </c>
      <c r="B195">
        <v>4287981</v>
      </c>
      <c r="C195" t="s">
        <v>380</v>
      </c>
      <c r="D195" t="s">
        <v>291</v>
      </c>
      <c r="E195" t="s">
        <v>379</v>
      </c>
      <c r="F195">
        <v>40</v>
      </c>
      <c r="G195" t="s">
        <v>372</v>
      </c>
      <c r="H195" t="s">
        <v>173</v>
      </c>
      <c r="I195" t="s">
        <v>293</v>
      </c>
      <c r="J195" t="s">
        <v>298</v>
      </c>
      <c r="K195">
        <v>16</v>
      </c>
      <c r="L195">
        <v>6</v>
      </c>
      <c r="M195">
        <v>72</v>
      </c>
      <c r="N195">
        <v>3.84</v>
      </c>
      <c r="O195">
        <f t="shared" si="193"/>
        <v>276.48</v>
      </c>
      <c r="P195">
        <v>300</v>
      </c>
      <c r="Q195">
        <v>261</v>
      </c>
      <c r="R195">
        <v>370</v>
      </c>
      <c r="S195">
        <v>12</v>
      </c>
      <c r="T195">
        <v>6</v>
      </c>
      <c r="U195">
        <f t="shared" si="194"/>
        <v>2220</v>
      </c>
      <c r="V195">
        <f t="shared" si="195"/>
        <v>2370</v>
      </c>
      <c r="W195">
        <v>22860</v>
      </c>
      <c r="X195">
        <f t="shared" si="187"/>
        <v>914.4</v>
      </c>
      <c r="Y195" s="133" t="e">
        <v>#N/A</v>
      </c>
      <c r="Z195" s="118" t="e">
        <f t="shared" si="149"/>
        <v>#N/A</v>
      </c>
      <c r="AA195" t="e">
        <f>Z195/N195/M195</f>
        <v>#N/A</v>
      </c>
      <c r="AB195" t="s">
        <v>158</v>
      </c>
      <c r="AC195" t="e">
        <f t="shared" si="196"/>
        <v>#N/A</v>
      </c>
      <c r="AF195" t="e">
        <v>#N/A</v>
      </c>
    </row>
    <row r="196" spans="1:32" ht="11.9" customHeight="1" x14ac:dyDescent="0.35">
      <c r="A196" t="str">
        <f t="shared" si="171"/>
        <v>-42879821K2A</v>
      </c>
      <c r="B196">
        <v>-4287982</v>
      </c>
      <c r="C196" t="s">
        <v>381</v>
      </c>
      <c r="D196" t="s">
        <v>291</v>
      </c>
      <c r="E196" t="s">
        <v>379</v>
      </c>
      <c r="F196">
        <v>40</v>
      </c>
      <c r="H196" t="s">
        <v>161</v>
      </c>
      <c r="K196">
        <v>5</v>
      </c>
      <c r="L196">
        <v>12</v>
      </c>
      <c r="M196">
        <v>90</v>
      </c>
      <c r="N196">
        <v>2.4</v>
      </c>
      <c r="O196">
        <f t="shared" si="193"/>
        <v>216</v>
      </c>
      <c r="P196">
        <v>480</v>
      </c>
      <c r="Q196">
        <v>300</v>
      </c>
      <c r="R196">
        <v>147</v>
      </c>
      <c r="S196">
        <v>6</v>
      </c>
      <c r="T196">
        <v>15</v>
      </c>
      <c r="U196">
        <f t="shared" si="194"/>
        <v>2205</v>
      </c>
      <c r="V196">
        <f t="shared" si="195"/>
        <v>2355</v>
      </c>
      <c r="W196">
        <v>22860</v>
      </c>
      <c r="X196">
        <f t="shared" si="187"/>
        <v>914.4</v>
      </c>
      <c r="Y196" s="133" t="e">
        <v>#N/A</v>
      </c>
      <c r="Z196" s="118" t="e">
        <f t="shared" ref="Z196:Z259" si="212">+X196*Y196/100</f>
        <v>#N/A</v>
      </c>
      <c r="AC196" t="e">
        <f t="shared" si="196"/>
        <v>#N/A</v>
      </c>
      <c r="AE196" t="s">
        <v>279</v>
      </c>
      <c r="AF196">
        <v>4287982</v>
      </c>
    </row>
    <row r="197" spans="1:32" ht="11.9" customHeight="1" x14ac:dyDescent="0.35">
      <c r="A197" t="str">
        <f t="shared" si="171"/>
        <v>42879831K2A</v>
      </c>
      <c r="B197">
        <v>4287983</v>
      </c>
      <c r="C197" t="s">
        <v>382</v>
      </c>
      <c r="D197" t="s">
        <v>291</v>
      </c>
      <c r="E197" t="s">
        <v>379</v>
      </c>
      <c r="F197">
        <v>40</v>
      </c>
      <c r="G197" t="s">
        <v>372</v>
      </c>
      <c r="H197" t="s">
        <v>161</v>
      </c>
      <c r="I197" t="s">
        <v>293</v>
      </c>
      <c r="J197" t="s">
        <v>298</v>
      </c>
      <c r="K197">
        <v>16</v>
      </c>
      <c r="L197">
        <v>6</v>
      </c>
      <c r="M197">
        <v>72</v>
      </c>
      <c r="N197">
        <v>3.84</v>
      </c>
      <c r="O197">
        <f t="shared" si="193"/>
        <v>276.48</v>
      </c>
      <c r="P197">
        <v>300</v>
      </c>
      <c r="Q197">
        <v>261</v>
      </c>
      <c r="R197">
        <v>370</v>
      </c>
      <c r="S197">
        <v>12</v>
      </c>
      <c r="T197">
        <v>6</v>
      </c>
      <c r="U197">
        <f t="shared" si="194"/>
        <v>2220</v>
      </c>
      <c r="V197">
        <f t="shared" si="195"/>
        <v>2370</v>
      </c>
      <c r="W197">
        <v>22860</v>
      </c>
      <c r="X197">
        <f t="shared" si="187"/>
        <v>914.4</v>
      </c>
      <c r="Y197" s="133" t="e">
        <v>#N/A</v>
      </c>
      <c r="Z197" s="118" t="e">
        <f t="shared" si="212"/>
        <v>#N/A</v>
      </c>
      <c r="AA197" t="e">
        <f t="shared" ref="AA197:AA206" si="213">Z197/N197/M197</f>
        <v>#N/A</v>
      </c>
      <c r="AB197" t="s">
        <v>158</v>
      </c>
      <c r="AC197" t="e">
        <f t="shared" si="196"/>
        <v>#N/A</v>
      </c>
      <c r="AF197" t="e">
        <v>#N/A</v>
      </c>
    </row>
    <row r="198" spans="1:32" ht="11.9" customHeight="1" x14ac:dyDescent="0.35">
      <c r="A198" t="str">
        <f t="shared" si="171"/>
        <v>42880041K2B</v>
      </c>
      <c r="B198">
        <v>4288004</v>
      </c>
      <c r="C198" t="s">
        <v>310</v>
      </c>
      <c r="D198" t="s">
        <v>171</v>
      </c>
      <c r="E198" t="s">
        <v>311</v>
      </c>
      <c r="F198">
        <v>200</v>
      </c>
      <c r="H198" t="s">
        <v>161</v>
      </c>
      <c r="I198" t="s">
        <v>293</v>
      </c>
      <c r="K198">
        <v>1</v>
      </c>
      <c r="L198">
        <v>10</v>
      </c>
      <c r="M198">
        <v>192</v>
      </c>
      <c r="N198">
        <v>2</v>
      </c>
      <c r="O198">
        <f t="shared" si="193"/>
        <v>384</v>
      </c>
      <c r="P198">
        <v>386</v>
      </c>
      <c r="Q198">
        <v>191</v>
      </c>
      <c r="R198">
        <v>125</v>
      </c>
      <c r="S198">
        <v>12</v>
      </c>
      <c r="T198">
        <v>16</v>
      </c>
      <c r="U198">
        <f t="shared" si="194"/>
        <v>2000</v>
      </c>
      <c r="V198">
        <f t="shared" si="195"/>
        <v>2150</v>
      </c>
      <c r="W198">
        <v>7188</v>
      </c>
      <c r="X198">
        <f t="shared" si="187"/>
        <v>1437.6</v>
      </c>
      <c r="Y198" s="133">
        <v>88</v>
      </c>
      <c r="Z198">
        <f t="shared" si="212"/>
        <v>1265.088</v>
      </c>
      <c r="AA198">
        <f t="shared" si="213"/>
        <v>3.2944999999999998</v>
      </c>
      <c r="AB198" t="s">
        <v>158</v>
      </c>
      <c r="AC198">
        <f t="shared" si="196"/>
        <v>2530.1759999999999</v>
      </c>
      <c r="AD198" t="s">
        <v>312</v>
      </c>
      <c r="AF198" t="e">
        <v>#N/A</v>
      </c>
    </row>
    <row r="199" spans="1:32" ht="11.9" customHeight="1" x14ac:dyDescent="0.35">
      <c r="A199" t="str">
        <f t="shared" si="171"/>
        <v>42880051K2B</v>
      </c>
      <c r="B199">
        <v>4288005</v>
      </c>
      <c r="C199" t="s">
        <v>383</v>
      </c>
      <c r="D199" t="s">
        <v>171</v>
      </c>
      <c r="E199" t="s">
        <v>311</v>
      </c>
      <c r="F199">
        <v>200</v>
      </c>
      <c r="H199" t="s">
        <v>227</v>
      </c>
      <c r="I199" t="s">
        <v>293</v>
      </c>
      <c r="K199">
        <v>1</v>
      </c>
      <c r="L199">
        <v>10</v>
      </c>
      <c r="M199">
        <v>192</v>
      </c>
      <c r="N199">
        <v>2</v>
      </c>
      <c r="O199">
        <f t="shared" si="193"/>
        <v>384</v>
      </c>
      <c r="P199">
        <v>386</v>
      </c>
      <c r="Q199">
        <v>191</v>
      </c>
      <c r="R199">
        <v>125</v>
      </c>
      <c r="S199">
        <v>12</v>
      </c>
      <c r="T199">
        <v>16</v>
      </c>
      <c r="U199">
        <f t="shared" si="194"/>
        <v>2000</v>
      </c>
      <c r="V199">
        <f t="shared" si="195"/>
        <v>2150</v>
      </c>
      <c r="W199">
        <v>7188</v>
      </c>
      <c r="X199">
        <f t="shared" si="187"/>
        <v>1437.6</v>
      </c>
      <c r="Y199" s="133">
        <v>88</v>
      </c>
      <c r="Z199">
        <f t="shared" si="212"/>
        <v>1265.088</v>
      </c>
      <c r="AA199">
        <f t="shared" si="213"/>
        <v>3.2944999999999998</v>
      </c>
      <c r="AB199" t="s">
        <v>158</v>
      </c>
      <c r="AC199">
        <f t="shared" si="196"/>
        <v>2530.1759999999999</v>
      </c>
      <c r="AD199" t="s">
        <v>312</v>
      </c>
      <c r="AF199" t="e">
        <v>#N/A</v>
      </c>
    </row>
    <row r="200" spans="1:32" ht="11.9" customHeight="1" x14ac:dyDescent="0.35">
      <c r="A200" t="str">
        <f t="shared" si="171"/>
        <v>42880601K2A</v>
      </c>
      <c r="B200">
        <v>4288060</v>
      </c>
      <c r="C200" t="s">
        <v>384</v>
      </c>
      <c r="D200" t="s">
        <v>291</v>
      </c>
      <c r="E200" t="s">
        <v>385</v>
      </c>
      <c r="F200">
        <v>60</v>
      </c>
      <c r="H200" t="s">
        <v>161</v>
      </c>
      <c r="I200" t="s">
        <v>293</v>
      </c>
      <c r="J200" t="s">
        <v>298</v>
      </c>
      <c r="K200">
        <v>12</v>
      </c>
      <c r="L200">
        <v>8</v>
      </c>
      <c r="M200">
        <v>64</v>
      </c>
      <c r="N200">
        <v>5.76</v>
      </c>
      <c r="O200">
        <f t="shared" si="193"/>
        <v>368.64</v>
      </c>
      <c r="P200">
        <v>471</v>
      </c>
      <c r="Q200">
        <v>300</v>
      </c>
      <c r="R200">
        <v>260</v>
      </c>
      <c r="S200">
        <v>8</v>
      </c>
      <c r="T200">
        <v>8</v>
      </c>
      <c r="U200">
        <f t="shared" si="194"/>
        <v>2080</v>
      </c>
      <c r="V200">
        <f t="shared" si="195"/>
        <v>2230</v>
      </c>
      <c r="W200">
        <v>11862</v>
      </c>
      <c r="X200">
        <f t="shared" si="187"/>
        <v>711.72</v>
      </c>
      <c r="Y200" s="133">
        <v>75</v>
      </c>
      <c r="Z200" s="118">
        <f t="shared" si="212"/>
        <v>533.79</v>
      </c>
      <c r="AA200">
        <f t="shared" si="213"/>
        <v>1.447998046875</v>
      </c>
      <c r="AB200" t="s">
        <v>158</v>
      </c>
      <c r="AC200">
        <f t="shared" si="196"/>
        <v>1067.58</v>
      </c>
      <c r="AF200" t="e">
        <v>#N/A</v>
      </c>
    </row>
    <row r="201" spans="1:32" ht="11.9" customHeight="1" x14ac:dyDescent="0.35">
      <c r="A201" t="str">
        <f t="shared" si="171"/>
        <v>42880621K2A</v>
      </c>
      <c r="B201">
        <v>4288062</v>
      </c>
      <c r="C201" t="s">
        <v>386</v>
      </c>
      <c r="D201" t="s">
        <v>291</v>
      </c>
      <c r="E201" t="s">
        <v>387</v>
      </c>
      <c r="F201">
        <v>64</v>
      </c>
      <c r="G201" t="s">
        <v>194</v>
      </c>
      <c r="I201" t="s">
        <v>297</v>
      </c>
      <c r="J201" t="s">
        <v>298</v>
      </c>
      <c r="K201">
        <v>12</v>
      </c>
      <c r="L201">
        <v>6</v>
      </c>
      <c r="M201">
        <v>24</v>
      </c>
      <c r="N201">
        <v>4.6079999999999997</v>
      </c>
      <c r="O201">
        <f t="shared" si="193"/>
        <v>110.59199999999998</v>
      </c>
      <c r="P201">
        <v>300</v>
      </c>
      <c r="Q201">
        <v>261</v>
      </c>
      <c r="R201">
        <v>375</v>
      </c>
      <c r="S201">
        <v>12</v>
      </c>
      <c r="T201">
        <v>2</v>
      </c>
      <c r="U201">
        <f t="shared" si="194"/>
        <v>750</v>
      </c>
      <c r="V201">
        <f t="shared" si="195"/>
        <v>900</v>
      </c>
      <c r="W201">
        <v>12840</v>
      </c>
      <c r="X201">
        <f t="shared" si="187"/>
        <v>821.76</v>
      </c>
      <c r="Y201" s="133" t="e">
        <v>#N/A</v>
      </c>
      <c r="Z201" s="118" t="e">
        <f t="shared" si="212"/>
        <v>#N/A</v>
      </c>
      <c r="AA201" t="e">
        <f t="shared" si="213"/>
        <v>#N/A</v>
      </c>
      <c r="AB201" t="s">
        <v>158</v>
      </c>
      <c r="AC201" t="e">
        <f t="shared" si="196"/>
        <v>#N/A</v>
      </c>
      <c r="AF201" t="e">
        <v>#N/A</v>
      </c>
    </row>
    <row r="202" spans="1:32" ht="11.9" customHeight="1" x14ac:dyDescent="0.35">
      <c r="A202" t="str">
        <f t="shared" si="171"/>
        <v>42880631K2A</v>
      </c>
      <c r="B202">
        <v>4288063</v>
      </c>
      <c r="C202" t="s">
        <v>386</v>
      </c>
      <c r="D202" t="s">
        <v>291</v>
      </c>
      <c r="E202" t="s">
        <v>387</v>
      </c>
      <c r="F202">
        <v>64</v>
      </c>
      <c r="I202" t="s">
        <v>297</v>
      </c>
      <c r="J202" t="s">
        <v>298</v>
      </c>
      <c r="K202">
        <v>12</v>
      </c>
      <c r="L202">
        <v>6</v>
      </c>
      <c r="M202">
        <v>24</v>
      </c>
      <c r="N202">
        <v>4.6079999999999997</v>
      </c>
      <c r="O202">
        <f t="shared" si="193"/>
        <v>110.59199999999998</v>
      </c>
      <c r="P202">
        <v>300</v>
      </c>
      <c r="Q202">
        <v>261</v>
      </c>
      <c r="R202">
        <v>375</v>
      </c>
      <c r="S202">
        <v>12</v>
      </c>
      <c r="T202">
        <v>2</v>
      </c>
      <c r="U202">
        <f t="shared" si="194"/>
        <v>750</v>
      </c>
      <c r="V202">
        <f t="shared" si="195"/>
        <v>900</v>
      </c>
      <c r="W202">
        <v>12840</v>
      </c>
      <c r="X202">
        <f t="shared" si="187"/>
        <v>821.76</v>
      </c>
      <c r="Y202" s="133" t="e">
        <v>#N/A</v>
      </c>
      <c r="Z202" s="118" t="e">
        <f t="shared" si="212"/>
        <v>#N/A</v>
      </c>
      <c r="AA202" t="e">
        <f t="shared" si="213"/>
        <v>#N/A</v>
      </c>
      <c r="AB202" t="s">
        <v>158</v>
      </c>
      <c r="AC202" t="e">
        <f t="shared" si="196"/>
        <v>#N/A</v>
      </c>
      <c r="AF202" t="e">
        <v>#N/A</v>
      </c>
    </row>
    <row r="203" spans="1:32" ht="11.9" customHeight="1" x14ac:dyDescent="0.35">
      <c r="A203" t="str">
        <f t="shared" ref="A203:A231" si="214">_xlfn.CONCAT(B203,D203)</f>
        <v>42880651K2A</v>
      </c>
      <c r="B203">
        <v>4288065</v>
      </c>
      <c r="C203" t="s">
        <v>386</v>
      </c>
      <c r="D203" t="s">
        <v>291</v>
      </c>
      <c r="E203" t="s">
        <v>387</v>
      </c>
      <c r="F203">
        <v>64</v>
      </c>
      <c r="G203" t="s">
        <v>238</v>
      </c>
      <c r="I203" t="s">
        <v>297</v>
      </c>
      <c r="J203" t="s">
        <v>298</v>
      </c>
      <c r="K203">
        <v>12</v>
      </c>
      <c r="L203">
        <v>6</v>
      </c>
      <c r="M203">
        <v>24</v>
      </c>
      <c r="N203">
        <v>4.6079999999999997</v>
      </c>
      <c r="O203">
        <f t="shared" si="193"/>
        <v>110.59199999999998</v>
      </c>
      <c r="P203">
        <v>300</v>
      </c>
      <c r="Q203">
        <v>261</v>
      </c>
      <c r="R203">
        <v>375</v>
      </c>
      <c r="S203">
        <v>12</v>
      </c>
      <c r="T203">
        <v>2</v>
      </c>
      <c r="U203">
        <f t="shared" si="194"/>
        <v>750</v>
      </c>
      <c r="V203">
        <f t="shared" si="195"/>
        <v>900</v>
      </c>
      <c r="W203">
        <v>12840</v>
      </c>
      <c r="X203">
        <f t="shared" si="187"/>
        <v>821.76</v>
      </c>
      <c r="Y203" s="133" t="e">
        <v>#N/A</v>
      </c>
      <c r="Z203" s="118" t="e">
        <f t="shared" si="212"/>
        <v>#N/A</v>
      </c>
      <c r="AA203" t="e">
        <f t="shared" si="213"/>
        <v>#N/A</v>
      </c>
      <c r="AB203" t="s">
        <v>158</v>
      </c>
      <c r="AC203" t="e">
        <f t="shared" si="196"/>
        <v>#N/A</v>
      </c>
      <c r="AF203" t="e">
        <v>#N/A</v>
      </c>
    </row>
    <row r="204" spans="1:32" ht="11.9" customHeight="1" x14ac:dyDescent="0.35">
      <c r="A204" t="str">
        <f t="shared" si="214"/>
        <v>42880651K2A</v>
      </c>
      <c r="B204">
        <v>4288065</v>
      </c>
      <c r="C204" t="s">
        <v>386</v>
      </c>
      <c r="D204" t="s">
        <v>291</v>
      </c>
      <c r="E204" t="s">
        <v>387</v>
      </c>
      <c r="F204">
        <v>64</v>
      </c>
      <c r="G204" t="s">
        <v>238</v>
      </c>
      <c r="I204" t="s">
        <v>297</v>
      </c>
      <c r="J204" t="s">
        <v>298</v>
      </c>
      <c r="K204">
        <v>12</v>
      </c>
      <c r="L204">
        <v>6</v>
      </c>
      <c r="M204">
        <v>24</v>
      </c>
      <c r="N204">
        <v>4.6079999999999997</v>
      </c>
      <c r="O204">
        <f t="shared" si="193"/>
        <v>110.59199999999998</v>
      </c>
      <c r="P204">
        <v>300</v>
      </c>
      <c r="Q204">
        <v>261</v>
      </c>
      <c r="R204">
        <v>375</v>
      </c>
      <c r="S204">
        <v>12</v>
      </c>
      <c r="T204">
        <v>2</v>
      </c>
      <c r="U204">
        <f t="shared" si="194"/>
        <v>750</v>
      </c>
      <c r="V204">
        <f t="shared" si="195"/>
        <v>900</v>
      </c>
      <c r="W204">
        <v>12840</v>
      </c>
      <c r="X204">
        <f t="shared" si="187"/>
        <v>821.76</v>
      </c>
      <c r="Y204" s="133" t="e">
        <v>#N/A</v>
      </c>
      <c r="Z204" s="118" t="e">
        <f t="shared" si="212"/>
        <v>#N/A</v>
      </c>
      <c r="AA204" t="e">
        <f t="shared" si="213"/>
        <v>#N/A</v>
      </c>
      <c r="AB204" t="s">
        <v>158</v>
      </c>
      <c r="AC204" t="e">
        <f t="shared" si="196"/>
        <v>#N/A</v>
      </c>
      <c r="AF204" t="e">
        <v>#N/A</v>
      </c>
    </row>
    <row r="205" spans="1:32" ht="11.9" customHeight="1" x14ac:dyDescent="0.35">
      <c r="A205" t="str">
        <f t="shared" si="214"/>
        <v>42880661K2A</v>
      </c>
      <c r="B205">
        <v>4288066</v>
      </c>
      <c r="C205" t="s">
        <v>388</v>
      </c>
      <c r="D205" t="s">
        <v>291</v>
      </c>
      <c r="E205" t="s">
        <v>387</v>
      </c>
      <c r="F205">
        <v>64</v>
      </c>
      <c r="G205" t="s">
        <v>389</v>
      </c>
      <c r="H205" t="s">
        <v>173</v>
      </c>
      <c r="I205" t="s">
        <v>297</v>
      </c>
      <c r="J205" t="s">
        <v>298</v>
      </c>
      <c r="K205">
        <v>12</v>
      </c>
      <c r="L205">
        <v>6</v>
      </c>
      <c r="M205">
        <v>24</v>
      </c>
      <c r="N205">
        <v>4.6079999999999997</v>
      </c>
      <c r="O205">
        <f t="shared" si="193"/>
        <v>110.59199999999998</v>
      </c>
      <c r="P205">
        <v>300</v>
      </c>
      <c r="Q205">
        <v>261</v>
      </c>
      <c r="R205">
        <v>375</v>
      </c>
      <c r="S205">
        <v>12</v>
      </c>
      <c r="T205">
        <v>2</v>
      </c>
      <c r="U205">
        <f t="shared" si="194"/>
        <v>750</v>
      </c>
      <c r="V205">
        <f t="shared" si="195"/>
        <v>900</v>
      </c>
      <c r="W205">
        <v>12840</v>
      </c>
      <c r="X205">
        <f t="shared" si="187"/>
        <v>821.76</v>
      </c>
      <c r="Y205" s="133" t="e">
        <v>#N/A</v>
      </c>
      <c r="Z205" s="118" t="e">
        <f t="shared" si="212"/>
        <v>#N/A</v>
      </c>
      <c r="AA205" t="e">
        <f t="shared" si="213"/>
        <v>#N/A</v>
      </c>
      <c r="AB205" t="s">
        <v>158</v>
      </c>
      <c r="AC205" t="e">
        <f t="shared" si="196"/>
        <v>#N/A</v>
      </c>
      <c r="AF205" t="e">
        <v>#N/A</v>
      </c>
    </row>
    <row r="206" spans="1:32" ht="11.9" customHeight="1" x14ac:dyDescent="0.35">
      <c r="A206" t="str">
        <f t="shared" si="214"/>
        <v>42880721K2A</v>
      </c>
      <c r="B206">
        <v>4288072</v>
      </c>
      <c r="C206" t="s">
        <v>386</v>
      </c>
      <c r="D206" t="s">
        <v>291</v>
      </c>
      <c r="E206" t="s">
        <v>387</v>
      </c>
      <c r="F206">
        <v>64</v>
      </c>
      <c r="I206" t="s">
        <v>297</v>
      </c>
      <c r="J206" t="s">
        <v>298</v>
      </c>
      <c r="K206">
        <v>12</v>
      </c>
      <c r="L206">
        <v>6</v>
      </c>
      <c r="M206">
        <v>24</v>
      </c>
      <c r="N206">
        <v>4.6079999999999997</v>
      </c>
      <c r="O206">
        <f t="shared" si="193"/>
        <v>110.59199999999998</v>
      </c>
      <c r="P206">
        <v>300</v>
      </c>
      <c r="Q206">
        <v>261</v>
      </c>
      <c r="R206">
        <v>375</v>
      </c>
      <c r="S206">
        <v>12</v>
      </c>
      <c r="T206">
        <v>2</v>
      </c>
      <c r="U206">
        <f t="shared" si="194"/>
        <v>750</v>
      </c>
      <c r="V206">
        <f t="shared" si="195"/>
        <v>900</v>
      </c>
      <c r="W206">
        <v>12840</v>
      </c>
      <c r="X206">
        <f t="shared" si="187"/>
        <v>821.76</v>
      </c>
      <c r="Y206" s="133" t="e">
        <v>#N/A</v>
      </c>
      <c r="Z206" s="118" t="e">
        <f t="shared" si="212"/>
        <v>#N/A</v>
      </c>
      <c r="AA206" t="e">
        <f t="shared" si="213"/>
        <v>#N/A</v>
      </c>
      <c r="AB206" t="s">
        <v>158</v>
      </c>
      <c r="AC206" t="e">
        <f t="shared" si="196"/>
        <v>#N/A</v>
      </c>
      <c r="AF206" t="e">
        <v>#N/A</v>
      </c>
    </row>
    <row r="207" spans="1:32" ht="11.9" customHeight="1" x14ac:dyDescent="0.35">
      <c r="A207" t="str">
        <f t="shared" si="214"/>
        <v>-42880771K2B</v>
      </c>
      <c r="B207">
        <v>-4288077</v>
      </c>
      <c r="C207" t="s">
        <v>390</v>
      </c>
      <c r="D207" t="s">
        <v>171</v>
      </c>
      <c r="E207" t="s">
        <v>301</v>
      </c>
      <c r="F207">
        <v>32</v>
      </c>
      <c r="H207" t="s">
        <v>227</v>
      </c>
      <c r="K207">
        <v>5</v>
      </c>
      <c r="L207">
        <v>10</v>
      </c>
      <c r="M207">
        <v>144</v>
      </c>
      <c r="N207">
        <v>1.6</v>
      </c>
      <c r="O207">
        <f t="shared" si="193"/>
        <v>230.4</v>
      </c>
      <c r="P207">
        <v>300</v>
      </c>
      <c r="Q207">
        <v>260</v>
      </c>
      <c r="R207">
        <v>180</v>
      </c>
      <c r="S207">
        <v>12</v>
      </c>
      <c r="T207">
        <v>12</v>
      </c>
      <c r="U207">
        <f t="shared" si="194"/>
        <v>2160</v>
      </c>
      <c r="V207">
        <f t="shared" si="195"/>
        <v>2310</v>
      </c>
      <c r="W207">
        <v>34980</v>
      </c>
      <c r="X207">
        <f t="shared" si="187"/>
        <v>1119.3599999999999</v>
      </c>
      <c r="Y207" s="133" t="e">
        <v>#N/A</v>
      </c>
      <c r="Z207" t="e">
        <f t="shared" si="212"/>
        <v>#N/A</v>
      </c>
      <c r="AC207" t="e">
        <f t="shared" si="196"/>
        <v>#N/A</v>
      </c>
      <c r="AD207" t="s">
        <v>303</v>
      </c>
      <c r="AF207">
        <v>4288077</v>
      </c>
    </row>
    <row r="208" spans="1:32" ht="11.9" customHeight="1" x14ac:dyDescent="0.35">
      <c r="A208" t="str">
        <f t="shared" si="214"/>
        <v>42880781K2B</v>
      </c>
      <c r="B208">
        <v>4288078</v>
      </c>
      <c r="C208" t="s">
        <v>391</v>
      </c>
      <c r="D208" t="s">
        <v>171</v>
      </c>
      <c r="E208" t="s">
        <v>301</v>
      </c>
      <c r="F208">
        <v>32</v>
      </c>
      <c r="G208" t="s">
        <v>372</v>
      </c>
      <c r="H208" t="s">
        <v>227</v>
      </c>
      <c r="I208" t="s">
        <v>293</v>
      </c>
      <c r="J208" t="s">
        <v>298</v>
      </c>
      <c r="K208">
        <v>16</v>
      </c>
      <c r="L208">
        <v>9</v>
      </c>
      <c r="M208">
        <v>45</v>
      </c>
      <c r="N208">
        <v>4.6079999999999997</v>
      </c>
      <c r="O208">
        <f t="shared" si="193"/>
        <v>207.35999999999999</v>
      </c>
      <c r="P208">
        <v>396</v>
      </c>
      <c r="Q208">
        <v>261</v>
      </c>
      <c r="R208">
        <v>380</v>
      </c>
      <c r="S208">
        <v>9</v>
      </c>
      <c r="T208">
        <v>5</v>
      </c>
      <c r="U208">
        <f t="shared" si="194"/>
        <v>1900</v>
      </c>
      <c r="V208">
        <f t="shared" si="195"/>
        <v>2050</v>
      </c>
      <c r="W208">
        <v>34980</v>
      </c>
      <c r="X208">
        <f t="shared" si="187"/>
        <v>1119.3599999999999</v>
      </c>
      <c r="Y208" s="133">
        <v>75</v>
      </c>
      <c r="Z208">
        <f t="shared" si="212"/>
        <v>839.51999999999987</v>
      </c>
      <c r="AA208">
        <f t="shared" ref="AA208:AA225" si="215">Z208/N208/M208</f>
        <v>4.0486111111111107</v>
      </c>
      <c r="AB208" t="s">
        <v>158</v>
      </c>
      <c r="AC208">
        <f t="shared" si="196"/>
        <v>1679.0399999999997</v>
      </c>
      <c r="AD208" t="s">
        <v>303</v>
      </c>
      <c r="AF208" t="e">
        <v>#N/A</v>
      </c>
    </row>
    <row r="209" spans="1:32" ht="11.9" customHeight="1" x14ac:dyDescent="0.35">
      <c r="A209" t="str">
        <f t="shared" si="214"/>
        <v>42880811K2B</v>
      </c>
      <c r="B209">
        <v>4288081</v>
      </c>
      <c r="C209" t="s">
        <v>392</v>
      </c>
      <c r="D209" t="s">
        <v>171</v>
      </c>
      <c r="E209" t="s">
        <v>301</v>
      </c>
      <c r="F209">
        <v>32</v>
      </c>
      <c r="G209" t="s">
        <v>372</v>
      </c>
      <c r="H209" t="s">
        <v>173</v>
      </c>
      <c r="I209" t="s">
        <v>293</v>
      </c>
      <c r="J209" t="s">
        <v>294</v>
      </c>
      <c r="K209">
        <v>5</v>
      </c>
      <c r="L209">
        <v>10</v>
      </c>
      <c r="M209">
        <v>144</v>
      </c>
      <c r="N209">
        <v>1.6</v>
      </c>
      <c r="O209">
        <f t="shared" ref="O209" si="216">+N209*M209</f>
        <v>230.4</v>
      </c>
      <c r="P209">
        <v>300</v>
      </c>
      <c r="Q209">
        <v>260</v>
      </c>
      <c r="R209">
        <v>180</v>
      </c>
      <c r="S209">
        <v>12</v>
      </c>
      <c r="T209">
        <v>12</v>
      </c>
      <c r="U209">
        <f t="shared" ref="U209" si="217">+T209*R209</f>
        <v>2160</v>
      </c>
      <c r="V209">
        <f t="shared" ref="V209" si="218">+U209+150</f>
        <v>2310</v>
      </c>
      <c r="W209">
        <v>34980</v>
      </c>
      <c r="X209">
        <f t="shared" ref="X209" si="219">W209*F209/1000</f>
        <v>1119.3599999999999</v>
      </c>
      <c r="Y209" s="133">
        <v>75</v>
      </c>
      <c r="Z209">
        <f t="shared" si="212"/>
        <v>839.51999999999987</v>
      </c>
      <c r="AA209">
        <f t="shared" si="215"/>
        <v>3.6437499999999994</v>
      </c>
      <c r="AB209" t="s">
        <v>154</v>
      </c>
      <c r="AC209">
        <f t="shared" ref="AC209" si="220">+Z209*2</f>
        <v>1679.0399999999997</v>
      </c>
      <c r="AD209" t="s">
        <v>303</v>
      </c>
      <c r="AF209" t="e">
        <v>#N/A</v>
      </c>
    </row>
    <row r="210" spans="1:32" ht="11.9" customHeight="1" x14ac:dyDescent="0.35">
      <c r="A210" t="str">
        <f t="shared" si="214"/>
        <v>43165591K2A</v>
      </c>
      <c r="B210">
        <v>4316559</v>
      </c>
      <c r="C210" t="s">
        <v>393</v>
      </c>
      <c r="D210" t="s">
        <v>291</v>
      </c>
      <c r="E210" t="s">
        <v>301</v>
      </c>
      <c r="F210">
        <v>30</v>
      </c>
      <c r="H210" t="s">
        <v>173</v>
      </c>
      <c r="I210" t="s">
        <v>293</v>
      </c>
      <c r="J210" t="s">
        <v>294</v>
      </c>
      <c r="K210">
        <v>5</v>
      </c>
      <c r="L210">
        <v>10</v>
      </c>
      <c r="M210">
        <v>108</v>
      </c>
      <c r="N210">
        <v>1.6</v>
      </c>
      <c r="O210">
        <f t="shared" si="193"/>
        <v>172.8</v>
      </c>
      <c r="P210">
        <v>300</v>
      </c>
      <c r="Q210">
        <v>260</v>
      </c>
      <c r="R210">
        <v>180</v>
      </c>
      <c r="S210">
        <v>12</v>
      </c>
      <c r="T210">
        <v>12</v>
      </c>
      <c r="U210">
        <f t="shared" si="194"/>
        <v>2160</v>
      </c>
      <c r="V210">
        <f t="shared" si="195"/>
        <v>2310</v>
      </c>
      <c r="W210">
        <v>33750</v>
      </c>
      <c r="X210">
        <f t="shared" si="187"/>
        <v>1012.5</v>
      </c>
      <c r="Y210" s="133">
        <v>85</v>
      </c>
      <c r="Z210" s="118">
        <f t="shared" si="212"/>
        <v>860.625</v>
      </c>
      <c r="AA210">
        <f t="shared" si="215"/>
        <v>4.98046875</v>
      </c>
      <c r="AB210" t="s">
        <v>158</v>
      </c>
      <c r="AC210">
        <f t="shared" si="196"/>
        <v>1721.25</v>
      </c>
      <c r="AD210" t="s">
        <v>303</v>
      </c>
      <c r="AF210" t="e">
        <v>#N/A</v>
      </c>
    </row>
    <row r="211" spans="1:32" ht="11.9" customHeight="1" x14ac:dyDescent="0.35">
      <c r="A211" t="str">
        <f t="shared" si="214"/>
        <v>42880821K2B</v>
      </c>
      <c r="B211">
        <v>4288082</v>
      </c>
      <c r="C211" t="s">
        <v>343</v>
      </c>
      <c r="D211" t="s">
        <v>171</v>
      </c>
      <c r="E211" t="s">
        <v>296</v>
      </c>
      <c r="F211">
        <v>32</v>
      </c>
      <c r="G211" t="s">
        <v>372</v>
      </c>
      <c r="H211" t="s">
        <v>173</v>
      </c>
      <c r="I211" t="s">
        <v>297</v>
      </c>
      <c r="J211" t="s">
        <v>294</v>
      </c>
      <c r="K211">
        <v>5</v>
      </c>
      <c r="L211">
        <v>10</v>
      </c>
      <c r="M211">
        <v>144</v>
      </c>
      <c r="N211">
        <v>1.6</v>
      </c>
      <c r="O211">
        <f t="shared" si="193"/>
        <v>230.4</v>
      </c>
      <c r="P211">
        <v>300</v>
      </c>
      <c r="Q211">
        <v>260</v>
      </c>
      <c r="R211">
        <v>180</v>
      </c>
      <c r="S211">
        <v>12</v>
      </c>
      <c r="T211">
        <v>12</v>
      </c>
      <c r="U211">
        <f t="shared" si="194"/>
        <v>2160</v>
      </c>
      <c r="V211">
        <f t="shared" si="195"/>
        <v>2310</v>
      </c>
      <c r="W211">
        <v>38340</v>
      </c>
      <c r="X211">
        <f t="shared" si="187"/>
        <v>1226.8800000000001</v>
      </c>
      <c r="Y211" s="133">
        <v>85</v>
      </c>
      <c r="Z211">
        <f t="shared" si="212"/>
        <v>1042.848</v>
      </c>
      <c r="AA211">
        <f t="shared" si="215"/>
        <v>4.5262500000000001</v>
      </c>
      <c r="AB211" t="s">
        <v>158</v>
      </c>
      <c r="AC211">
        <f t="shared" si="196"/>
        <v>2085.6959999999999</v>
      </c>
      <c r="AD211" t="s">
        <v>299</v>
      </c>
      <c r="AF211" t="e">
        <v>#N/A</v>
      </c>
    </row>
    <row r="212" spans="1:32" ht="11.9" customHeight="1" x14ac:dyDescent="0.35">
      <c r="A212" t="str">
        <f t="shared" si="214"/>
        <v>42880831K2B</v>
      </c>
      <c r="B212">
        <v>4288083</v>
      </c>
      <c r="C212" t="s">
        <v>394</v>
      </c>
      <c r="D212" t="s">
        <v>171</v>
      </c>
      <c r="E212" t="s">
        <v>301</v>
      </c>
      <c r="F212">
        <v>32</v>
      </c>
      <c r="G212" t="s">
        <v>372</v>
      </c>
      <c r="H212" t="s">
        <v>173</v>
      </c>
      <c r="I212" t="s">
        <v>293</v>
      </c>
      <c r="J212" t="s">
        <v>298</v>
      </c>
      <c r="K212">
        <v>16</v>
      </c>
      <c r="L212">
        <v>9</v>
      </c>
      <c r="M212">
        <v>45</v>
      </c>
      <c r="N212">
        <v>4.6079999999999997</v>
      </c>
      <c r="O212">
        <f t="shared" ref="O212" si="221">+N212*M212</f>
        <v>207.35999999999999</v>
      </c>
      <c r="P212">
        <v>396</v>
      </c>
      <c r="Q212">
        <v>261</v>
      </c>
      <c r="R212">
        <v>380</v>
      </c>
      <c r="S212">
        <v>9</v>
      </c>
      <c r="T212">
        <v>5</v>
      </c>
      <c r="U212">
        <f t="shared" ref="U212" si="222">+T212*R212</f>
        <v>1900</v>
      </c>
      <c r="V212">
        <f t="shared" ref="V212" si="223">+U212+150</f>
        <v>2050</v>
      </c>
      <c r="W212">
        <v>34980</v>
      </c>
      <c r="X212">
        <f t="shared" ref="X212" si="224">W212*F212/1000</f>
        <v>1119.3599999999999</v>
      </c>
      <c r="Y212" s="133">
        <v>75</v>
      </c>
      <c r="Z212">
        <f t="shared" si="212"/>
        <v>839.51999999999987</v>
      </c>
      <c r="AA212">
        <f t="shared" si="215"/>
        <v>4.0486111111111107</v>
      </c>
      <c r="AB212" t="s">
        <v>154</v>
      </c>
      <c r="AC212">
        <f t="shared" ref="AC212" si="225">+Z212*2</f>
        <v>1679.0399999999997</v>
      </c>
      <c r="AD212" t="s">
        <v>303</v>
      </c>
      <c r="AF212" t="e">
        <v>#N/A</v>
      </c>
    </row>
    <row r="213" spans="1:32" ht="11.9" customHeight="1" x14ac:dyDescent="0.35">
      <c r="A213" t="str">
        <f t="shared" si="214"/>
        <v>43181721K2A</v>
      </c>
      <c r="B213">
        <v>4318172</v>
      </c>
      <c r="C213" t="s">
        <v>395</v>
      </c>
      <c r="D213" t="s">
        <v>291</v>
      </c>
      <c r="E213" t="s">
        <v>301</v>
      </c>
      <c r="F213">
        <v>30</v>
      </c>
      <c r="H213" t="s">
        <v>173</v>
      </c>
      <c r="I213" t="s">
        <v>293</v>
      </c>
      <c r="J213" t="s">
        <v>298</v>
      </c>
      <c r="K213">
        <v>16</v>
      </c>
      <c r="L213">
        <v>9</v>
      </c>
      <c r="M213">
        <v>36</v>
      </c>
      <c r="N213">
        <v>4.6079999999999997</v>
      </c>
      <c r="O213">
        <f t="shared" si="193"/>
        <v>165.88799999999998</v>
      </c>
      <c r="P213">
        <v>396</v>
      </c>
      <c r="Q213">
        <v>261</v>
      </c>
      <c r="R213">
        <v>380</v>
      </c>
      <c r="S213">
        <v>9</v>
      </c>
      <c r="T213">
        <v>5</v>
      </c>
      <c r="U213">
        <f t="shared" si="194"/>
        <v>1900</v>
      </c>
      <c r="V213">
        <f t="shared" si="195"/>
        <v>2050</v>
      </c>
      <c r="W213">
        <v>33750</v>
      </c>
      <c r="X213">
        <f t="shared" si="187"/>
        <v>1012.5</v>
      </c>
      <c r="Y213" s="133">
        <v>85</v>
      </c>
      <c r="Z213" s="118">
        <f t="shared" si="212"/>
        <v>860.625</v>
      </c>
      <c r="AA213">
        <f t="shared" si="215"/>
        <v>5.18798828125</v>
      </c>
      <c r="AB213" t="s">
        <v>158</v>
      </c>
      <c r="AC213">
        <f t="shared" si="196"/>
        <v>1721.25</v>
      </c>
      <c r="AD213" t="s">
        <v>303</v>
      </c>
      <c r="AF213" t="e">
        <v>#N/A</v>
      </c>
    </row>
    <row r="214" spans="1:32" ht="11.9" customHeight="1" x14ac:dyDescent="0.35">
      <c r="A214" t="str">
        <f t="shared" si="214"/>
        <v>42880841K2B</v>
      </c>
      <c r="B214">
        <v>4288084</v>
      </c>
      <c r="C214" t="s">
        <v>396</v>
      </c>
      <c r="D214" t="s">
        <v>171</v>
      </c>
      <c r="E214" t="s">
        <v>296</v>
      </c>
      <c r="F214">
        <v>32</v>
      </c>
      <c r="G214" t="s">
        <v>372</v>
      </c>
      <c r="H214" t="s">
        <v>173</v>
      </c>
      <c r="I214" t="s">
        <v>297</v>
      </c>
      <c r="J214" t="s">
        <v>298</v>
      </c>
      <c r="K214">
        <v>16</v>
      </c>
      <c r="L214">
        <v>9</v>
      </c>
      <c r="M214">
        <v>45</v>
      </c>
      <c r="N214">
        <v>4.6079999999999997</v>
      </c>
      <c r="O214">
        <f t="shared" si="193"/>
        <v>207.35999999999999</v>
      </c>
      <c r="P214">
        <v>396</v>
      </c>
      <c r="Q214">
        <v>261</v>
      </c>
      <c r="R214">
        <v>380</v>
      </c>
      <c r="S214">
        <v>9</v>
      </c>
      <c r="T214">
        <v>5</v>
      </c>
      <c r="U214">
        <f t="shared" si="194"/>
        <v>1900</v>
      </c>
      <c r="V214">
        <f t="shared" si="195"/>
        <v>2050</v>
      </c>
      <c r="W214">
        <v>38340</v>
      </c>
      <c r="X214">
        <f t="shared" si="187"/>
        <v>1226.8800000000001</v>
      </c>
      <c r="Y214" s="133">
        <v>85</v>
      </c>
      <c r="Z214">
        <f t="shared" si="212"/>
        <v>1042.848</v>
      </c>
      <c r="AA214">
        <f t="shared" si="215"/>
        <v>5.0291666666666668</v>
      </c>
      <c r="AB214" t="s">
        <v>158</v>
      </c>
      <c r="AC214">
        <f t="shared" si="196"/>
        <v>2085.6959999999999</v>
      </c>
      <c r="AD214" t="s">
        <v>299</v>
      </c>
      <c r="AF214" t="e">
        <v>#N/A</v>
      </c>
    </row>
    <row r="215" spans="1:32" ht="11.9" customHeight="1" x14ac:dyDescent="0.35">
      <c r="A215" t="str">
        <f t="shared" si="214"/>
        <v>43185231K2A</v>
      </c>
      <c r="B215">
        <v>4318523</v>
      </c>
      <c r="C215" t="s">
        <v>396</v>
      </c>
      <c r="D215" t="s">
        <v>291</v>
      </c>
      <c r="E215" t="s">
        <v>296</v>
      </c>
      <c r="F215">
        <v>32</v>
      </c>
      <c r="H215" t="s">
        <v>173</v>
      </c>
      <c r="I215" t="s">
        <v>297</v>
      </c>
      <c r="J215" t="s">
        <v>298</v>
      </c>
      <c r="K215">
        <v>16</v>
      </c>
      <c r="L215">
        <v>9</v>
      </c>
      <c r="M215">
        <v>36</v>
      </c>
      <c r="N215">
        <v>4.6079999999999997</v>
      </c>
      <c r="O215">
        <f t="shared" ref="O215:O216" si="226">+N215*M215</f>
        <v>165.88799999999998</v>
      </c>
      <c r="P215">
        <v>396</v>
      </c>
      <c r="Q215">
        <v>261</v>
      </c>
      <c r="R215">
        <v>380</v>
      </c>
      <c r="S215">
        <v>9</v>
      </c>
      <c r="T215">
        <v>5</v>
      </c>
      <c r="U215">
        <f t="shared" ref="U215:U216" si="227">+T215*R215</f>
        <v>1900</v>
      </c>
      <c r="V215">
        <f t="shared" ref="V215:V216" si="228">+U215+150</f>
        <v>2050</v>
      </c>
      <c r="W215">
        <v>36984</v>
      </c>
      <c r="X215">
        <f t="shared" ref="X215:X216" si="229">W215*F215/1000</f>
        <v>1183.4880000000001</v>
      </c>
      <c r="Y215" s="133">
        <v>85</v>
      </c>
      <c r="Z215" s="118">
        <f t="shared" si="212"/>
        <v>1005.9648000000001</v>
      </c>
      <c r="AA215">
        <f t="shared" si="215"/>
        <v>6.0641203703703717</v>
      </c>
      <c r="AB215" t="s">
        <v>158</v>
      </c>
      <c r="AC215">
        <f t="shared" ref="AC215:AC216" si="230">+Z215*2</f>
        <v>2011.9296000000002</v>
      </c>
      <c r="AD215" t="s">
        <v>299</v>
      </c>
      <c r="AF215" t="e">
        <v>#N/A</v>
      </c>
    </row>
    <row r="216" spans="1:32" ht="11.9" customHeight="1" x14ac:dyDescent="0.35">
      <c r="A216" t="str">
        <f t="shared" si="214"/>
        <v>43181331K2A</v>
      </c>
      <c r="B216" s="47">
        <v>4318133</v>
      </c>
      <c r="C216" t="s">
        <v>334</v>
      </c>
      <c r="D216" t="s">
        <v>291</v>
      </c>
      <c r="E216" t="s">
        <v>296</v>
      </c>
      <c r="F216">
        <v>32</v>
      </c>
      <c r="H216" t="s">
        <v>161</v>
      </c>
      <c r="I216" t="s">
        <v>297</v>
      </c>
      <c r="J216" t="s">
        <v>298</v>
      </c>
      <c r="K216">
        <v>16</v>
      </c>
      <c r="L216">
        <v>9</v>
      </c>
      <c r="M216">
        <v>36</v>
      </c>
      <c r="N216">
        <v>4.6079999999999997</v>
      </c>
      <c r="O216">
        <f t="shared" si="226"/>
        <v>165.88799999999998</v>
      </c>
      <c r="P216">
        <v>396</v>
      </c>
      <c r="Q216">
        <v>261</v>
      </c>
      <c r="R216">
        <v>380</v>
      </c>
      <c r="S216">
        <v>9</v>
      </c>
      <c r="T216">
        <v>5</v>
      </c>
      <c r="U216">
        <f t="shared" si="227"/>
        <v>1900</v>
      </c>
      <c r="V216">
        <f t="shared" si="228"/>
        <v>2050</v>
      </c>
      <c r="W216">
        <v>36984</v>
      </c>
      <c r="X216">
        <f t="shared" si="229"/>
        <v>1183.4880000000001</v>
      </c>
      <c r="Y216" s="133">
        <v>85</v>
      </c>
      <c r="Z216" s="118">
        <f t="shared" si="212"/>
        <v>1005.9648000000001</v>
      </c>
      <c r="AA216">
        <f t="shared" si="215"/>
        <v>6.0641203703703717</v>
      </c>
      <c r="AB216" t="s">
        <v>158</v>
      </c>
      <c r="AC216">
        <f t="shared" si="230"/>
        <v>2011.9296000000002</v>
      </c>
      <c r="AD216" t="s">
        <v>299</v>
      </c>
      <c r="AF216" t="e">
        <v>#N/A</v>
      </c>
    </row>
    <row r="217" spans="1:32" ht="11.9" customHeight="1" x14ac:dyDescent="0.35">
      <c r="A217" t="str">
        <f t="shared" si="214"/>
        <v>43165341K2A</v>
      </c>
      <c r="B217" s="127">
        <v>4316534</v>
      </c>
      <c r="C217" t="s">
        <v>397</v>
      </c>
      <c r="D217" t="s">
        <v>291</v>
      </c>
      <c r="E217" t="s">
        <v>296</v>
      </c>
      <c r="F217">
        <v>32</v>
      </c>
      <c r="H217" t="s">
        <v>161</v>
      </c>
      <c r="I217" t="s">
        <v>297</v>
      </c>
      <c r="J217" t="s">
        <v>294</v>
      </c>
      <c r="K217">
        <v>5</v>
      </c>
      <c r="L217">
        <v>10</v>
      </c>
      <c r="M217">
        <v>108</v>
      </c>
      <c r="N217">
        <v>1.6</v>
      </c>
      <c r="O217">
        <f t="shared" si="193"/>
        <v>172.8</v>
      </c>
      <c r="P217">
        <v>396</v>
      </c>
      <c r="Q217">
        <v>261</v>
      </c>
      <c r="R217">
        <v>380</v>
      </c>
      <c r="S217">
        <v>9</v>
      </c>
      <c r="T217">
        <v>5</v>
      </c>
      <c r="U217">
        <f t="shared" si="194"/>
        <v>1900</v>
      </c>
      <c r="V217">
        <f t="shared" si="195"/>
        <v>2050</v>
      </c>
      <c r="W217">
        <v>36984</v>
      </c>
      <c r="X217">
        <f t="shared" si="187"/>
        <v>1183.4880000000001</v>
      </c>
      <c r="Y217" s="133">
        <v>85</v>
      </c>
      <c r="Z217" s="118">
        <f t="shared" si="212"/>
        <v>1005.9648000000001</v>
      </c>
      <c r="AA217">
        <f t="shared" si="215"/>
        <v>5.8215555555555563</v>
      </c>
      <c r="AB217" t="s">
        <v>158</v>
      </c>
      <c r="AC217">
        <f t="shared" si="196"/>
        <v>2011.9296000000002</v>
      </c>
      <c r="AD217" t="s">
        <v>299</v>
      </c>
      <c r="AF217" t="e">
        <v>#N/A</v>
      </c>
    </row>
    <row r="218" spans="1:32" ht="11.9" customHeight="1" x14ac:dyDescent="0.35">
      <c r="A218" t="str">
        <f t="shared" si="214"/>
        <v>42880881K2B</v>
      </c>
      <c r="B218">
        <v>4288088</v>
      </c>
      <c r="C218" t="s">
        <v>398</v>
      </c>
      <c r="D218" t="s">
        <v>171</v>
      </c>
      <c r="E218" t="s">
        <v>301</v>
      </c>
      <c r="F218">
        <v>32</v>
      </c>
      <c r="G218" t="s">
        <v>372</v>
      </c>
      <c r="H218" t="s">
        <v>161</v>
      </c>
      <c r="I218" t="s">
        <v>293</v>
      </c>
      <c r="J218" t="s">
        <v>294</v>
      </c>
      <c r="K218">
        <v>5</v>
      </c>
      <c r="L218">
        <v>10</v>
      </c>
      <c r="M218">
        <v>144</v>
      </c>
      <c r="N218">
        <v>1.6</v>
      </c>
      <c r="O218">
        <f t="shared" ref="O218:O219" si="231">+N218*M218</f>
        <v>230.4</v>
      </c>
      <c r="P218">
        <v>300</v>
      </c>
      <c r="Q218">
        <v>260</v>
      </c>
      <c r="R218">
        <v>180</v>
      </c>
      <c r="S218">
        <v>12</v>
      </c>
      <c r="T218">
        <v>12</v>
      </c>
      <c r="U218">
        <f t="shared" ref="U218:U219" si="232">+T218*R218</f>
        <v>2160</v>
      </c>
      <c r="V218">
        <f t="shared" ref="V218:V219" si="233">+U218+150</f>
        <v>2310</v>
      </c>
      <c r="W218">
        <v>34980</v>
      </c>
      <c r="X218">
        <f t="shared" ref="X218:X219" si="234">W218*F218/1000</f>
        <v>1119.3599999999999</v>
      </c>
      <c r="Y218" s="133">
        <v>75</v>
      </c>
      <c r="Z218">
        <f t="shared" si="212"/>
        <v>839.51999999999987</v>
      </c>
      <c r="AA218">
        <f t="shared" si="215"/>
        <v>3.6437499999999994</v>
      </c>
      <c r="AB218" t="s">
        <v>154</v>
      </c>
      <c r="AC218">
        <f t="shared" ref="AC218:AC219" si="235">+Z218*2</f>
        <v>1679.0399999999997</v>
      </c>
      <c r="AD218" t="s">
        <v>303</v>
      </c>
      <c r="AF218" t="e">
        <v>#N/A</v>
      </c>
    </row>
    <row r="219" spans="1:32" ht="11.9" customHeight="1" x14ac:dyDescent="0.35">
      <c r="A219" t="str">
        <f t="shared" si="214"/>
        <v>43165481K2A</v>
      </c>
      <c r="B219" s="47">
        <v>4316548</v>
      </c>
      <c r="C219" t="s">
        <v>399</v>
      </c>
      <c r="D219" t="s">
        <v>291</v>
      </c>
      <c r="E219" t="s">
        <v>301</v>
      </c>
      <c r="F219">
        <v>30</v>
      </c>
      <c r="G219" t="s">
        <v>372</v>
      </c>
      <c r="H219" t="s">
        <v>161</v>
      </c>
      <c r="I219" t="s">
        <v>293</v>
      </c>
      <c r="J219" t="s">
        <v>294</v>
      </c>
      <c r="K219">
        <v>5</v>
      </c>
      <c r="L219">
        <v>10</v>
      </c>
      <c r="M219">
        <v>108</v>
      </c>
      <c r="N219">
        <v>1.6</v>
      </c>
      <c r="O219">
        <f t="shared" si="231"/>
        <v>172.8</v>
      </c>
      <c r="P219">
        <v>300</v>
      </c>
      <c r="Q219">
        <v>260</v>
      </c>
      <c r="R219">
        <v>180</v>
      </c>
      <c r="S219">
        <v>12</v>
      </c>
      <c r="T219">
        <v>12</v>
      </c>
      <c r="U219">
        <f t="shared" si="232"/>
        <v>2160</v>
      </c>
      <c r="V219">
        <f t="shared" si="233"/>
        <v>2310</v>
      </c>
      <c r="W219">
        <v>33750</v>
      </c>
      <c r="X219">
        <f t="shared" si="234"/>
        <v>1012.5</v>
      </c>
      <c r="Y219" s="133">
        <v>85</v>
      </c>
      <c r="Z219" s="118">
        <f t="shared" si="212"/>
        <v>860.625</v>
      </c>
      <c r="AA219">
        <f t="shared" si="215"/>
        <v>4.98046875</v>
      </c>
      <c r="AB219" t="s">
        <v>158</v>
      </c>
      <c r="AC219">
        <f t="shared" si="235"/>
        <v>1721.25</v>
      </c>
      <c r="AD219" t="s">
        <v>303</v>
      </c>
      <c r="AF219" t="e">
        <v>#N/A</v>
      </c>
    </row>
    <row r="220" spans="1:32" ht="11.9" customHeight="1" x14ac:dyDescent="0.35">
      <c r="A220" t="str">
        <f t="shared" si="214"/>
        <v>42880891K2B</v>
      </c>
      <c r="B220">
        <v>4288089</v>
      </c>
      <c r="C220" t="s">
        <v>400</v>
      </c>
      <c r="D220" t="s">
        <v>171</v>
      </c>
      <c r="E220" t="s">
        <v>296</v>
      </c>
      <c r="F220">
        <v>32</v>
      </c>
      <c r="G220" t="s">
        <v>401</v>
      </c>
      <c r="H220" t="s">
        <v>161</v>
      </c>
      <c r="I220" t="s">
        <v>297</v>
      </c>
      <c r="K220">
        <v>5</v>
      </c>
      <c r="L220">
        <v>10</v>
      </c>
      <c r="M220">
        <v>144</v>
      </c>
      <c r="N220">
        <v>1.6</v>
      </c>
      <c r="O220">
        <f t="shared" si="193"/>
        <v>230.4</v>
      </c>
      <c r="P220">
        <v>300</v>
      </c>
      <c r="Q220">
        <v>260</v>
      </c>
      <c r="R220">
        <v>180</v>
      </c>
      <c r="S220">
        <v>12</v>
      </c>
      <c r="T220">
        <v>12</v>
      </c>
      <c r="U220">
        <f t="shared" si="194"/>
        <v>2160</v>
      </c>
      <c r="V220">
        <f t="shared" si="195"/>
        <v>2310</v>
      </c>
      <c r="W220">
        <v>38340</v>
      </c>
      <c r="X220">
        <f t="shared" si="187"/>
        <v>1226.8800000000001</v>
      </c>
      <c r="Y220" s="133">
        <v>85</v>
      </c>
      <c r="Z220">
        <f t="shared" si="212"/>
        <v>1042.848</v>
      </c>
      <c r="AA220">
        <f t="shared" si="215"/>
        <v>4.5262500000000001</v>
      </c>
      <c r="AB220" t="s">
        <v>158</v>
      </c>
      <c r="AC220">
        <f t="shared" si="196"/>
        <v>2085.6959999999999</v>
      </c>
      <c r="AD220" t="s">
        <v>299</v>
      </c>
      <c r="AE220" t="s">
        <v>355</v>
      </c>
      <c r="AF220">
        <v>4288089</v>
      </c>
    </row>
    <row r="221" spans="1:32" ht="11.9" customHeight="1" x14ac:dyDescent="0.35">
      <c r="A221" t="str">
        <f t="shared" si="214"/>
        <v>42880901K2B</v>
      </c>
      <c r="B221">
        <v>4288090</v>
      </c>
      <c r="C221" t="s">
        <v>402</v>
      </c>
      <c r="D221" t="s">
        <v>171</v>
      </c>
      <c r="E221" t="s">
        <v>301</v>
      </c>
      <c r="F221">
        <v>32</v>
      </c>
      <c r="G221" t="s">
        <v>372</v>
      </c>
      <c r="H221" t="s">
        <v>161</v>
      </c>
      <c r="I221" t="s">
        <v>293</v>
      </c>
      <c r="J221" t="s">
        <v>298</v>
      </c>
      <c r="K221">
        <v>16</v>
      </c>
      <c r="L221">
        <v>9</v>
      </c>
      <c r="M221">
        <v>45</v>
      </c>
      <c r="N221">
        <v>4.6079999999999997</v>
      </c>
      <c r="O221">
        <f t="shared" ref="O221" si="236">+N221*M221</f>
        <v>207.35999999999999</v>
      </c>
      <c r="P221">
        <v>396</v>
      </c>
      <c r="Q221">
        <v>261</v>
      </c>
      <c r="R221">
        <v>380</v>
      </c>
      <c r="S221">
        <v>9</v>
      </c>
      <c r="T221">
        <v>5</v>
      </c>
      <c r="U221">
        <f t="shared" ref="U221" si="237">+T221*R221</f>
        <v>1900</v>
      </c>
      <c r="V221">
        <f t="shared" ref="V221" si="238">+U221+150</f>
        <v>2050</v>
      </c>
      <c r="W221">
        <v>34980</v>
      </c>
      <c r="X221">
        <f t="shared" ref="X221" si="239">W221*F221/1000</f>
        <v>1119.3599999999999</v>
      </c>
      <c r="Y221" s="133">
        <v>75</v>
      </c>
      <c r="Z221">
        <f t="shared" si="212"/>
        <v>839.51999999999987</v>
      </c>
      <c r="AA221">
        <f t="shared" si="215"/>
        <v>4.0486111111111107</v>
      </c>
      <c r="AB221" t="s">
        <v>158</v>
      </c>
      <c r="AC221">
        <f t="shared" ref="AC221" si="240">+Z221*2</f>
        <v>1679.0399999999997</v>
      </c>
      <c r="AD221" t="s">
        <v>303</v>
      </c>
      <c r="AF221" t="e">
        <v>#N/A</v>
      </c>
    </row>
    <row r="222" spans="1:32" ht="11.9" customHeight="1" x14ac:dyDescent="0.35">
      <c r="A222" t="str">
        <f t="shared" si="214"/>
        <v>43164861K2A</v>
      </c>
      <c r="B222">
        <v>4316486</v>
      </c>
      <c r="C222" t="s">
        <v>403</v>
      </c>
      <c r="D222" t="s">
        <v>291</v>
      </c>
      <c r="E222" t="s">
        <v>301</v>
      </c>
      <c r="F222">
        <v>30</v>
      </c>
      <c r="G222" t="s">
        <v>372</v>
      </c>
      <c r="H222" t="s">
        <v>161</v>
      </c>
      <c r="I222" t="s">
        <v>293</v>
      </c>
      <c r="J222" t="s">
        <v>298</v>
      </c>
      <c r="K222">
        <v>16</v>
      </c>
      <c r="L222">
        <v>9</v>
      </c>
      <c r="M222">
        <v>36</v>
      </c>
      <c r="N222">
        <v>4.6079999999999997</v>
      </c>
      <c r="O222">
        <f t="shared" si="193"/>
        <v>165.88799999999998</v>
      </c>
      <c r="P222">
        <v>396</v>
      </c>
      <c r="Q222">
        <v>261</v>
      </c>
      <c r="R222">
        <v>380</v>
      </c>
      <c r="S222">
        <v>9</v>
      </c>
      <c r="T222">
        <v>5</v>
      </c>
      <c r="U222">
        <f t="shared" si="194"/>
        <v>1900</v>
      </c>
      <c r="V222">
        <f t="shared" si="195"/>
        <v>2050</v>
      </c>
      <c r="W222">
        <v>33750</v>
      </c>
      <c r="X222">
        <f t="shared" si="187"/>
        <v>1012.5</v>
      </c>
      <c r="Y222" s="133">
        <v>85</v>
      </c>
      <c r="Z222" s="118">
        <f t="shared" si="212"/>
        <v>860.625</v>
      </c>
      <c r="AA222">
        <f t="shared" si="215"/>
        <v>5.18798828125</v>
      </c>
      <c r="AB222" t="s">
        <v>158</v>
      </c>
      <c r="AC222">
        <f t="shared" si="196"/>
        <v>1721.25</v>
      </c>
      <c r="AD222" t="s">
        <v>303</v>
      </c>
      <c r="AF222" t="e">
        <v>#N/A</v>
      </c>
    </row>
    <row r="223" spans="1:32" ht="11.9" customHeight="1" x14ac:dyDescent="0.35">
      <c r="A223" t="str">
        <f t="shared" si="214"/>
        <v>42880931K2A</v>
      </c>
      <c r="B223">
        <v>4288093</v>
      </c>
      <c r="C223" t="s">
        <v>404</v>
      </c>
      <c r="D223" t="s">
        <v>291</v>
      </c>
      <c r="E223" t="s">
        <v>385</v>
      </c>
      <c r="F223">
        <v>60</v>
      </c>
      <c r="H223" t="s">
        <v>302</v>
      </c>
      <c r="I223" t="s">
        <v>293</v>
      </c>
      <c r="J223" t="s">
        <v>298</v>
      </c>
      <c r="K223">
        <v>12</v>
      </c>
      <c r="L223">
        <v>8</v>
      </c>
      <c r="M223">
        <v>64</v>
      </c>
      <c r="N223">
        <v>5.76</v>
      </c>
      <c r="O223">
        <f t="shared" si="193"/>
        <v>368.64</v>
      </c>
      <c r="P223">
        <v>471</v>
      </c>
      <c r="Q223">
        <v>300</v>
      </c>
      <c r="R223">
        <v>260</v>
      </c>
      <c r="S223">
        <v>8</v>
      </c>
      <c r="T223">
        <v>8</v>
      </c>
      <c r="U223">
        <f t="shared" si="194"/>
        <v>2080</v>
      </c>
      <c r="V223">
        <f t="shared" si="195"/>
        <v>2230</v>
      </c>
      <c r="W223">
        <v>11862</v>
      </c>
      <c r="X223">
        <f t="shared" si="187"/>
        <v>711.72</v>
      </c>
      <c r="Y223" s="133" t="e">
        <v>#N/A</v>
      </c>
      <c r="Z223" s="118" t="e">
        <f t="shared" si="212"/>
        <v>#N/A</v>
      </c>
      <c r="AA223" t="e">
        <f t="shared" si="215"/>
        <v>#N/A</v>
      </c>
      <c r="AB223" t="s">
        <v>158</v>
      </c>
      <c r="AC223" t="e">
        <f t="shared" si="196"/>
        <v>#N/A</v>
      </c>
      <c r="AF223" t="e">
        <v>#N/A</v>
      </c>
    </row>
    <row r="224" spans="1:32" ht="11.9" customHeight="1" x14ac:dyDescent="0.35">
      <c r="A224" t="str">
        <f t="shared" si="214"/>
        <v>42882601C01</v>
      </c>
      <c r="B224">
        <v>4288260</v>
      </c>
      <c r="C224" t="s">
        <v>198</v>
      </c>
      <c r="D224" t="s">
        <v>151</v>
      </c>
      <c r="E224" t="s">
        <v>199</v>
      </c>
      <c r="F224">
        <v>65</v>
      </c>
      <c r="H224" t="s">
        <v>161</v>
      </c>
      <c r="K224">
        <v>1</v>
      </c>
      <c r="L224">
        <v>30</v>
      </c>
      <c r="M224">
        <v>80</v>
      </c>
      <c r="N224">
        <f>+F224*K224*L224/1000</f>
        <v>1.95</v>
      </c>
      <c r="O224">
        <f t="shared" ref="O224:O274" si="241">+N224*M224</f>
        <v>156</v>
      </c>
      <c r="P224">
        <v>391</v>
      </c>
      <c r="Q224">
        <v>291</v>
      </c>
      <c r="R224">
        <v>220</v>
      </c>
      <c r="S224">
        <v>8</v>
      </c>
      <c r="T224">
        <v>10</v>
      </c>
      <c r="U224">
        <f t="shared" ref="U224:U273" si="242">+T224*R224</f>
        <v>2200</v>
      </c>
      <c r="V224">
        <f t="shared" ref="V224:V273" si="243">+U224+150</f>
        <v>2350</v>
      </c>
      <c r="W224">
        <v>25410</v>
      </c>
      <c r="X224">
        <f t="shared" ref="X224:X238" si="244">W224*F224/1000</f>
        <v>1651.65</v>
      </c>
      <c r="Y224" s="133" t="e">
        <v>#N/A</v>
      </c>
      <c r="Z224" t="e">
        <f t="shared" si="212"/>
        <v>#N/A</v>
      </c>
      <c r="AA224" t="e">
        <f t="shared" si="215"/>
        <v>#N/A</v>
      </c>
      <c r="AB224" t="s">
        <v>158</v>
      </c>
      <c r="AC224">
        <v>110594.48400000003</v>
      </c>
      <c r="AD224" t="s">
        <v>200</v>
      </c>
      <c r="AF224" t="e">
        <v>#N/A</v>
      </c>
    </row>
    <row r="225" spans="1:32" ht="11.9" customHeight="1" x14ac:dyDescent="0.35">
      <c r="A225" t="str">
        <f t="shared" si="214"/>
        <v>42882601C03</v>
      </c>
      <c r="B225">
        <v>4288260</v>
      </c>
      <c r="C225" t="s">
        <v>198</v>
      </c>
      <c r="D225" t="s">
        <v>163</v>
      </c>
      <c r="E225" t="s">
        <v>199</v>
      </c>
      <c r="F225">
        <v>65</v>
      </c>
      <c r="H225" t="s">
        <v>161</v>
      </c>
      <c r="K225">
        <v>1</v>
      </c>
      <c r="L225">
        <v>30</v>
      </c>
      <c r="M225">
        <v>32</v>
      </c>
      <c r="N225">
        <v>1.95</v>
      </c>
      <c r="O225">
        <f t="shared" si="241"/>
        <v>62.4</v>
      </c>
      <c r="P225">
        <v>391</v>
      </c>
      <c r="Q225">
        <v>291</v>
      </c>
      <c r="R225">
        <v>220</v>
      </c>
      <c r="S225">
        <v>8</v>
      </c>
      <c r="T225">
        <v>4</v>
      </c>
      <c r="U225">
        <f t="shared" si="242"/>
        <v>880</v>
      </c>
      <c r="V225">
        <f t="shared" si="243"/>
        <v>1030</v>
      </c>
      <c r="W225">
        <v>13764</v>
      </c>
      <c r="X225">
        <f t="shared" si="244"/>
        <v>894.66</v>
      </c>
      <c r="Y225" s="133" t="e">
        <v>#N/A</v>
      </c>
      <c r="Z225" t="e">
        <f t="shared" si="212"/>
        <v>#N/A</v>
      </c>
      <c r="AA225" t="e">
        <f t="shared" si="215"/>
        <v>#N/A</v>
      </c>
      <c r="AB225" t="s">
        <v>154</v>
      </c>
      <c r="AC225" t="e">
        <f>+Z225*3*8</f>
        <v>#N/A</v>
      </c>
      <c r="AD225" t="s">
        <v>202</v>
      </c>
      <c r="AF225" t="e">
        <v>#N/A</v>
      </c>
    </row>
    <row r="226" spans="1:32" ht="11.9" customHeight="1" x14ac:dyDescent="0.35">
      <c r="A226" t="str">
        <f t="shared" si="214"/>
        <v>42882611C01</v>
      </c>
      <c r="B226">
        <v>4288261</v>
      </c>
      <c r="C226" t="s">
        <v>189</v>
      </c>
      <c r="D226" t="s">
        <v>151</v>
      </c>
      <c r="E226" t="s">
        <v>152</v>
      </c>
      <c r="F226">
        <v>85</v>
      </c>
      <c r="H226" t="s">
        <v>161</v>
      </c>
      <c r="K226">
        <v>1</v>
      </c>
      <c r="L226">
        <v>20</v>
      </c>
      <c r="M226">
        <v>40</v>
      </c>
      <c r="N226">
        <v>1.7</v>
      </c>
      <c r="O226">
        <f t="shared" si="241"/>
        <v>68</v>
      </c>
      <c r="P226">
        <v>396</v>
      </c>
      <c r="Q226">
        <v>296</v>
      </c>
      <c r="R226">
        <v>180</v>
      </c>
      <c r="S226">
        <v>8</v>
      </c>
      <c r="T226">
        <v>5</v>
      </c>
      <c r="U226">
        <f t="shared" si="242"/>
        <v>900</v>
      </c>
      <c r="V226">
        <f t="shared" si="243"/>
        <v>1050</v>
      </c>
      <c r="W226">
        <v>19200</v>
      </c>
      <c r="X226">
        <f t="shared" si="244"/>
        <v>1632</v>
      </c>
      <c r="Y226" s="133" t="e">
        <v>#N/A</v>
      </c>
      <c r="Z226" t="e">
        <f t="shared" si="212"/>
        <v>#N/A</v>
      </c>
      <c r="AC226">
        <v>36426.239999999998</v>
      </c>
      <c r="AD226" t="s">
        <v>159</v>
      </c>
      <c r="AF226" t="e">
        <v>#N/A</v>
      </c>
    </row>
    <row r="227" spans="1:32" ht="11.9" customHeight="1" x14ac:dyDescent="0.35">
      <c r="A227" t="str">
        <f t="shared" si="214"/>
        <v>42882661C03</v>
      </c>
      <c r="B227">
        <v>4288266</v>
      </c>
      <c r="C227" t="s">
        <v>236</v>
      </c>
      <c r="D227" t="s">
        <v>163</v>
      </c>
      <c r="E227" t="s">
        <v>234</v>
      </c>
      <c r="F227">
        <v>60</v>
      </c>
      <c r="G227" t="s">
        <v>405</v>
      </c>
      <c r="H227" t="s">
        <v>173</v>
      </c>
      <c r="K227">
        <v>1</v>
      </c>
      <c r="L227">
        <v>20</v>
      </c>
      <c r="M227">
        <v>108</v>
      </c>
      <c r="N227">
        <v>1.2</v>
      </c>
      <c r="O227">
        <f t="shared" si="241"/>
        <v>129.6</v>
      </c>
      <c r="P227">
        <v>398</v>
      </c>
      <c r="Q227">
        <v>264</v>
      </c>
      <c r="R227">
        <v>180</v>
      </c>
      <c r="S227">
        <v>9</v>
      </c>
      <c r="T227">
        <v>12</v>
      </c>
      <c r="U227">
        <f t="shared" si="242"/>
        <v>2160</v>
      </c>
      <c r="V227">
        <f t="shared" si="243"/>
        <v>2310</v>
      </c>
      <c r="W227">
        <v>14628</v>
      </c>
      <c r="X227">
        <f t="shared" si="244"/>
        <v>877.68</v>
      </c>
      <c r="Y227" s="133">
        <v>91.869824000000008</v>
      </c>
      <c r="Z227">
        <f t="shared" si="212"/>
        <v>806.32307128319997</v>
      </c>
      <c r="AA227">
        <f t="shared" ref="AA227:AA255" si="245">Z227/N227/M227</f>
        <v>6.2216286364444446</v>
      </c>
      <c r="AB227" t="s">
        <v>158</v>
      </c>
      <c r="AC227">
        <f>+Z227*8</f>
        <v>6450.5845702655997</v>
      </c>
      <c r="AD227" t="s">
        <v>235</v>
      </c>
      <c r="AF227" t="e">
        <v>#N/A</v>
      </c>
    </row>
    <row r="228" spans="1:32" ht="11.9" customHeight="1" x14ac:dyDescent="0.35">
      <c r="A228" t="str">
        <f t="shared" si="214"/>
        <v>42882681C01</v>
      </c>
      <c r="B228">
        <v>4288268</v>
      </c>
      <c r="C228" t="s">
        <v>406</v>
      </c>
      <c r="D228" t="s">
        <v>151</v>
      </c>
      <c r="E228" t="s">
        <v>152</v>
      </c>
      <c r="F228">
        <v>85</v>
      </c>
      <c r="H228" t="s">
        <v>153</v>
      </c>
      <c r="K228">
        <v>1</v>
      </c>
      <c r="L228">
        <v>30</v>
      </c>
      <c r="M228">
        <v>64</v>
      </c>
      <c r="N228">
        <f>+F228*K228*L228/1000</f>
        <v>2.5499999999999998</v>
      </c>
      <c r="O228">
        <f t="shared" si="241"/>
        <v>163.19999999999999</v>
      </c>
      <c r="P228">
        <v>398</v>
      </c>
      <c r="Q228">
        <v>298</v>
      </c>
      <c r="R228">
        <v>245</v>
      </c>
      <c r="S228">
        <v>8</v>
      </c>
      <c r="T228">
        <v>8</v>
      </c>
      <c r="U228">
        <f t="shared" si="242"/>
        <v>1960</v>
      </c>
      <c r="V228">
        <f t="shared" si="243"/>
        <v>2110</v>
      </c>
      <c r="W228">
        <v>19200</v>
      </c>
      <c r="X228">
        <f t="shared" si="244"/>
        <v>1632</v>
      </c>
      <c r="Y228" s="133">
        <v>93</v>
      </c>
      <c r="Z228">
        <f t="shared" si="212"/>
        <v>1517.76</v>
      </c>
      <c r="AA228">
        <f t="shared" si="245"/>
        <v>9.3000000000000007</v>
      </c>
      <c r="AB228" t="s">
        <v>154</v>
      </c>
      <c r="AC228">
        <v>36426.239999999998</v>
      </c>
      <c r="AD228" t="s">
        <v>407</v>
      </c>
      <c r="AF228" t="e">
        <v>#N/A</v>
      </c>
    </row>
    <row r="229" spans="1:32" ht="11.9" customHeight="1" x14ac:dyDescent="0.35">
      <c r="A229" t="str">
        <f t="shared" si="214"/>
        <v>42882791C01</v>
      </c>
      <c r="B229">
        <v>4288279</v>
      </c>
      <c r="C229" t="s">
        <v>211</v>
      </c>
      <c r="D229" t="s">
        <v>151</v>
      </c>
      <c r="E229" t="s">
        <v>152</v>
      </c>
      <c r="F229">
        <v>80</v>
      </c>
      <c r="G229" t="s">
        <v>330</v>
      </c>
      <c r="H229" t="s">
        <v>212</v>
      </c>
      <c r="K229">
        <v>1</v>
      </c>
      <c r="L229">
        <v>20</v>
      </c>
      <c r="M229">
        <v>40</v>
      </c>
      <c r="N229">
        <f>+F229*K229*L229/1000</f>
        <v>1.6</v>
      </c>
      <c r="O229">
        <f t="shared" si="241"/>
        <v>64</v>
      </c>
      <c r="P229">
        <v>393</v>
      </c>
      <c r="Q229">
        <v>295</v>
      </c>
      <c r="R229">
        <v>180</v>
      </c>
      <c r="S229">
        <v>8</v>
      </c>
      <c r="T229">
        <v>5</v>
      </c>
      <c r="U229">
        <f t="shared" si="242"/>
        <v>900</v>
      </c>
      <c r="V229">
        <f t="shared" si="243"/>
        <v>1050</v>
      </c>
      <c r="W229">
        <v>19200</v>
      </c>
      <c r="X229">
        <f t="shared" si="244"/>
        <v>1536</v>
      </c>
      <c r="Y229" s="133" t="e">
        <v>#N/A</v>
      </c>
      <c r="Z229" t="e">
        <f t="shared" si="212"/>
        <v>#N/A</v>
      </c>
      <c r="AA229" t="e">
        <f t="shared" si="245"/>
        <v>#N/A</v>
      </c>
      <c r="AB229" t="s">
        <v>158</v>
      </c>
      <c r="AC229">
        <v>8570</v>
      </c>
      <c r="AD229" t="s">
        <v>213</v>
      </c>
      <c r="AE229" t="s">
        <v>195</v>
      </c>
      <c r="AF229" t="e">
        <v>#N/A</v>
      </c>
    </row>
    <row r="230" spans="1:32" ht="11.9" customHeight="1" x14ac:dyDescent="0.35">
      <c r="A230" t="str">
        <f t="shared" si="214"/>
        <v>42882821C03</v>
      </c>
      <c r="B230">
        <v>4288282</v>
      </c>
      <c r="C230" t="s">
        <v>233</v>
      </c>
      <c r="D230" t="s">
        <v>163</v>
      </c>
      <c r="E230" t="s">
        <v>234</v>
      </c>
      <c r="F230">
        <v>60</v>
      </c>
      <c r="G230" t="s">
        <v>370</v>
      </c>
      <c r="H230" t="s">
        <v>161</v>
      </c>
      <c r="K230">
        <v>1</v>
      </c>
      <c r="L230">
        <v>20</v>
      </c>
      <c r="M230">
        <v>108</v>
      </c>
      <c r="N230">
        <v>1.2</v>
      </c>
      <c r="O230">
        <f t="shared" si="241"/>
        <v>129.6</v>
      </c>
      <c r="P230">
        <v>398</v>
      </c>
      <c r="Q230">
        <v>264</v>
      </c>
      <c r="R230">
        <v>180</v>
      </c>
      <c r="S230">
        <v>9</v>
      </c>
      <c r="T230">
        <v>12</v>
      </c>
      <c r="U230">
        <f t="shared" si="242"/>
        <v>2160</v>
      </c>
      <c r="V230">
        <f t="shared" si="243"/>
        <v>2310</v>
      </c>
      <c r="W230">
        <v>14628</v>
      </c>
      <c r="X230">
        <f t="shared" si="244"/>
        <v>877.68</v>
      </c>
      <c r="Y230" s="133">
        <v>91.869824000000008</v>
      </c>
      <c r="Z230">
        <f t="shared" si="212"/>
        <v>806.32307128319997</v>
      </c>
      <c r="AA230">
        <f t="shared" si="245"/>
        <v>6.2216286364444446</v>
      </c>
      <c r="AB230" t="s">
        <v>158</v>
      </c>
      <c r="AC230">
        <f>+Z230*8</f>
        <v>6450.5845702655997</v>
      </c>
      <c r="AD230" t="s">
        <v>235</v>
      </c>
      <c r="AF230" t="e">
        <v>#N/A</v>
      </c>
    </row>
    <row r="231" spans="1:32" ht="11.9" customHeight="1" x14ac:dyDescent="0.35">
      <c r="A231" t="str">
        <f t="shared" si="214"/>
        <v>42882841C03</v>
      </c>
      <c r="B231">
        <v>4288284</v>
      </c>
      <c r="C231" t="s">
        <v>236</v>
      </c>
      <c r="D231" t="s">
        <v>163</v>
      </c>
      <c r="E231" t="s">
        <v>234</v>
      </c>
      <c r="F231">
        <v>60</v>
      </c>
      <c r="G231" t="s">
        <v>370</v>
      </c>
      <c r="H231" t="s">
        <v>173</v>
      </c>
      <c r="K231">
        <v>1</v>
      </c>
      <c r="L231">
        <v>20</v>
      </c>
      <c r="M231">
        <v>108</v>
      </c>
      <c r="N231">
        <v>1.2</v>
      </c>
      <c r="O231">
        <f t="shared" si="241"/>
        <v>129.6</v>
      </c>
      <c r="P231">
        <v>398</v>
      </c>
      <c r="Q231">
        <v>264</v>
      </c>
      <c r="R231">
        <v>180</v>
      </c>
      <c r="S231">
        <v>9</v>
      </c>
      <c r="T231">
        <v>12</v>
      </c>
      <c r="U231">
        <f t="shared" si="242"/>
        <v>2160</v>
      </c>
      <c r="V231">
        <f t="shared" si="243"/>
        <v>2310</v>
      </c>
      <c r="W231">
        <v>14628</v>
      </c>
      <c r="X231">
        <f t="shared" si="244"/>
        <v>877.68</v>
      </c>
      <c r="Y231" s="133">
        <v>91.869824000000008</v>
      </c>
      <c r="Z231">
        <f t="shared" si="212"/>
        <v>806.32307128319997</v>
      </c>
      <c r="AA231">
        <f t="shared" si="245"/>
        <v>6.2216286364444446</v>
      </c>
      <c r="AB231" t="s">
        <v>158</v>
      </c>
      <c r="AC231">
        <f>+Z231*8</f>
        <v>6450.5845702655997</v>
      </c>
      <c r="AD231" t="s">
        <v>235</v>
      </c>
      <c r="AF231" t="e">
        <v>#N/A</v>
      </c>
    </row>
    <row r="232" spans="1:32" ht="11.9" customHeight="1" x14ac:dyDescent="0.35">
      <c r="A232" t="str">
        <f t="shared" ref="A232:A286" si="246">_xlfn.CONCAT(B232,D232)</f>
        <v>42883041C01</v>
      </c>
      <c r="B232">
        <v>4288304</v>
      </c>
      <c r="C232" t="s">
        <v>216</v>
      </c>
      <c r="D232" t="s">
        <v>151</v>
      </c>
      <c r="E232" t="s">
        <v>152</v>
      </c>
      <c r="F232">
        <v>80</v>
      </c>
      <c r="H232" t="s">
        <v>217</v>
      </c>
      <c r="K232">
        <v>1</v>
      </c>
      <c r="L232">
        <v>20</v>
      </c>
      <c r="M232">
        <v>96</v>
      </c>
      <c r="N232">
        <f>+F232*K232*L232/1000</f>
        <v>1.6</v>
      </c>
      <c r="O232">
        <f t="shared" si="241"/>
        <v>153.60000000000002</v>
      </c>
      <c r="P232">
        <v>393</v>
      </c>
      <c r="Q232">
        <v>295</v>
      </c>
      <c r="R232">
        <v>180</v>
      </c>
      <c r="S232">
        <v>8</v>
      </c>
      <c r="T232">
        <v>12</v>
      </c>
      <c r="U232">
        <f t="shared" si="242"/>
        <v>2160</v>
      </c>
      <c r="V232">
        <f t="shared" si="243"/>
        <v>2310</v>
      </c>
      <c r="W232">
        <v>19200</v>
      </c>
      <c r="X232">
        <f t="shared" si="244"/>
        <v>1536</v>
      </c>
      <c r="Y232" s="133" t="e">
        <v>#N/A</v>
      </c>
      <c r="Z232" t="e">
        <f t="shared" si="212"/>
        <v>#N/A</v>
      </c>
      <c r="AA232" t="e">
        <f t="shared" si="245"/>
        <v>#N/A</v>
      </c>
      <c r="AB232" t="s">
        <v>158</v>
      </c>
      <c r="AC232" t="e">
        <f>+Z232*24</f>
        <v>#N/A</v>
      </c>
      <c r="AD232" t="s">
        <v>159</v>
      </c>
      <c r="AE232" t="s">
        <v>195</v>
      </c>
      <c r="AF232" t="e">
        <v>#N/A</v>
      </c>
    </row>
    <row r="233" spans="1:32" ht="11.9" customHeight="1" x14ac:dyDescent="0.35">
      <c r="A233" t="str">
        <f t="shared" si="246"/>
        <v>42883051C01</v>
      </c>
      <c r="B233">
        <v>4288305</v>
      </c>
      <c r="C233" t="s">
        <v>216</v>
      </c>
      <c r="D233" t="s">
        <v>151</v>
      </c>
      <c r="E233" t="s">
        <v>152</v>
      </c>
      <c r="F233">
        <v>80</v>
      </c>
      <c r="G233" t="s">
        <v>330</v>
      </c>
      <c r="H233" t="s">
        <v>217</v>
      </c>
      <c r="K233">
        <v>1</v>
      </c>
      <c r="L233">
        <v>20</v>
      </c>
      <c r="M233">
        <v>40</v>
      </c>
      <c r="N233">
        <f>+F233*K233*L233/1000</f>
        <v>1.6</v>
      </c>
      <c r="O233">
        <f t="shared" si="241"/>
        <v>64</v>
      </c>
      <c r="P233">
        <v>393</v>
      </c>
      <c r="Q233">
        <v>295</v>
      </c>
      <c r="R233">
        <v>180</v>
      </c>
      <c r="S233">
        <v>8</v>
      </c>
      <c r="T233">
        <v>5</v>
      </c>
      <c r="U233">
        <f t="shared" si="242"/>
        <v>900</v>
      </c>
      <c r="V233">
        <f t="shared" si="243"/>
        <v>1050</v>
      </c>
      <c r="W233">
        <v>19200</v>
      </c>
      <c r="X233">
        <f t="shared" si="244"/>
        <v>1536</v>
      </c>
      <c r="Y233" s="133" t="e">
        <v>#N/A</v>
      </c>
      <c r="Z233" t="e">
        <f t="shared" si="212"/>
        <v>#N/A</v>
      </c>
      <c r="AA233" t="e">
        <f t="shared" si="245"/>
        <v>#N/A</v>
      </c>
      <c r="AB233" t="s">
        <v>158</v>
      </c>
      <c r="AC233" t="e">
        <f>+Z233*24</f>
        <v>#N/A</v>
      </c>
      <c r="AD233" t="s">
        <v>159</v>
      </c>
      <c r="AE233" t="s">
        <v>195</v>
      </c>
      <c r="AF233" t="e">
        <v>#N/A</v>
      </c>
    </row>
    <row r="234" spans="1:32" ht="11.9" customHeight="1" x14ac:dyDescent="0.35">
      <c r="A234" t="str">
        <f t="shared" si="246"/>
        <v>42883061C01</v>
      </c>
      <c r="B234">
        <v>4288306</v>
      </c>
      <c r="C234" t="s">
        <v>214</v>
      </c>
      <c r="D234" t="s">
        <v>151</v>
      </c>
      <c r="E234" t="s">
        <v>152</v>
      </c>
      <c r="F234">
        <v>80</v>
      </c>
      <c r="G234" t="s">
        <v>330</v>
      </c>
      <c r="H234" t="s">
        <v>215</v>
      </c>
      <c r="K234">
        <v>1</v>
      </c>
      <c r="L234">
        <v>20</v>
      </c>
      <c r="M234">
        <v>40</v>
      </c>
      <c r="N234">
        <f>+F234*K234*L234/1000</f>
        <v>1.6</v>
      </c>
      <c r="O234">
        <f t="shared" si="241"/>
        <v>64</v>
      </c>
      <c r="P234">
        <v>393</v>
      </c>
      <c r="Q234">
        <v>295</v>
      </c>
      <c r="R234">
        <v>180</v>
      </c>
      <c r="S234">
        <v>8</v>
      </c>
      <c r="T234">
        <v>5</v>
      </c>
      <c r="U234">
        <f t="shared" si="242"/>
        <v>900</v>
      </c>
      <c r="V234">
        <f t="shared" si="243"/>
        <v>1050</v>
      </c>
      <c r="W234">
        <v>19200</v>
      </c>
      <c r="X234">
        <f t="shared" si="244"/>
        <v>1536</v>
      </c>
      <c r="Y234" s="133" t="e">
        <v>#N/A</v>
      </c>
      <c r="Z234" t="e">
        <f t="shared" si="212"/>
        <v>#N/A</v>
      </c>
      <c r="AA234" t="e">
        <f t="shared" si="245"/>
        <v>#N/A</v>
      </c>
      <c r="AB234" t="s">
        <v>158</v>
      </c>
      <c r="AC234" t="e">
        <f>+Z234*24</f>
        <v>#N/A</v>
      </c>
      <c r="AD234" t="s">
        <v>159</v>
      </c>
      <c r="AE234" t="s">
        <v>195</v>
      </c>
      <c r="AF234" t="e">
        <v>#N/A</v>
      </c>
    </row>
    <row r="235" spans="1:32" ht="11.9" customHeight="1" x14ac:dyDescent="0.35">
      <c r="A235" t="str">
        <f t="shared" si="246"/>
        <v>42883071C01</v>
      </c>
      <c r="B235">
        <v>4288307</v>
      </c>
      <c r="C235" t="s">
        <v>187</v>
      </c>
      <c r="D235" t="s">
        <v>151</v>
      </c>
      <c r="E235" t="s">
        <v>152</v>
      </c>
      <c r="F235">
        <v>80</v>
      </c>
      <c r="G235" t="s">
        <v>330</v>
      </c>
      <c r="H235" t="s">
        <v>157</v>
      </c>
      <c r="K235">
        <v>1</v>
      </c>
      <c r="L235">
        <v>20</v>
      </c>
      <c r="M235">
        <v>40</v>
      </c>
      <c r="N235">
        <f>+F235*K235*L235/1000</f>
        <v>1.6</v>
      </c>
      <c r="O235">
        <f t="shared" si="241"/>
        <v>64</v>
      </c>
      <c r="P235">
        <v>393</v>
      </c>
      <c r="Q235">
        <v>295</v>
      </c>
      <c r="R235">
        <v>180</v>
      </c>
      <c r="S235">
        <v>8</v>
      </c>
      <c r="T235">
        <v>5</v>
      </c>
      <c r="U235">
        <f t="shared" si="242"/>
        <v>900</v>
      </c>
      <c r="V235">
        <f t="shared" si="243"/>
        <v>1050</v>
      </c>
      <c r="W235">
        <v>19200</v>
      </c>
      <c r="X235">
        <f t="shared" si="244"/>
        <v>1536</v>
      </c>
      <c r="Y235" s="133" t="e">
        <v>#N/A</v>
      </c>
      <c r="Z235" t="e">
        <f t="shared" si="212"/>
        <v>#N/A</v>
      </c>
      <c r="AA235" t="e">
        <f t="shared" si="245"/>
        <v>#N/A</v>
      </c>
      <c r="AB235" t="s">
        <v>158</v>
      </c>
      <c r="AC235" t="e">
        <f>+Z235*24</f>
        <v>#N/A</v>
      </c>
      <c r="AD235" t="s">
        <v>159</v>
      </c>
      <c r="AE235" t="s">
        <v>195</v>
      </c>
      <c r="AF235" t="e">
        <v>#N/A</v>
      </c>
    </row>
    <row r="236" spans="1:32" ht="11.9" customHeight="1" x14ac:dyDescent="0.35">
      <c r="A236" t="str">
        <f t="shared" si="246"/>
        <v>42883101C03</v>
      </c>
      <c r="B236">
        <v>4288310</v>
      </c>
      <c r="C236" t="s">
        <v>185</v>
      </c>
      <c r="D236" t="s">
        <v>163</v>
      </c>
      <c r="E236" t="s">
        <v>164</v>
      </c>
      <c r="F236">
        <v>80</v>
      </c>
      <c r="G236" t="s">
        <v>405</v>
      </c>
      <c r="H236" t="s">
        <v>166</v>
      </c>
      <c r="K236">
        <v>1</v>
      </c>
      <c r="L236">
        <v>20</v>
      </c>
      <c r="M236">
        <v>112</v>
      </c>
      <c r="N236">
        <v>1.6</v>
      </c>
      <c r="O236">
        <f t="shared" si="241"/>
        <v>179.20000000000002</v>
      </c>
      <c r="P236">
        <v>391</v>
      </c>
      <c r="Q236">
        <v>296</v>
      </c>
      <c r="R236">
        <v>157</v>
      </c>
      <c r="S236">
        <v>8</v>
      </c>
      <c r="T236">
        <v>14</v>
      </c>
      <c r="U236">
        <f t="shared" si="242"/>
        <v>2198</v>
      </c>
      <c r="V236">
        <f t="shared" si="243"/>
        <v>2348</v>
      </c>
      <c r="W236">
        <v>12132</v>
      </c>
      <c r="X236">
        <f t="shared" si="244"/>
        <v>970.56</v>
      </c>
      <c r="Y236" s="133">
        <v>89</v>
      </c>
      <c r="Z236">
        <f t="shared" si="212"/>
        <v>863.79840000000002</v>
      </c>
      <c r="AA236">
        <f t="shared" si="245"/>
        <v>4.820303571428572</v>
      </c>
      <c r="AB236" t="s">
        <v>158</v>
      </c>
      <c r="AC236">
        <f>+Z236*8*2</f>
        <v>13820.7744</v>
      </c>
      <c r="AD236" t="s">
        <v>182</v>
      </c>
      <c r="AF236" t="e">
        <v>#N/A</v>
      </c>
    </row>
    <row r="237" spans="1:32" ht="11.9" customHeight="1" x14ac:dyDescent="0.35">
      <c r="A237" t="str">
        <f t="shared" si="246"/>
        <v>42883401C03</v>
      </c>
      <c r="B237">
        <v>4288340</v>
      </c>
      <c r="C237" t="s">
        <v>248</v>
      </c>
      <c r="D237" t="s">
        <v>163</v>
      </c>
      <c r="E237" t="s">
        <v>164</v>
      </c>
      <c r="F237">
        <v>80</v>
      </c>
      <c r="G237" t="s">
        <v>405</v>
      </c>
      <c r="H237" t="s">
        <v>204</v>
      </c>
      <c r="K237">
        <v>1</v>
      </c>
      <c r="L237">
        <v>20</v>
      </c>
      <c r="M237">
        <v>112</v>
      </c>
      <c r="N237">
        <v>1.6</v>
      </c>
      <c r="O237">
        <f t="shared" si="241"/>
        <v>179.20000000000002</v>
      </c>
      <c r="P237">
        <v>391</v>
      </c>
      <c r="Q237">
        <v>296</v>
      </c>
      <c r="R237">
        <v>157</v>
      </c>
      <c r="S237">
        <v>8</v>
      </c>
      <c r="T237">
        <v>14</v>
      </c>
      <c r="U237">
        <f t="shared" si="242"/>
        <v>2198</v>
      </c>
      <c r="V237">
        <f t="shared" si="243"/>
        <v>2348</v>
      </c>
      <c r="W237">
        <v>12132</v>
      </c>
      <c r="X237">
        <f t="shared" si="244"/>
        <v>970.56</v>
      </c>
      <c r="Y237" s="133">
        <v>89</v>
      </c>
      <c r="Z237">
        <f t="shared" si="212"/>
        <v>863.79840000000002</v>
      </c>
      <c r="AA237">
        <f t="shared" si="245"/>
        <v>4.820303571428572</v>
      </c>
      <c r="AB237" t="s">
        <v>158</v>
      </c>
      <c r="AC237">
        <f>+Z237*8*2</f>
        <v>13820.7744</v>
      </c>
      <c r="AD237" t="s">
        <v>182</v>
      </c>
      <c r="AF237" t="e">
        <v>#N/A</v>
      </c>
    </row>
    <row r="238" spans="1:32" ht="11.9" customHeight="1" x14ac:dyDescent="0.35">
      <c r="A238" t="str">
        <f t="shared" si="246"/>
        <v>42883491C01</v>
      </c>
      <c r="B238">
        <v>4288349</v>
      </c>
      <c r="C238" t="s">
        <v>408</v>
      </c>
      <c r="D238" t="s">
        <v>151</v>
      </c>
      <c r="E238" t="s">
        <v>152</v>
      </c>
      <c r="F238">
        <v>85</v>
      </c>
      <c r="G238" t="s">
        <v>194</v>
      </c>
      <c r="H238" t="s">
        <v>409</v>
      </c>
      <c r="K238">
        <v>1</v>
      </c>
      <c r="L238">
        <v>30</v>
      </c>
      <c r="M238">
        <v>64</v>
      </c>
      <c r="N238">
        <f>+F238*K238*L238/1000</f>
        <v>2.5499999999999998</v>
      </c>
      <c r="O238">
        <f t="shared" si="241"/>
        <v>163.19999999999999</v>
      </c>
      <c r="P238">
        <v>398</v>
      </c>
      <c r="Q238">
        <v>298</v>
      </c>
      <c r="R238">
        <v>245</v>
      </c>
      <c r="S238">
        <v>8</v>
      </c>
      <c r="T238">
        <v>8</v>
      </c>
      <c r="U238">
        <f t="shared" si="242"/>
        <v>1960</v>
      </c>
      <c r="V238">
        <f t="shared" si="243"/>
        <v>2110</v>
      </c>
      <c r="W238">
        <v>19200</v>
      </c>
      <c r="X238">
        <f t="shared" si="244"/>
        <v>1632</v>
      </c>
      <c r="Y238" s="133">
        <v>93</v>
      </c>
      <c r="Z238">
        <f t="shared" si="212"/>
        <v>1517.76</v>
      </c>
      <c r="AA238">
        <f t="shared" si="245"/>
        <v>9.3000000000000007</v>
      </c>
      <c r="AB238" t="s">
        <v>154</v>
      </c>
      <c r="AC238">
        <v>36426.239999999998</v>
      </c>
      <c r="AD238" t="s">
        <v>159</v>
      </c>
      <c r="AF238" t="e">
        <v>#N/A</v>
      </c>
    </row>
    <row r="239" spans="1:32" ht="11.9" customHeight="1" x14ac:dyDescent="0.35">
      <c r="A239" t="str">
        <f t="shared" si="246"/>
        <v>42883851C03</v>
      </c>
      <c r="B239">
        <v>4288385</v>
      </c>
      <c r="C239" t="s">
        <v>268</v>
      </c>
      <c r="D239" t="s">
        <v>163</v>
      </c>
      <c r="E239" t="s">
        <v>251</v>
      </c>
      <c r="F239">
        <v>60</v>
      </c>
      <c r="H239" t="s">
        <v>161</v>
      </c>
      <c r="K239">
        <v>5</v>
      </c>
      <c r="L239">
        <v>15</v>
      </c>
      <c r="M239">
        <v>120</v>
      </c>
      <c r="N239">
        <f t="shared" ref="N239:N251" si="247">F239*L239/1000</f>
        <v>0.9</v>
      </c>
      <c r="O239">
        <f t="shared" si="241"/>
        <v>108</v>
      </c>
      <c r="P239">
        <v>391</v>
      </c>
      <c r="Q239">
        <v>291</v>
      </c>
      <c r="R239">
        <v>147</v>
      </c>
      <c r="S239">
        <v>8</v>
      </c>
      <c r="T239">
        <v>15</v>
      </c>
      <c r="U239">
        <f t="shared" si="242"/>
        <v>2205</v>
      </c>
      <c r="V239">
        <f t="shared" si="243"/>
        <v>2355</v>
      </c>
      <c r="W239">
        <v>57180</v>
      </c>
      <c r="X239">
        <f t="shared" ref="X239:X251" si="248">W239*12.6/1000</f>
        <v>720.46799999999996</v>
      </c>
      <c r="Y239" s="133" t="e">
        <v>#N/A</v>
      </c>
      <c r="Z239" t="e">
        <f t="shared" si="212"/>
        <v>#N/A</v>
      </c>
      <c r="AA239" t="e">
        <f t="shared" si="245"/>
        <v>#N/A</v>
      </c>
      <c r="AB239" t="s">
        <v>158</v>
      </c>
      <c r="AC239" t="e">
        <f t="shared" ref="AC239:AC251" si="249">+Z239*3*8</f>
        <v>#N/A</v>
      </c>
      <c r="AD239" t="s">
        <v>269</v>
      </c>
      <c r="AF239" t="e">
        <v>#N/A</v>
      </c>
    </row>
    <row r="240" spans="1:32" ht="11.9" customHeight="1" x14ac:dyDescent="0.35">
      <c r="A240" t="str">
        <f t="shared" si="246"/>
        <v>43129621C03</v>
      </c>
      <c r="B240">
        <v>4312962</v>
      </c>
      <c r="C240" t="s">
        <v>410</v>
      </c>
      <c r="D240" t="s">
        <v>163</v>
      </c>
      <c r="E240" t="s">
        <v>251</v>
      </c>
      <c r="F240">
        <v>60</v>
      </c>
      <c r="G240" t="s">
        <v>263</v>
      </c>
      <c r="H240" t="s">
        <v>161</v>
      </c>
      <c r="K240">
        <v>5</v>
      </c>
      <c r="L240">
        <v>15</v>
      </c>
      <c r="M240">
        <v>88</v>
      </c>
      <c r="N240">
        <f t="shared" ref="N240:N241" si="250">F240*L240/1000</f>
        <v>0.9</v>
      </c>
      <c r="O240">
        <f t="shared" ref="O240:O241" si="251">+N240*M240</f>
        <v>79.2</v>
      </c>
      <c r="P240">
        <v>391</v>
      </c>
      <c r="Q240">
        <v>291</v>
      </c>
      <c r="R240">
        <v>147</v>
      </c>
      <c r="S240">
        <v>8</v>
      </c>
      <c r="T240">
        <v>15</v>
      </c>
      <c r="U240">
        <f t="shared" ref="U240:U241" si="252">+T240*R240</f>
        <v>2205</v>
      </c>
      <c r="V240">
        <f t="shared" ref="V240:V241" si="253">+U240+150</f>
        <v>2355</v>
      </c>
      <c r="W240">
        <v>57180</v>
      </c>
      <c r="X240">
        <f t="shared" ref="X240:X241" si="254">W240*12.6/1000</f>
        <v>720.46799999999996</v>
      </c>
      <c r="Y240" s="133">
        <v>94</v>
      </c>
      <c r="Z240">
        <f t="shared" si="212"/>
        <v>677.23991999999998</v>
      </c>
      <c r="AA240">
        <f t="shared" si="245"/>
        <v>8.5510090909090906</v>
      </c>
      <c r="AB240" t="s">
        <v>158</v>
      </c>
      <c r="AC240">
        <f t="shared" ref="AC240:AC241" si="255">+Z240*3*8</f>
        <v>16253.75808</v>
      </c>
      <c r="AD240" t="s">
        <v>269</v>
      </c>
      <c r="AF240" t="e">
        <v>#N/A</v>
      </c>
    </row>
    <row r="241" spans="1:32" ht="11.9" customHeight="1" x14ac:dyDescent="0.35">
      <c r="A241" t="str">
        <f t="shared" si="246"/>
        <v>42883861C03</v>
      </c>
      <c r="B241">
        <v>4288386</v>
      </c>
      <c r="C241" t="s">
        <v>260</v>
      </c>
      <c r="D241" t="s">
        <v>163</v>
      </c>
      <c r="E241" t="s">
        <v>251</v>
      </c>
      <c r="F241">
        <v>185</v>
      </c>
      <c r="G241" t="s">
        <v>411</v>
      </c>
      <c r="H241" t="s">
        <v>161</v>
      </c>
      <c r="K241">
        <v>14.6</v>
      </c>
      <c r="L241">
        <v>8</v>
      </c>
      <c r="M241">
        <v>40</v>
      </c>
      <c r="N241">
        <f t="shared" si="250"/>
        <v>1.48</v>
      </c>
      <c r="O241">
        <f t="shared" si="251"/>
        <v>59.2</v>
      </c>
      <c r="P241">
        <v>391</v>
      </c>
      <c r="Q241">
        <v>291</v>
      </c>
      <c r="R241">
        <v>200</v>
      </c>
      <c r="S241">
        <v>8</v>
      </c>
      <c r="T241">
        <v>5</v>
      </c>
      <c r="U241">
        <f t="shared" si="252"/>
        <v>1000</v>
      </c>
      <c r="V241">
        <f t="shared" si="253"/>
        <v>1150</v>
      </c>
      <c r="W241">
        <v>57180</v>
      </c>
      <c r="X241">
        <f t="shared" si="254"/>
        <v>720.46799999999996</v>
      </c>
      <c r="Y241" s="133">
        <v>94</v>
      </c>
      <c r="Z241">
        <f t="shared" si="212"/>
        <v>677.23991999999998</v>
      </c>
      <c r="AA241">
        <f t="shared" si="245"/>
        <v>11.439863513513513</v>
      </c>
      <c r="AB241" t="s">
        <v>158</v>
      </c>
      <c r="AC241">
        <f t="shared" si="255"/>
        <v>16253.75808</v>
      </c>
      <c r="AD241" t="s">
        <v>252</v>
      </c>
      <c r="AF241" t="e">
        <v>#N/A</v>
      </c>
    </row>
    <row r="242" spans="1:32" ht="11.9" customHeight="1" x14ac:dyDescent="0.35">
      <c r="A242" t="str">
        <f t="shared" si="246"/>
        <v>43222041C03</v>
      </c>
      <c r="B242" s="124">
        <v>4322204</v>
      </c>
      <c r="C242" t="s">
        <v>412</v>
      </c>
      <c r="D242" t="s">
        <v>163</v>
      </c>
      <c r="E242" t="s">
        <v>251</v>
      </c>
      <c r="F242">
        <v>185</v>
      </c>
      <c r="H242" t="s">
        <v>161</v>
      </c>
      <c r="K242">
        <v>14.6</v>
      </c>
      <c r="L242">
        <v>8</v>
      </c>
      <c r="M242">
        <v>64</v>
      </c>
      <c r="N242">
        <f t="shared" si="247"/>
        <v>1.48</v>
      </c>
      <c r="O242">
        <f t="shared" si="241"/>
        <v>94.72</v>
      </c>
      <c r="P242">
        <v>391</v>
      </c>
      <c r="Q242">
        <v>291</v>
      </c>
      <c r="R242">
        <v>200</v>
      </c>
      <c r="S242">
        <v>8</v>
      </c>
      <c r="T242">
        <v>5</v>
      </c>
      <c r="U242">
        <f t="shared" si="242"/>
        <v>1000</v>
      </c>
      <c r="V242">
        <f t="shared" si="243"/>
        <v>1150</v>
      </c>
      <c r="W242">
        <v>57180</v>
      </c>
      <c r="X242">
        <f t="shared" si="248"/>
        <v>720.46799999999996</v>
      </c>
      <c r="Y242" s="133">
        <v>94</v>
      </c>
      <c r="Z242">
        <f t="shared" si="212"/>
        <v>677.23991999999998</v>
      </c>
      <c r="AA242">
        <f t="shared" si="245"/>
        <v>7.1499146959459461</v>
      </c>
      <c r="AB242" t="s">
        <v>158</v>
      </c>
      <c r="AC242">
        <f t="shared" si="249"/>
        <v>16253.75808</v>
      </c>
      <c r="AD242" t="s">
        <v>252</v>
      </c>
      <c r="AF242" t="e">
        <v>#N/A</v>
      </c>
    </row>
    <row r="243" spans="1:32" ht="11.9" customHeight="1" x14ac:dyDescent="0.35">
      <c r="A243" t="str">
        <f t="shared" si="246"/>
        <v>42851061C03</v>
      </c>
      <c r="B243" s="12">
        <v>4285106</v>
      </c>
      <c r="C243" t="s">
        <v>260</v>
      </c>
      <c r="D243" t="s">
        <v>163</v>
      </c>
      <c r="E243" t="s">
        <v>251</v>
      </c>
      <c r="F243">
        <v>185</v>
      </c>
      <c r="G243" t="s">
        <v>272</v>
      </c>
      <c r="H243" t="s">
        <v>161</v>
      </c>
      <c r="K243">
        <v>14.6</v>
      </c>
      <c r="L243">
        <v>8</v>
      </c>
      <c r="M243">
        <v>40</v>
      </c>
      <c r="N243">
        <f t="shared" ref="N243" si="256">F243*L243/1000</f>
        <v>1.48</v>
      </c>
      <c r="O243">
        <f t="shared" ref="O243" si="257">+N243*M243</f>
        <v>59.2</v>
      </c>
      <c r="P243">
        <v>391</v>
      </c>
      <c r="Q243">
        <v>291</v>
      </c>
      <c r="R243">
        <v>200</v>
      </c>
      <c r="S243">
        <v>8</v>
      </c>
      <c r="T243">
        <v>5</v>
      </c>
      <c r="U243">
        <f t="shared" ref="U243" si="258">+T243*R243</f>
        <v>1000</v>
      </c>
      <c r="V243">
        <f t="shared" ref="V243" si="259">+U243+150</f>
        <v>1150</v>
      </c>
      <c r="W243">
        <v>57180</v>
      </c>
      <c r="X243">
        <f t="shared" ref="X243" si="260">W243*12.6/1000</f>
        <v>720.46799999999996</v>
      </c>
      <c r="Y243" s="133">
        <v>94</v>
      </c>
      <c r="Z243">
        <f t="shared" si="212"/>
        <v>677.23991999999998</v>
      </c>
      <c r="AA243">
        <f t="shared" si="245"/>
        <v>11.439863513513513</v>
      </c>
      <c r="AB243" t="s">
        <v>158</v>
      </c>
      <c r="AC243">
        <f t="shared" ref="AC243" si="261">+Z243*3*8</f>
        <v>16253.75808</v>
      </c>
      <c r="AD243" t="s">
        <v>252</v>
      </c>
      <c r="AF243" t="e">
        <v>#N/A</v>
      </c>
    </row>
    <row r="244" spans="1:32" ht="11.9" customHeight="1" x14ac:dyDescent="0.35">
      <c r="A244" t="str">
        <f t="shared" si="246"/>
        <v>42883881C03</v>
      </c>
      <c r="B244">
        <v>4288388</v>
      </c>
      <c r="C244" t="s">
        <v>266</v>
      </c>
      <c r="D244" t="s">
        <v>163</v>
      </c>
      <c r="E244" t="s">
        <v>251</v>
      </c>
      <c r="F244">
        <v>300</v>
      </c>
      <c r="H244" t="s">
        <v>161</v>
      </c>
      <c r="K244">
        <v>23.6</v>
      </c>
      <c r="L244">
        <v>6</v>
      </c>
      <c r="M244">
        <v>32</v>
      </c>
      <c r="N244">
        <f t="shared" si="247"/>
        <v>1.8</v>
      </c>
      <c r="O244">
        <f t="shared" si="241"/>
        <v>57.6</v>
      </c>
      <c r="P244">
        <v>400</v>
      </c>
      <c r="Q244">
        <v>286</v>
      </c>
      <c r="R244">
        <v>222</v>
      </c>
      <c r="S244">
        <v>8</v>
      </c>
      <c r="T244">
        <v>4</v>
      </c>
      <c r="U244">
        <f t="shared" si="242"/>
        <v>888</v>
      </c>
      <c r="V244">
        <f t="shared" si="243"/>
        <v>1038</v>
      </c>
      <c r="W244">
        <v>57180</v>
      </c>
      <c r="X244">
        <f t="shared" si="248"/>
        <v>720.46799999999996</v>
      </c>
      <c r="Y244" s="133" t="e">
        <v>#N/A</v>
      </c>
      <c r="Z244" t="e">
        <f t="shared" si="212"/>
        <v>#N/A</v>
      </c>
      <c r="AA244" t="e">
        <f t="shared" si="245"/>
        <v>#N/A</v>
      </c>
      <c r="AB244" t="s">
        <v>158</v>
      </c>
      <c r="AC244" t="e">
        <f t="shared" si="249"/>
        <v>#N/A</v>
      </c>
      <c r="AD244" t="s">
        <v>252</v>
      </c>
      <c r="AF244" t="e">
        <v>#N/A</v>
      </c>
    </row>
    <row r="245" spans="1:32" ht="11.9" customHeight="1" x14ac:dyDescent="0.35">
      <c r="A245" t="str">
        <f t="shared" si="246"/>
        <v>42883951C03</v>
      </c>
      <c r="B245">
        <v>4288395</v>
      </c>
      <c r="C245" t="s">
        <v>257</v>
      </c>
      <c r="D245" t="s">
        <v>163</v>
      </c>
      <c r="E245" t="s">
        <v>251</v>
      </c>
      <c r="F245">
        <v>185</v>
      </c>
      <c r="G245" t="s">
        <v>411</v>
      </c>
      <c r="H245" t="s">
        <v>217</v>
      </c>
      <c r="K245">
        <v>14.6</v>
      </c>
      <c r="L245">
        <v>8</v>
      </c>
      <c r="M245">
        <v>88</v>
      </c>
      <c r="N245">
        <f t="shared" si="247"/>
        <v>1.48</v>
      </c>
      <c r="O245">
        <f t="shared" si="241"/>
        <v>130.24</v>
      </c>
      <c r="P245">
        <v>391</v>
      </c>
      <c r="Q245">
        <v>291</v>
      </c>
      <c r="R245">
        <v>200</v>
      </c>
      <c r="S245">
        <v>8</v>
      </c>
      <c r="T245">
        <v>5</v>
      </c>
      <c r="U245">
        <f t="shared" si="242"/>
        <v>1000</v>
      </c>
      <c r="V245">
        <f t="shared" si="243"/>
        <v>1150</v>
      </c>
      <c r="W245">
        <v>57180</v>
      </c>
      <c r="X245">
        <f t="shared" si="248"/>
        <v>720.46799999999996</v>
      </c>
      <c r="Y245" s="133">
        <v>94</v>
      </c>
      <c r="Z245">
        <f t="shared" si="212"/>
        <v>677.23991999999998</v>
      </c>
      <c r="AA245">
        <f t="shared" si="245"/>
        <v>5.1999379606879605</v>
      </c>
      <c r="AB245" t="s">
        <v>158</v>
      </c>
      <c r="AC245">
        <f t="shared" si="249"/>
        <v>16253.75808</v>
      </c>
      <c r="AD245" t="s">
        <v>252</v>
      </c>
      <c r="AF245" t="e">
        <v>#N/A</v>
      </c>
    </row>
    <row r="246" spans="1:32" ht="11.9" customHeight="1" x14ac:dyDescent="0.35">
      <c r="A246" t="str">
        <f t="shared" si="246"/>
        <v>42883961C03</v>
      </c>
      <c r="B246">
        <v>4288396</v>
      </c>
      <c r="C246" t="s">
        <v>250</v>
      </c>
      <c r="D246" t="s">
        <v>163</v>
      </c>
      <c r="E246" t="s">
        <v>251</v>
      </c>
      <c r="F246">
        <v>185</v>
      </c>
      <c r="H246" t="s">
        <v>221</v>
      </c>
      <c r="K246">
        <v>14.6</v>
      </c>
      <c r="L246">
        <v>8</v>
      </c>
      <c r="M246">
        <v>40</v>
      </c>
      <c r="N246">
        <f t="shared" si="247"/>
        <v>1.48</v>
      </c>
      <c r="O246">
        <f t="shared" si="241"/>
        <v>59.2</v>
      </c>
      <c r="P246">
        <v>391</v>
      </c>
      <c r="Q246">
        <v>291</v>
      </c>
      <c r="R246">
        <v>200</v>
      </c>
      <c r="S246">
        <v>8</v>
      </c>
      <c r="T246">
        <v>5</v>
      </c>
      <c r="U246">
        <f t="shared" si="242"/>
        <v>1000</v>
      </c>
      <c r="V246">
        <f t="shared" si="243"/>
        <v>1150</v>
      </c>
      <c r="W246">
        <v>57180</v>
      </c>
      <c r="X246">
        <f t="shared" si="248"/>
        <v>720.46799999999996</v>
      </c>
      <c r="Y246" s="133" t="e">
        <v>#N/A</v>
      </c>
      <c r="Z246" t="e">
        <f t="shared" si="212"/>
        <v>#N/A</v>
      </c>
      <c r="AA246" t="e">
        <f t="shared" si="245"/>
        <v>#N/A</v>
      </c>
      <c r="AB246" t="s">
        <v>158</v>
      </c>
      <c r="AC246" t="e">
        <f t="shared" si="249"/>
        <v>#N/A</v>
      </c>
      <c r="AD246" t="s">
        <v>252</v>
      </c>
      <c r="AF246" t="e">
        <v>#N/A</v>
      </c>
    </row>
    <row r="247" spans="1:32" ht="11.9" customHeight="1" x14ac:dyDescent="0.35">
      <c r="A247" t="str">
        <f t="shared" si="246"/>
        <v>42884821C03</v>
      </c>
      <c r="B247">
        <v>4288482</v>
      </c>
      <c r="C247" t="s">
        <v>413</v>
      </c>
      <c r="D247" t="s">
        <v>163</v>
      </c>
      <c r="E247" t="s">
        <v>251</v>
      </c>
      <c r="F247">
        <v>185</v>
      </c>
      <c r="H247" t="s">
        <v>157</v>
      </c>
      <c r="K247">
        <v>14.6</v>
      </c>
      <c r="L247">
        <v>10</v>
      </c>
      <c r="M247">
        <v>30</v>
      </c>
      <c r="N247">
        <f t="shared" ref="N247:N250" si="262">F247*L247/1000</f>
        <v>1.85</v>
      </c>
      <c r="O247">
        <f t="shared" ref="O247:O250" si="263">+N247*M247</f>
        <v>55.5</v>
      </c>
      <c r="P247">
        <v>393</v>
      </c>
      <c r="Q247">
        <v>395</v>
      </c>
      <c r="R247">
        <v>195</v>
      </c>
      <c r="S247">
        <v>6</v>
      </c>
      <c r="T247">
        <v>5</v>
      </c>
      <c r="U247">
        <f t="shared" ref="U247:U250" si="264">+T247*R247</f>
        <v>975</v>
      </c>
      <c r="V247">
        <f t="shared" ref="V247:V250" si="265">+U247+150</f>
        <v>1125</v>
      </c>
      <c r="W247">
        <v>57180</v>
      </c>
      <c r="X247">
        <f t="shared" ref="X247:X250" si="266">W247*12.6/1000</f>
        <v>720.46799999999996</v>
      </c>
      <c r="Y247" s="133">
        <v>94</v>
      </c>
      <c r="Z247">
        <f t="shared" si="212"/>
        <v>677.23991999999998</v>
      </c>
      <c r="AA247">
        <f t="shared" si="245"/>
        <v>12.20252108108108</v>
      </c>
      <c r="AB247" t="s">
        <v>158</v>
      </c>
      <c r="AC247">
        <f t="shared" ref="AC247:AC250" si="267">+Z247*3*8</f>
        <v>16253.75808</v>
      </c>
      <c r="AD247" t="s">
        <v>252</v>
      </c>
      <c r="AF247" t="e">
        <v>#N/A</v>
      </c>
    </row>
    <row r="248" spans="1:32" ht="11.9" customHeight="1" x14ac:dyDescent="0.35">
      <c r="A248" t="str">
        <f t="shared" si="246"/>
        <v>43261951C03</v>
      </c>
      <c r="B248" s="93">
        <v>4326195</v>
      </c>
      <c r="C248" t="s">
        <v>414</v>
      </c>
      <c r="D248" t="s">
        <v>163</v>
      </c>
      <c r="E248" t="s">
        <v>251</v>
      </c>
      <c r="F248">
        <v>185</v>
      </c>
      <c r="H248" t="s">
        <v>161</v>
      </c>
      <c r="K248">
        <v>14.6</v>
      </c>
      <c r="L248">
        <v>10</v>
      </c>
      <c r="M248">
        <v>48</v>
      </c>
      <c r="N248">
        <f t="shared" si="262"/>
        <v>1.85</v>
      </c>
      <c r="O248">
        <f t="shared" si="263"/>
        <v>88.800000000000011</v>
      </c>
      <c r="P248">
        <v>393</v>
      </c>
      <c r="Q248">
        <v>395</v>
      </c>
      <c r="R248">
        <v>195</v>
      </c>
      <c r="S248">
        <v>6</v>
      </c>
      <c r="T248">
        <v>5</v>
      </c>
      <c r="U248">
        <f t="shared" si="264"/>
        <v>975</v>
      </c>
      <c r="V248">
        <f t="shared" si="265"/>
        <v>1125</v>
      </c>
      <c r="W248">
        <v>57180</v>
      </c>
      <c r="X248">
        <f t="shared" si="266"/>
        <v>720.46799999999996</v>
      </c>
      <c r="Y248" s="133">
        <v>94</v>
      </c>
      <c r="Z248">
        <f t="shared" si="212"/>
        <v>677.23991999999998</v>
      </c>
      <c r="AA248">
        <f t="shared" si="245"/>
        <v>7.6265756756756753</v>
      </c>
      <c r="AB248" t="s">
        <v>158</v>
      </c>
      <c r="AC248">
        <f t="shared" si="267"/>
        <v>16253.75808</v>
      </c>
      <c r="AD248" t="s">
        <v>252</v>
      </c>
      <c r="AF248" t="e">
        <v>#N/A</v>
      </c>
    </row>
    <row r="249" spans="1:32" ht="11.9" customHeight="1" x14ac:dyDescent="0.35">
      <c r="A249" t="str">
        <f t="shared" si="246"/>
        <v>43261961C03</v>
      </c>
      <c r="B249" s="93">
        <v>4326196</v>
      </c>
      <c r="C249" t="s">
        <v>415</v>
      </c>
      <c r="D249" t="s">
        <v>163</v>
      </c>
      <c r="E249" t="s">
        <v>251</v>
      </c>
      <c r="F249">
        <v>185</v>
      </c>
      <c r="H249" t="s">
        <v>161</v>
      </c>
      <c r="K249">
        <v>14.6</v>
      </c>
      <c r="L249">
        <v>8</v>
      </c>
      <c r="M249">
        <v>64</v>
      </c>
      <c r="N249">
        <f t="shared" si="262"/>
        <v>1.48</v>
      </c>
      <c r="O249">
        <f t="shared" si="263"/>
        <v>94.72</v>
      </c>
      <c r="P249">
        <v>393</v>
      </c>
      <c r="Q249">
        <v>395</v>
      </c>
      <c r="R249">
        <v>195</v>
      </c>
      <c r="S249">
        <v>6</v>
      </c>
      <c r="T249">
        <v>5</v>
      </c>
      <c r="U249">
        <f t="shared" si="264"/>
        <v>975</v>
      </c>
      <c r="V249">
        <f t="shared" si="265"/>
        <v>1125</v>
      </c>
      <c r="W249">
        <v>57180</v>
      </c>
      <c r="X249">
        <f t="shared" si="266"/>
        <v>720.46799999999996</v>
      </c>
      <c r="Y249" s="133">
        <v>94</v>
      </c>
      <c r="Z249">
        <f t="shared" si="212"/>
        <v>677.23991999999998</v>
      </c>
      <c r="AA249">
        <f t="shared" si="245"/>
        <v>7.1499146959459461</v>
      </c>
      <c r="AB249" t="s">
        <v>158</v>
      </c>
      <c r="AC249">
        <f t="shared" si="267"/>
        <v>16253.75808</v>
      </c>
      <c r="AD249" t="s">
        <v>252</v>
      </c>
      <c r="AF249" t="e">
        <v>#N/A</v>
      </c>
    </row>
    <row r="250" spans="1:32" ht="11.9" customHeight="1" x14ac:dyDescent="0.35">
      <c r="A250" t="str">
        <f t="shared" si="246"/>
        <v>43259981C03</v>
      </c>
      <c r="B250" s="93">
        <v>4325998</v>
      </c>
      <c r="C250" t="s">
        <v>416</v>
      </c>
      <c r="D250" t="s">
        <v>163</v>
      </c>
      <c r="E250" t="s">
        <v>251</v>
      </c>
      <c r="F250">
        <v>185</v>
      </c>
      <c r="H250" t="s">
        <v>221</v>
      </c>
      <c r="K250">
        <v>14.6</v>
      </c>
      <c r="L250">
        <v>8</v>
      </c>
      <c r="M250">
        <v>64</v>
      </c>
      <c r="N250">
        <f t="shared" si="262"/>
        <v>1.48</v>
      </c>
      <c r="O250">
        <f t="shared" si="263"/>
        <v>94.72</v>
      </c>
      <c r="P250">
        <v>393</v>
      </c>
      <c r="Q250">
        <v>395</v>
      </c>
      <c r="R250">
        <v>195</v>
      </c>
      <c r="S250">
        <v>6</v>
      </c>
      <c r="T250">
        <v>5</v>
      </c>
      <c r="U250">
        <f t="shared" si="264"/>
        <v>975</v>
      </c>
      <c r="V250">
        <f t="shared" si="265"/>
        <v>1125</v>
      </c>
      <c r="W250">
        <v>57180</v>
      </c>
      <c r="X250">
        <f t="shared" si="266"/>
        <v>720.46799999999996</v>
      </c>
      <c r="Y250" s="133">
        <v>94</v>
      </c>
      <c r="Z250">
        <f t="shared" si="212"/>
        <v>677.23991999999998</v>
      </c>
      <c r="AA250">
        <f t="shared" si="245"/>
        <v>7.1499146959459461</v>
      </c>
      <c r="AB250" t="s">
        <v>158</v>
      </c>
      <c r="AC250">
        <f t="shared" si="267"/>
        <v>16253.75808</v>
      </c>
      <c r="AD250" t="s">
        <v>252</v>
      </c>
      <c r="AF250" t="e">
        <v>#N/A</v>
      </c>
    </row>
    <row r="251" spans="1:32" ht="11.9" customHeight="1" x14ac:dyDescent="0.35">
      <c r="A251" t="str">
        <f t="shared" si="246"/>
        <v>43259281C03</v>
      </c>
      <c r="B251" s="93">
        <v>4325928</v>
      </c>
      <c r="C251" t="s">
        <v>417</v>
      </c>
      <c r="D251" t="s">
        <v>163</v>
      </c>
      <c r="E251" t="s">
        <v>251</v>
      </c>
      <c r="F251">
        <v>185</v>
      </c>
      <c r="H251" t="s">
        <v>221</v>
      </c>
      <c r="K251">
        <v>14.6</v>
      </c>
      <c r="L251">
        <v>10</v>
      </c>
      <c r="M251">
        <v>48</v>
      </c>
      <c r="N251">
        <f t="shared" si="247"/>
        <v>1.85</v>
      </c>
      <c r="O251">
        <f t="shared" si="241"/>
        <v>88.800000000000011</v>
      </c>
      <c r="P251">
        <v>393</v>
      </c>
      <c r="Q251">
        <v>395</v>
      </c>
      <c r="R251">
        <v>195</v>
      </c>
      <c r="S251">
        <v>6</v>
      </c>
      <c r="T251">
        <v>5</v>
      </c>
      <c r="U251">
        <f t="shared" si="242"/>
        <v>975</v>
      </c>
      <c r="V251">
        <f t="shared" si="243"/>
        <v>1125</v>
      </c>
      <c r="W251">
        <v>57180</v>
      </c>
      <c r="X251">
        <f t="shared" si="248"/>
        <v>720.46799999999996</v>
      </c>
      <c r="Y251" s="133">
        <v>94</v>
      </c>
      <c r="Z251">
        <f t="shared" si="212"/>
        <v>677.23991999999998</v>
      </c>
      <c r="AA251">
        <f t="shared" si="245"/>
        <v>7.6265756756756753</v>
      </c>
      <c r="AB251" t="s">
        <v>158</v>
      </c>
      <c r="AC251">
        <f t="shared" si="249"/>
        <v>16253.75808</v>
      </c>
      <c r="AD251" t="s">
        <v>252</v>
      </c>
      <c r="AF251" t="e">
        <v>#N/A</v>
      </c>
    </row>
    <row r="252" spans="1:32" ht="11.9" customHeight="1" x14ac:dyDescent="0.35">
      <c r="A252" t="str">
        <f t="shared" si="246"/>
        <v>42885331C01</v>
      </c>
      <c r="B252">
        <v>4288533</v>
      </c>
      <c r="C252" t="s">
        <v>418</v>
      </c>
      <c r="D252" t="s">
        <v>151</v>
      </c>
      <c r="E252" t="s">
        <v>152</v>
      </c>
      <c r="F252">
        <v>85</v>
      </c>
      <c r="G252" t="s">
        <v>194</v>
      </c>
      <c r="H252" t="s">
        <v>419</v>
      </c>
      <c r="K252">
        <v>1</v>
      </c>
      <c r="L252">
        <v>30</v>
      </c>
      <c r="M252">
        <v>64</v>
      </c>
      <c r="N252">
        <f>+F252*K252*L252/1000</f>
        <v>2.5499999999999998</v>
      </c>
      <c r="O252">
        <f t="shared" si="241"/>
        <v>163.19999999999999</v>
      </c>
      <c r="P252">
        <v>398</v>
      </c>
      <c r="Q252">
        <v>298</v>
      </c>
      <c r="R252">
        <v>245</v>
      </c>
      <c r="S252">
        <v>8</v>
      </c>
      <c r="T252">
        <v>8</v>
      </c>
      <c r="U252">
        <f t="shared" si="242"/>
        <v>1960</v>
      </c>
      <c r="V252">
        <f t="shared" si="243"/>
        <v>2110</v>
      </c>
      <c r="W252">
        <v>19200</v>
      </c>
      <c r="X252">
        <f>W252*F252/1000</f>
        <v>1632</v>
      </c>
      <c r="Y252" s="133">
        <v>93</v>
      </c>
      <c r="Z252">
        <f t="shared" si="212"/>
        <v>1517.76</v>
      </c>
      <c r="AA252">
        <f t="shared" si="245"/>
        <v>9.3000000000000007</v>
      </c>
      <c r="AB252" t="s">
        <v>154</v>
      </c>
      <c r="AC252">
        <v>36426.239999999998</v>
      </c>
      <c r="AD252" t="s">
        <v>159</v>
      </c>
      <c r="AF252" t="e">
        <v>#N/A</v>
      </c>
    </row>
    <row r="253" spans="1:32" ht="11.9" customHeight="1" x14ac:dyDescent="0.35">
      <c r="A253" t="str">
        <f t="shared" si="246"/>
        <v>42885671C01</v>
      </c>
      <c r="B253">
        <v>4288567</v>
      </c>
      <c r="C253" t="s">
        <v>365</v>
      </c>
      <c r="D253" t="s">
        <v>151</v>
      </c>
      <c r="E253" t="s">
        <v>199</v>
      </c>
      <c r="F253">
        <v>60</v>
      </c>
      <c r="G253" t="s">
        <v>420</v>
      </c>
      <c r="H253" t="s">
        <v>161</v>
      </c>
      <c r="K253">
        <v>1</v>
      </c>
      <c r="L253">
        <v>20</v>
      </c>
      <c r="M253">
        <v>56</v>
      </c>
      <c r="N253">
        <f>+F253*K253*L253/1000</f>
        <v>1.2</v>
      </c>
      <c r="O253">
        <f t="shared" si="241"/>
        <v>67.2</v>
      </c>
      <c r="P253">
        <v>396</v>
      </c>
      <c r="Q253">
        <v>295</v>
      </c>
      <c r="R253">
        <v>150</v>
      </c>
      <c r="S253">
        <v>8</v>
      </c>
      <c r="T253">
        <v>7</v>
      </c>
      <c r="U253">
        <f t="shared" si="242"/>
        <v>1050</v>
      </c>
      <c r="V253">
        <f t="shared" si="243"/>
        <v>1200</v>
      </c>
      <c r="W253">
        <v>25410</v>
      </c>
      <c r="X253">
        <f t="shared" ref="X253:X317" si="268">W253*F253/1000</f>
        <v>1524.6</v>
      </c>
      <c r="Y253" s="133" t="e">
        <v>#N/A</v>
      </c>
      <c r="Z253" t="e">
        <f t="shared" si="212"/>
        <v>#N/A</v>
      </c>
      <c r="AA253" t="e">
        <f t="shared" si="245"/>
        <v>#N/A</v>
      </c>
      <c r="AB253" t="s">
        <v>158</v>
      </c>
      <c r="AC253">
        <v>1417.88</v>
      </c>
      <c r="AD253" t="s">
        <v>366</v>
      </c>
      <c r="AF253" t="e">
        <v>#N/A</v>
      </c>
    </row>
    <row r="254" spans="1:32" ht="11.9" customHeight="1" x14ac:dyDescent="0.35">
      <c r="A254" t="str">
        <f t="shared" si="246"/>
        <v>42885841C01</v>
      </c>
      <c r="B254">
        <v>4288584</v>
      </c>
      <c r="C254" t="s">
        <v>421</v>
      </c>
      <c r="D254" t="s">
        <v>151</v>
      </c>
      <c r="E254" t="s">
        <v>199</v>
      </c>
      <c r="F254">
        <v>60</v>
      </c>
      <c r="H254" t="s">
        <v>157</v>
      </c>
      <c r="K254">
        <v>1</v>
      </c>
      <c r="L254">
        <v>20</v>
      </c>
      <c r="M254">
        <v>112</v>
      </c>
      <c r="N254">
        <f>+F254*K254*L254/1000</f>
        <v>1.2</v>
      </c>
      <c r="O254">
        <f t="shared" si="241"/>
        <v>134.4</v>
      </c>
      <c r="P254">
        <v>391</v>
      </c>
      <c r="Q254">
        <v>291</v>
      </c>
      <c r="R254">
        <v>153</v>
      </c>
      <c r="S254">
        <v>8</v>
      </c>
      <c r="T254">
        <v>14</v>
      </c>
      <c r="U254">
        <f t="shared" si="242"/>
        <v>2142</v>
      </c>
      <c r="V254">
        <f t="shared" si="243"/>
        <v>2292</v>
      </c>
      <c r="W254">
        <v>25410</v>
      </c>
      <c r="X254">
        <f t="shared" si="268"/>
        <v>1524.6</v>
      </c>
      <c r="Y254" s="133">
        <v>86</v>
      </c>
      <c r="Z254">
        <f t="shared" si="212"/>
        <v>1311.1559999999999</v>
      </c>
      <c r="AA254">
        <f t="shared" si="245"/>
        <v>9.7556250000000002</v>
      </c>
      <c r="AB254" t="s">
        <v>158</v>
      </c>
      <c r="AC254">
        <v>102087.216</v>
      </c>
      <c r="AD254" t="s">
        <v>200</v>
      </c>
      <c r="AE254" t="s">
        <v>195</v>
      </c>
      <c r="AF254" t="e">
        <v>#N/A</v>
      </c>
    </row>
    <row r="255" spans="1:32" ht="11.9" customHeight="1" x14ac:dyDescent="0.35">
      <c r="A255" t="str">
        <f t="shared" si="246"/>
        <v>42886101C01</v>
      </c>
      <c r="B255">
        <v>4288610</v>
      </c>
      <c r="C255" t="s">
        <v>422</v>
      </c>
      <c r="D255" t="s">
        <v>151</v>
      </c>
      <c r="E255" t="s">
        <v>199</v>
      </c>
      <c r="F255">
        <v>60</v>
      </c>
      <c r="H255" t="s">
        <v>161</v>
      </c>
      <c r="K255">
        <v>1</v>
      </c>
      <c r="L255">
        <v>30</v>
      </c>
      <c r="M255">
        <v>80</v>
      </c>
      <c r="N255">
        <f>+F255*K255*L255/1000</f>
        <v>1.8</v>
      </c>
      <c r="O255">
        <f t="shared" si="241"/>
        <v>144</v>
      </c>
      <c r="P255">
        <v>391</v>
      </c>
      <c r="Q255">
        <v>291</v>
      </c>
      <c r="R255">
        <v>220</v>
      </c>
      <c r="S255">
        <v>8</v>
      </c>
      <c r="T255">
        <v>10</v>
      </c>
      <c r="U255">
        <f t="shared" si="242"/>
        <v>2200</v>
      </c>
      <c r="V255">
        <f t="shared" si="243"/>
        <v>2350</v>
      </c>
      <c r="W255">
        <v>25410</v>
      </c>
      <c r="X255">
        <f t="shared" si="268"/>
        <v>1524.6</v>
      </c>
      <c r="Y255" s="133">
        <v>86</v>
      </c>
      <c r="Z255">
        <f t="shared" si="212"/>
        <v>1311.1559999999999</v>
      </c>
      <c r="AA255">
        <f t="shared" si="245"/>
        <v>9.1052499999999998</v>
      </c>
      <c r="AB255" t="s">
        <v>154</v>
      </c>
      <c r="AC255">
        <v>102087.216</v>
      </c>
      <c r="AD255" t="s">
        <v>200</v>
      </c>
      <c r="AE255" t="s">
        <v>195</v>
      </c>
      <c r="AF255" t="e">
        <v>#N/A</v>
      </c>
    </row>
    <row r="256" spans="1:32" ht="11.9" customHeight="1" x14ac:dyDescent="0.35">
      <c r="A256" t="str">
        <f t="shared" si="246"/>
        <v>-42886111K2A</v>
      </c>
      <c r="B256">
        <v>-4288611</v>
      </c>
      <c r="C256" t="s">
        <v>423</v>
      </c>
      <c r="D256" t="s">
        <v>291</v>
      </c>
      <c r="E256" t="s">
        <v>292</v>
      </c>
      <c r="F256">
        <v>30</v>
      </c>
      <c r="H256" t="s">
        <v>161</v>
      </c>
      <c r="K256">
        <v>5</v>
      </c>
      <c r="L256">
        <v>10</v>
      </c>
      <c r="M256">
        <v>144</v>
      </c>
      <c r="N256">
        <v>1.5</v>
      </c>
      <c r="O256">
        <f t="shared" si="241"/>
        <v>216</v>
      </c>
      <c r="P256">
        <v>300</v>
      </c>
      <c r="Q256">
        <v>260</v>
      </c>
      <c r="R256">
        <v>180</v>
      </c>
      <c r="S256">
        <v>12</v>
      </c>
      <c r="T256">
        <v>12</v>
      </c>
      <c r="U256">
        <f t="shared" si="242"/>
        <v>2160</v>
      </c>
      <c r="V256">
        <f t="shared" si="243"/>
        <v>2310</v>
      </c>
      <c r="W256">
        <v>33750</v>
      </c>
      <c r="X256">
        <f t="shared" si="268"/>
        <v>1012.5</v>
      </c>
      <c r="Y256" s="133" t="e">
        <v>#N/A</v>
      </c>
      <c r="Z256" s="118" t="e">
        <f t="shared" si="212"/>
        <v>#N/A</v>
      </c>
      <c r="AC256" t="e">
        <f>+Z256*2</f>
        <v>#N/A</v>
      </c>
      <c r="AE256" t="s">
        <v>355</v>
      </c>
      <c r="AF256">
        <v>4288611</v>
      </c>
    </row>
    <row r="257" spans="1:32" ht="11.9" customHeight="1" x14ac:dyDescent="0.35">
      <c r="A257" t="str">
        <f t="shared" si="246"/>
        <v>42886141C03</v>
      </c>
      <c r="B257">
        <v>4288614</v>
      </c>
      <c r="C257" t="s">
        <v>233</v>
      </c>
      <c r="D257" t="s">
        <v>163</v>
      </c>
      <c r="E257" t="s">
        <v>234</v>
      </c>
      <c r="F257">
        <v>60</v>
      </c>
      <c r="G257" t="s">
        <v>405</v>
      </c>
      <c r="H257" t="s">
        <v>161</v>
      </c>
      <c r="K257">
        <v>1</v>
      </c>
      <c r="L257">
        <v>20</v>
      </c>
      <c r="M257">
        <v>108</v>
      </c>
      <c r="N257">
        <v>1.2</v>
      </c>
      <c r="O257">
        <f t="shared" si="241"/>
        <v>129.6</v>
      </c>
      <c r="P257">
        <v>398</v>
      </c>
      <c r="Q257">
        <v>264</v>
      </c>
      <c r="R257">
        <v>180</v>
      </c>
      <c r="S257">
        <v>9</v>
      </c>
      <c r="T257">
        <v>12</v>
      </c>
      <c r="U257">
        <f t="shared" si="242"/>
        <v>2160</v>
      </c>
      <c r="V257">
        <f t="shared" si="243"/>
        <v>2310</v>
      </c>
      <c r="W257">
        <v>14628</v>
      </c>
      <c r="X257">
        <f t="shared" si="268"/>
        <v>877.68</v>
      </c>
      <c r="Y257" s="133">
        <v>91.869824000000008</v>
      </c>
      <c r="Z257">
        <f t="shared" si="212"/>
        <v>806.32307128319997</v>
      </c>
      <c r="AA257">
        <f t="shared" ref="AA257:AA270" si="269">Z257/N257/M257</f>
        <v>6.2216286364444446</v>
      </c>
      <c r="AB257" t="s">
        <v>158</v>
      </c>
      <c r="AC257">
        <f>+Z257*8</f>
        <v>6450.5845702655997</v>
      </c>
      <c r="AD257" t="s">
        <v>235</v>
      </c>
      <c r="AF257" t="e">
        <v>#N/A</v>
      </c>
    </row>
    <row r="258" spans="1:32" ht="11.9" customHeight="1" x14ac:dyDescent="0.35">
      <c r="A258" t="str">
        <f t="shared" si="246"/>
        <v>42888811K2A</v>
      </c>
      <c r="B258">
        <v>4288881</v>
      </c>
      <c r="C258" t="s">
        <v>386</v>
      </c>
      <c r="D258" t="s">
        <v>291</v>
      </c>
      <c r="E258" t="s">
        <v>387</v>
      </c>
      <c r="F258">
        <v>64</v>
      </c>
      <c r="G258" t="s">
        <v>424</v>
      </c>
      <c r="I258" t="s">
        <v>297</v>
      </c>
      <c r="J258" t="s">
        <v>298</v>
      </c>
      <c r="K258">
        <v>12</v>
      </c>
      <c r="L258">
        <v>6</v>
      </c>
      <c r="M258">
        <v>72</v>
      </c>
      <c r="N258">
        <v>4.6079999999999997</v>
      </c>
      <c r="O258">
        <f t="shared" si="241"/>
        <v>331.77599999999995</v>
      </c>
      <c r="P258">
        <v>300</v>
      </c>
      <c r="Q258">
        <v>261</v>
      </c>
      <c r="R258">
        <v>375</v>
      </c>
      <c r="S258">
        <v>12</v>
      </c>
      <c r="T258">
        <v>6</v>
      </c>
      <c r="U258">
        <f t="shared" si="242"/>
        <v>2250</v>
      </c>
      <c r="V258">
        <f t="shared" si="243"/>
        <v>2400</v>
      </c>
      <c r="W258">
        <v>12840</v>
      </c>
      <c r="X258">
        <f t="shared" si="268"/>
        <v>821.76</v>
      </c>
      <c r="Y258" s="133" t="e">
        <v>#N/A</v>
      </c>
      <c r="Z258" s="118" t="e">
        <f t="shared" si="212"/>
        <v>#N/A</v>
      </c>
      <c r="AA258" t="e">
        <f t="shared" si="269"/>
        <v>#N/A</v>
      </c>
      <c r="AB258" t="s">
        <v>158</v>
      </c>
      <c r="AC258" t="e">
        <f t="shared" ref="AC258:AC327" si="270">+Z258*2</f>
        <v>#N/A</v>
      </c>
      <c r="AF258" t="e">
        <v>#N/A</v>
      </c>
    </row>
    <row r="259" spans="1:32" ht="11.9" customHeight="1" x14ac:dyDescent="0.35">
      <c r="A259" t="str">
        <f t="shared" si="246"/>
        <v>42888881K2A</v>
      </c>
      <c r="B259">
        <v>4288888</v>
      </c>
      <c r="C259" t="s">
        <v>425</v>
      </c>
      <c r="D259" t="s">
        <v>291</v>
      </c>
      <c r="E259" t="s">
        <v>387</v>
      </c>
      <c r="F259">
        <v>64</v>
      </c>
      <c r="G259" t="s">
        <v>372</v>
      </c>
      <c r="I259" t="s">
        <v>297</v>
      </c>
      <c r="J259" t="s">
        <v>298</v>
      </c>
      <c r="K259">
        <v>12</v>
      </c>
      <c r="L259">
        <v>6</v>
      </c>
      <c r="M259">
        <v>60</v>
      </c>
      <c r="N259">
        <v>4.6079999999999997</v>
      </c>
      <c r="O259">
        <f t="shared" si="241"/>
        <v>276.47999999999996</v>
      </c>
      <c r="P259">
        <v>300</v>
      </c>
      <c r="Q259">
        <v>261</v>
      </c>
      <c r="R259">
        <v>375</v>
      </c>
      <c r="S259">
        <v>12</v>
      </c>
      <c r="T259">
        <v>5</v>
      </c>
      <c r="U259">
        <f t="shared" si="242"/>
        <v>1875</v>
      </c>
      <c r="V259">
        <f t="shared" si="243"/>
        <v>2025</v>
      </c>
      <c r="W259">
        <v>12840</v>
      </c>
      <c r="X259">
        <f t="shared" si="268"/>
        <v>821.76</v>
      </c>
      <c r="Y259" s="133" t="e">
        <v>#N/A</v>
      </c>
      <c r="Z259" s="118" t="e">
        <f t="shared" si="212"/>
        <v>#N/A</v>
      </c>
      <c r="AA259" t="e">
        <f t="shared" si="269"/>
        <v>#N/A</v>
      </c>
      <c r="AB259" t="s">
        <v>158</v>
      </c>
      <c r="AC259" t="e">
        <f t="shared" si="270"/>
        <v>#N/A</v>
      </c>
      <c r="AF259" t="e">
        <v>#N/A</v>
      </c>
    </row>
    <row r="260" spans="1:32" ht="11.9" customHeight="1" x14ac:dyDescent="0.35">
      <c r="A260" t="str">
        <f t="shared" si="246"/>
        <v>42888891K2B</v>
      </c>
      <c r="B260">
        <v>4288889</v>
      </c>
      <c r="C260" t="s">
        <v>426</v>
      </c>
      <c r="D260" t="s">
        <v>171</v>
      </c>
      <c r="E260" t="s">
        <v>345</v>
      </c>
      <c r="F260">
        <v>42</v>
      </c>
      <c r="G260" t="s">
        <v>427</v>
      </c>
      <c r="I260" t="s">
        <v>297</v>
      </c>
      <c r="J260" t="s">
        <v>294</v>
      </c>
      <c r="K260">
        <v>5</v>
      </c>
      <c r="L260">
        <v>12</v>
      </c>
      <c r="M260">
        <v>96</v>
      </c>
      <c r="N260">
        <v>2.52</v>
      </c>
      <c r="O260">
        <f t="shared" si="241"/>
        <v>241.92000000000002</v>
      </c>
      <c r="P260">
        <v>400</v>
      </c>
      <c r="Q260">
        <v>300</v>
      </c>
      <c r="R260">
        <v>150</v>
      </c>
      <c r="S260">
        <v>8</v>
      </c>
      <c r="T260">
        <v>12</v>
      </c>
      <c r="U260">
        <f t="shared" si="242"/>
        <v>1800</v>
      </c>
      <c r="V260">
        <f t="shared" si="243"/>
        <v>1950</v>
      </c>
      <c r="W260">
        <v>30420</v>
      </c>
      <c r="X260">
        <f t="shared" si="268"/>
        <v>1277.6400000000001</v>
      </c>
      <c r="Y260" s="133" t="e">
        <v>#N/A</v>
      </c>
      <c r="Z260" t="e">
        <f t="shared" ref="Z260:Z323" si="271">+X260*Y260/100</f>
        <v>#N/A</v>
      </c>
      <c r="AA260" t="e">
        <f t="shared" si="269"/>
        <v>#N/A</v>
      </c>
      <c r="AB260" t="s">
        <v>158</v>
      </c>
      <c r="AC260" t="e">
        <f t="shared" si="270"/>
        <v>#N/A</v>
      </c>
      <c r="AD260" t="s">
        <v>346</v>
      </c>
      <c r="AF260" t="e">
        <v>#N/A</v>
      </c>
    </row>
    <row r="261" spans="1:32" ht="11.9" customHeight="1" x14ac:dyDescent="0.35">
      <c r="A261" t="str">
        <f t="shared" si="246"/>
        <v>42888901K2B</v>
      </c>
      <c r="B261">
        <v>4288890</v>
      </c>
      <c r="C261" t="s">
        <v>428</v>
      </c>
      <c r="D261" t="s">
        <v>171</v>
      </c>
      <c r="E261" t="s">
        <v>345</v>
      </c>
      <c r="F261">
        <v>42</v>
      </c>
      <c r="G261" t="s">
        <v>429</v>
      </c>
      <c r="I261" t="s">
        <v>297</v>
      </c>
      <c r="J261" t="s">
        <v>294</v>
      </c>
      <c r="K261">
        <v>5</v>
      </c>
      <c r="L261">
        <v>12</v>
      </c>
      <c r="M261">
        <v>112</v>
      </c>
      <c r="N261">
        <v>2.52</v>
      </c>
      <c r="O261">
        <f t="shared" si="241"/>
        <v>282.24</v>
      </c>
      <c r="P261">
        <v>400</v>
      </c>
      <c r="Q261">
        <v>300</v>
      </c>
      <c r="R261">
        <v>150</v>
      </c>
      <c r="S261">
        <v>8</v>
      </c>
      <c r="T261">
        <v>14</v>
      </c>
      <c r="U261">
        <f t="shared" si="242"/>
        <v>2100</v>
      </c>
      <c r="V261">
        <f t="shared" si="243"/>
        <v>2250</v>
      </c>
      <c r="W261">
        <v>30420</v>
      </c>
      <c r="X261">
        <f t="shared" si="268"/>
        <v>1277.6400000000001</v>
      </c>
      <c r="Y261" s="133" t="e">
        <v>#N/A</v>
      </c>
      <c r="Z261" t="e">
        <f t="shared" si="271"/>
        <v>#N/A</v>
      </c>
      <c r="AA261" t="e">
        <f t="shared" si="269"/>
        <v>#N/A</v>
      </c>
      <c r="AB261" t="s">
        <v>158</v>
      </c>
      <c r="AC261" t="e">
        <f t="shared" si="270"/>
        <v>#N/A</v>
      </c>
      <c r="AD261" t="s">
        <v>346</v>
      </c>
      <c r="AF261" t="e">
        <v>#N/A</v>
      </c>
    </row>
    <row r="262" spans="1:32" ht="11.9" customHeight="1" x14ac:dyDescent="0.35">
      <c r="A262" t="str">
        <f t="shared" si="246"/>
        <v>42888901K2B</v>
      </c>
      <c r="B262">
        <v>4288890</v>
      </c>
      <c r="C262" t="s">
        <v>344</v>
      </c>
      <c r="D262" t="s">
        <v>171</v>
      </c>
      <c r="E262" t="s">
        <v>345</v>
      </c>
      <c r="F262">
        <v>42</v>
      </c>
      <c r="G262" t="s">
        <v>429</v>
      </c>
      <c r="I262" t="s">
        <v>297</v>
      </c>
      <c r="J262" t="s">
        <v>294</v>
      </c>
      <c r="K262">
        <v>5</v>
      </c>
      <c r="L262">
        <v>12</v>
      </c>
      <c r="M262">
        <v>112</v>
      </c>
      <c r="N262">
        <v>2.52</v>
      </c>
      <c r="O262">
        <f t="shared" si="241"/>
        <v>282.24</v>
      </c>
      <c r="P262">
        <v>400</v>
      </c>
      <c r="Q262">
        <v>300</v>
      </c>
      <c r="R262">
        <v>150</v>
      </c>
      <c r="S262">
        <v>8</v>
      </c>
      <c r="T262">
        <v>14</v>
      </c>
      <c r="U262">
        <f t="shared" si="242"/>
        <v>2100</v>
      </c>
      <c r="V262">
        <f t="shared" si="243"/>
        <v>2250</v>
      </c>
      <c r="W262">
        <v>30420</v>
      </c>
      <c r="X262">
        <f t="shared" si="268"/>
        <v>1277.6400000000001</v>
      </c>
      <c r="Y262" s="133" t="e">
        <v>#N/A</v>
      </c>
      <c r="Z262" t="e">
        <f t="shared" si="271"/>
        <v>#N/A</v>
      </c>
      <c r="AA262" t="e">
        <f t="shared" si="269"/>
        <v>#N/A</v>
      </c>
      <c r="AB262" t="s">
        <v>158</v>
      </c>
      <c r="AC262" t="e">
        <f t="shared" si="270"/>
        <v>#N/A</v>
      </c>
      <c r="AD262" t="s">
        <v>346</v>
      </c>
      <c r="AF262" t="e">
        <v>#N/A</v>
      </c>
    </row>
    <row r="263" spans="1:32" ht="11.9" customHeight="1" x14ac:dyDescent="0.35">
      <c r="A263" t="str">
        <f t="shared" si="246"/>
        <v>42888911K2B</v>
      </c>
      <c r="B263">
        <v>4288891</v>
      </c>
      <c r="C263" t="s">
        <v>344</v>
      </c>
      <c r="D263" t="s">
        <v>171</v>
      </c>
      <c r="E263" t="s">
        <v>345</v>
      </c>
      <c r="F263">
        <v>42</v>
      </c>
      <c r="G263" t="s">
        <v>430</v>
      </c>
      <c r="I263" t="s">
        <v>297</v>
      </c>
      <c r="J263" t="s">
        <v>294</v>
      </c>
      <c r="K263">
        <v>5</v>
      </c>
      <c r="L263">
        <v>12</v>
      </c>
      <c r="M263">
        <v>112</v>
      </c>
      <c r="N263">
        <v>2.52</v>
      </c>
      <c r="O263">
        <f t="shared" si="241"/>
        <v>282.24</v>
      </c>
      <c r="P263">
        <v>400</v>
      </c>
      <c r="Q263">
        <v>300</v>
      </c>
      <c r="R263">
        <v>150</v>
      </c>
      <c r="S263">
        <v>8</v>
      </c>
      <c r="T263">
        <v>14</v>
      </c>
      <c r="U263">
        <f t="shared" si="242"/>
        <v>2100</v>
      </c>
      <c r="V263">
        <f t="shared" si="243"/>
        <v>2250</v>
      </c>
      <c r="W263">
        <v>30420</v>
      </c>
      <c r="X263">
        <f t="shared" si="268"/>
        <v>1277.6400000000001</v>
      </c>
      <c r="Y263" s="133">
        <v>82</v>
      </c>
      <c r="Z263">
        <f t="shared" si="271"/>
        <v>1047.6648</v>
      </c>
      <c r="AA263">
        <f t="shared" si="269"/>
        <v>3.7119642857142856</v>
      </c>
      <c r="AB263" t="s">
        <v>158</v>
      </c>
      <c r="AC263">
        <f t="shared" si="270"/>
        <v>2095.3296</v>
      </c>
      <c r="AD263" t="s">
        <v>346</v>
      </c>
      <c r="AF263" t="e">
        <v>#N/A</v>
      </c>
    </row>
    <row r="264" spans="1:32" ht="11.9" customHeight="1" x14ac:dyDescent="0.35">
      <c r="A264" t="str">
        <f t="shared" si="246"/>
        <v>42888961K2A</v>
      </c>
      <c r="B264">
        <v>4288896</v>
      </c>
      <c r="C264" t="s">
        <v>431</v>
      </c>
      <c r="D264" t="s">
        <v>291</v>
      </c>
      <c r="E264" t="s">
        <v>432</v>
      </c>
      <c r="F264">
        <v>30</v>
      </c>
      <c r="H264" t="s">
        <v>227</v>
      </c>
      <c r="I264" t="s">
        <v>293</v>
      </c>
      <c r="J264" t="s">
        <v>298</v>
      </c>
      <c r="K264">
        <v>16</v>
      </c>
      <c r="L264">
        <v>9</v>
      </c>
      <c r="M264">
        <v>54</v>
      </c>
      <c r="N264">
        <f>+F264*K264*L264/1000</f>
        <v>4.32</v>
      </c>
      <c r="O264">
        <f t="shared" si="241"/>
        <v>233.28000000000003</v>
      </c>
      <c r="P264">
        <v>396</v>
      </c>
      <c r="Q264">
        <v>261</v>
      </c>
      <c r="R264">
        <v>380</v>
      </c>
      <c r="S264">
        <v>9</v>
      </c>
      <c r="T264">
        <v>6</v>
      </c>
      <c r="U264">
        <f t="shared" si="242"/>
        <v>2280</v>
      </c>
      <c r="V264">
        <f t="shared" si="243"/>
        <v>2430</v>
      </c>
      <c r="W264">
        <v>33750</v>
      </c>
      <c r="X264">
        <f t="shared" si="268"/>
        <v>1012.5</v>
      </c>
      <c r="Y264" s="133" t="e">
        <v>#N/A</v>
      </c>
      <c r="Z264" s="118" t="e">
        <f t="shared" si="271"/>
        <v>#N/A</v>
      </c>
      <c r="AA264" t="e">
        <f t="shared" si="269"/>
        <v>#N/A</v>
      </c>
      <c r="AB264" t="s">
        <v>158</v>
      </c>
      <c r="AC264" t="e">
        <f t="shared" si="270"/>
        <v>#N/A</v>
      </c>
      <c r="AF264" t="e">
        <v>#N/A</v>
      </c>
    </row>
    <row r="265" spans="1:32" ht="11.9" customHeight="1" x14ac:dyDescent="0.35">
      <c r="A265" t="str">
        <f t="shared" si="246"/>
        <v>42888991K2A</v>
      </c>
      <c r="B265">
        <v>4288899</v>
      </c>
      <c r="C265" t="s">
        <v>433</v>
      </c>
      <c r="D265" t="s">
        <v>291</v>
      </c>
      <c r="E265" t="s">
        <v>432</v>
      </c>
      <c r="F265">
        <v>30</v>
      </c>
      <c r="H265" t="s">
        <v>161</v>
      </c>
      <c r="I265" t="s">
        <v>293</v>
      </c>
      <c r="J265" t="s">
        <v>298</v>
      </c>
      <c r="K265">
        <v>16</v>
      </c>
      <c r="L265">
        <v>9</v>
      </c>
      <c r="M265">
        <v>54</v>
      </c>
      <c r="N265">
        <f>+F265*K265*L265/1000</f>
        <v>4.32</v>
      </c>
      <c r="O265">
        <f t="shared" ref="O265:O267" si="272">+N265*M265</f>
        <v>233.28000000000003</v>
      </c>
      <c r="P265">
        <v>396</v>
      </c>
      <c r="Q265">
        <v>261</v>
      </c>
      <c r="R265">
        <v>380</v>
      </c>
      <c r="S265">
        <v>9</v>
      </c>
      <c r="T265">
        <v>6</v>
      </c>
      <c r="U265">
        <f t="shared" ref="U265:U267" si="273">+T265*R265</f>
        <v>2280</v>
      </c>
      <c r="V265">
        <f t="shared" ref="V265:V267" si="274">+U265+150</f>
        <v>2430</v>
      </c>
      <c r="W265">
        <v>33750</v>
      </c>
      <c r="X265">
        <f t="shared" ref="X265:X267" si="275">W265*F265/1000</f>
        <v>1012.5</v>
      </c>
      <c r="Y265" s="133" t="e">
        <v>#N/A</v>
      </c>
      <c r="Z265" s="118" t="e">
        <f t="shared" si="271"/>
        <v>#N/A</v>
      </c>
      <c r="AA265" t="e">
        <f t="shared" si="269"/>
        <v>#N/A</v>
      </c>
      <c r="AB265" t="s">
        <v>158</v>
      </c>
      <c r="AC265" t="e">
        <f t="shared" ref="AC265:AC267" si="276">+Z265*2</f>
        <v>#N/A</v>
      </c>
      <c r="AF265" t="e">
        <v>#N/A</v>
      </c>
    </row>
    <row r="266" spans="1:32" ht="11.9" customHeight="1" x14ac:dyDescent="0.35">
      <c r="A266" t="str">
        <f t="shared" si="246"/>
        <v>43164581K2A</v>
      </c>
      <c r="B266">
        <v>4316458</v>
      </c>
      <c r="C266" t="s">
        <v>433</v>
      </c>
      <c r="D266" t="s">
        <v>291</v>
      </c>
      <c r="E266" t="s">
        <v>432</v>
      </c>
      <c r="F266">
        <v>30</v>
      </c>
      <c r="H266" t="s">
        <v>161</v>
      </c>
      <c r="I266" t="s">
        <v>293</v>
      </c>
      <c r="J266" t="s">
        <v>298</v>
      </c>
      <c r="K266">
        <v>16</v>
      </c>
      <c r="L266">
        <v>9</v>
      </c>
      <c r="M266">
        <v>36</v>
      </c>
      <c r="N266">
        <f>+F266*K266*L266/1000</f>
        <v>4.32</v>
      </c>
      <c r="O266">
        <f t="shared" si="272"/>
        <v>155.52000000000001</v>
      </c>
      <c r="P266">
        <v>396</v>
      </c>
      <c r="Q266">
        <v>261</v>
      </c>
      <c r="R266">
        <v>380</v>
      </c>
      <c r="S266">
        <v>9</v>
      </c>
      <c r="T266">
        <v>6</v>
      </c>
      <c r="U266">
        <f t="shared" si="273"/>
        <v>2280</v>
      </c>
      <c r="V266">
        <f t="shared" si="274"/>
        <v>2430</v>
      </c>
      <c r="W266">
        <v>33750</v>
      </c>
      <c r="X266">
        <f t="shared" si="275"/>
        <v>1012.5</v>
      </c>
      <c r="Y266" s="133">
        <v>85</v>
      </c>
      <c r="Z266" s="118">
        <f t="shared" si="271"/>
        <v>860.625</v>
      </c>
      <c r="AA266">
        <f t="shared" si="269"/>
        <v>5.533854166666667</v>
      </c>
      <c r="AB266" t="s">
        <v>158</v>
      </c>
      <c r="AC266">
        <f t="shared" si="276"/>
        <v>1721.25</v>
      </c>
      <c r="AF266" t="e">
        <v>#N/A</v>
      </c>
    </row>
    <row r="267" spans="1:32" ht="11.9" customHeight="1" x14ac:dyDescent="0.35">
      <c r="A267" t="str">
        <f t="shared" si="246"/>
        <v>43165091K2A</v>
      </c>
      <c r="B267">
        <v>4316509</v>
      </c>
      <c r="C267" t="s">
        <v>434</v>
      </c>
      <c r="D267" t="s">
        <v>291</v>
      </c>
      <c r="E267" t="s">
        <v>432</v>
      </c>
      <c r="F267">
        <v>30</v>
      </c>
      <c r="H267" t="s">
        <v>204</v>
      </c>
      <c r="I267" t="s">
        <v>293</v>
      </c>
      <c r="J267" t="s">
        <v>298</v>
      </c>
      <c r="K267">
        <v>16</v>
      </c>
      <c r="L267">
        <v>9</v>
      </c>
      <c r="M267">
        <v>36</v>
      </c>
      <c r="N267">
        <f>+F267*K267*L267/1000</f>
        <v>4.32</v>
      </c>
      <c r="O267">
        <f t="shared" si="272"/>
        <v>155.52000000000001</v>
      </c>
      <c r="P267">
        <v>396</v>
      </c>
      <c r="Q267">
        <v>261</v>
      </c>
      <c r="R267">
        <v>380</v>
      </c>
      <c r="S267">
        <v>9</v>
      </c>
      <c r="T267">
        <v>6</v>
      </c>
      <c r="U267">
        <f t="shared" si="273"/>
        <v>2280</v>
      </c>
      <c r="V267">
        <f t="shared" si="274"/>
        <v>2430</v>
      </c>
      <c r="W267">
        <v>33750</v>
      </c>
      <c r="X267">
        <f t="shared" si="275"/>
        <v>1012.5</v>
      </c>
      <c r="Y267" s="133">
        <v>85</v>
      </c>
      <c r="Z267" s="118">
        <f t="shared" si="271"/>
        <v>860.625</v>
      </c>
      <c r="AA267">
        <f t="shared" si="269"/>
        <v>5.533854166666667</v>
      </c>
      <c r="AB267" t="s">
        <v>158</v>
      </c>
      <c r="AC267">
        <f t="shared" si="276"/>
        <v>1721.25</v>
      </c>
      <c r="AF267" t="e">
        <v>#N/A</v>
      </c>
    </row>
    <row r="268" spans="1:32" ht="11.9" customHeight="1" x14ac:dyDescent="0.35">
      <c r="A268" t="str">
        <f t="shared" si="246"/>
        <v>43165161K2A</v>
      </c>
      <c r="B268">
        <v>4316516</v>
      </c>
      <c r="C268" t="s">
        <v>435</v>
      </c>
      <c r="D268" t="s">
        <v>291</v>
      </c>
      <c r="E268" t="s">
        <v>432</v>
      </c>
      <c r="F268">
        <v>30</v>
      </c>
      <c r="H268" t="s">
        <v>227</v>
      </c>
      <c r="I268" t="s">
        <v>293</v>
      </c>
      <c r="J268" t="s">
        <v>298</v>
      </c>
      <c r="K268">
        <v>16</v>
      </c>
      <c r="L268">
        <v>9</v>
      </c>
      <c r="M268">
        <v>36</v>
      </c>
      <c r="N268">
        <f>+F268*K268*L268/1000</f>
        <v>4.32</v>
      </c>
      <c r="O268">
        <f t="shared" si="241"/>
        <v>155.52000000000001</v>
      </c>
      <c r="P268">
        <v>396</v>
      </c>
      <c r="Q268">
        <v>261</v>
      </c>
      <c r="R268">
        <v>380</v>
      </c>
      <c r="S268">
        <v>9</v>
      </c>
      <c r="T268">
        <v>6</v>
      </c>
      <c r="U268">
        <f t="shared" si="242"/>
        <v>2280</v>
      </c>
      <c r="V268">
        <f t="shared" si="243"/>
        <v>2430</v>
      </c>
      <c r="W268">
        <v>33750</v>
      </c>
      <c r="X268">
        <f t="shared" si="268"/>
        <v>1012.5</v>
      </c>
      <c r="Y268" s="133">
        <v>85</v>
      </c>
      <c r="Z268" s="118">
        <f t="shared" si="271"/>
        <v>860.625</v>
      </c>
      <c r="AA268">
        <f t="shared" si="269"/>
        <v>5.533854166666667</v>
      </c>
      <c r="AB268" t="s">
        <v>158</v>
      </c>
      <c r="AC268">
        <f t="shared" si="270"/>
        <v>1721.25</v>
      </c>
      <c r="AF268" t="e">
        <v>#N/A</v>
      </c>
    </row>
    <row r="269" spans="1:32" ht="11.9" customHeight="1" x14ac:dyDescent="0.35">
      <c r="A269" t="str">
        <f t="shared" si="246"/>
        <v>42889001K2A</v>
      </c>
      <c r="B269">
        <v>4288900</v>
      </c>
      <c r="C269" t="s">
        <v>332</v>
      </c>
      <c r="D269" t="s">
        <v>291</v>
      </c>
      <c r="E269" t="s">
        <v>436</v>
      </c>
      <c r="F269">
        <v>32</v>
      </c>
      <c r="G269" t="s">
        <v>437</v>
      </c>
      <c r="H269" t="s">
        <v>161</v>
      </c>
      <c r="I269" t="s">
        <v>297</v>
      </c>
      <c r="J269" t="s">
        <v>298</v>
      </c>
      <c r="K269">
        <v>16</v>
      </c>
      <c r="L269">
        <v>9</v>
      </c>
      <c r="M269">
        <v>54</v>
      </c>
      <c r="N269">
        <v>4.6079999999999997</v>
      </c>
      <c r="O269">
        <f t="shared" si="241"/>
        <v>248.83199999999999</v>
      </c>
      <c r="P269">
        <v>396</v>
      </c>
      <c r="Q269">
        <v>261</v>
      </c>
      <c r="R269">
        <v>380</v>
      </c>
      <c r="S269">
        <v>9</v>
      </c>
      <c r="T269">
        <v>6</v>
      </c>
      <c r="U269">
        <f t="shared" si="242"/>
        <v>2280</v>
      </c>
      <c r="V269">
        <f t="shared" si="243"/>
        <v>2430</v>
      </c>
      <c r="W269">
        <v>36984</v>
      </c>
      <c r="X269">
        <f t="shared" si="268"/>
        <v>1183.4880000000001</v>
      </c>
      <c r="Y269" s="133">
        <v>85</v>
      </c>
      <c r="Z269" s="118">
        <f t="shared" si="271"/>
        <v>1005.9648000000001</v>
      </c>
      <c r="AA269">
        <f t="shared" si="269"/>
        <v>4.0427469135802472</v>
      </c>
      <c r="AB269" t="s">
        <v>158</v>
      </c>
      <c r="AC269">
        <f t="shared" si="270"/>
        <v>2011.9296000000002</v>
      </c>
      <c r="AF269" t="e">
        <v>#N/A</v>
      </c>
    </row>
    <row r="270" spans="1:32" ht="11.9" customHeight="1" x14ac:dyDescent="0.35">
      <c r="A270" t="str">
        <f t="shared" si="246"/>
        <v>42889011K2A</v>
      </c>
      <c r="B270">
        <v>4288901</v>
      </c>
      <c r="C270" t="s">
        <v>438</v>
      </c>
      <c r="D270" t="s">
        <v>291</v>
      </c>
      <c r="E270" t="s">
        <v>439</v>
      </c>
      <c r="F270">
        <v>32</v>
      </c>
      <c r="G270" t="s">
        <v>437</v>
      </c>
      <c r="H270" t="s">
        <v>161</v>
      </c>
      <c r="I270" t="s">
        <v>297</v>
      </c>
      <c r="J270" t="s">
        <v>294</v>
      </c>
      <c r="K270">
        <v>8</v>
      </c>
      <c r="L270">
        <v>9</v>
      </c>
      <c r="M270">
        <v>99</v>
      </c>
      <c r="N270">
        <v>2.3039999999999998</v>
      </c>
      <c r="O270">
        <f t="shared" si="241"/>
        <v>228.09599999999998</v>
      </c>
      <c r="P270">
        <v>391</v>
      </c>
      <c r="Q270">
        <v>261</v>
      </c>
      <c r="R270">
        <v>200</v>
      </c>
      <c r="S270">
        <v>9</v>
      </c>
      <c r="T270">
        <v>11</v>
      </c>
      <c r="U270">
        <f t="shared" si="242"/>
        <v>2200</v>
      </c>
      <c r="V270">
        <f t="shared" si="243"/>
        <v>2350</v>
      </c>
      <c r="W270">
        <v>32874</v>
      </c>
      <c r="X270">
        <f t="shared" si="268"/>
        <v>1051.9680000000001</v>
      </c>
      <c r="Y270" s="133">
        <v>56.000000000000007</v>
      </c>
      <c r="Z270" s="118">
        <f t="shared" si="271"/>
        <v>589.10208000000011</v>
      </c>
      <c r="AA270">
        <f t="shared" si="269"/>
        <v>2.5826936026936034</v>
      </c>
      <c r="AB270" t="s">
        <v>158</v>
      </c>
      <c r="AC270">
        <f t="shared" si="270"/>
        <v>1178.2041600000002</v>
      </c>
      <c r="AF270" t="e">
        <v>#N/A</v>
      </c>
    </row>
    <row r="271" spans="1:32" ht="11.9" customHeight="1" x14ac:dyDescent="0.35">
      <c r="A271" t="str">
        <f t="shared" si="246"/>
        <v>-42889031K2A</v>
      </c>
      <c r="B271">
        <v>-4288903</v>
      </c>
      <c r="C271" t="s">
        <v>440</v>
      </c>
      <c r="D271" t="s">
        <v>291</v>
      </c>
      <c r="E271" t="s">
        <v>292</v>
      </c>
      <c r="F271">
        <v>30</v>
      </c>
      <c r="H271" t="s">
        <v>161</v>
      </c>
      <c r="K271">
        <v>16</v>
      </c>
      <c r="L271">
        <v>9</v>
      </c>
      <c r="M271">
        <v>54</v>
      </c>
      <c r="N271">
        <v>4.32</v>
      </c>
      <c r="O271">
        <f t="shared" si="241"/>
        <v>233.28000000000003</v>
      </c>
      <c r="P271">
        <v>396</v>
      </c>
      <c r="Q271">
        <v>261</v>
      </c>
      <c r="R271">
        <v>380</v>
      </c>
      <c r="S271">
        <v>9</v>
      </c>
      <c r="T271">
        <v>6</v>
      </c>
      <c r="U271">
        <f t="shared" si="242"/>
        <v>2280</v>
      </c>
      <c r="V271">
        <f t="shared" si="243"/>
        <v>2430</v>
      </c>
      <c r="W271">
        <v>33750</v>
      </c>
      <c r="X271">
        <f t="shared" si="268"/>
        <v>1012.5</v>
      </c>
      <c r="Y271" s="133" t="e">
        <v>#N/A</v>
      </c>
      <c r="Z271" s="118" t="e">
        <f t="shared" si="271"/>
        <v>#N/A</v>
      </c>
      <c r="AC271" t="e">
        <f t="shared" si="270"/>
        <v>#N/A</v>
      </c>
      <c r="AE271" t="s">
        <v>355</v>
      </c>
      <c r="AF271">
        <v>4288903</v>
      </c>
    </row>
    <row r="272" spans="1:32" ht="11.9" customHeight="1" x14ac:dyDescent="0.35">
      <c r="A272" t="str">
        <f t="shared" si="246"/>
        <v>-42889041K2A</v>
      </c>
      <c r="B272">
        <v>-4288904</v>
      </c>
      <c r="C272" t="s">
        <v>440</v>
      </c>
      <c r="D272" t="s">
        <v>291</v>
      </c>
      <c r="E272" t="s">
        <v>292</v>
      </c>
      <c r="F272">
        <v>30</v>
      </c>
      <c r="H272" t="s">
        <v>161</v>
      </c>
      <c r="K272">
        <v>16</v>
      </c>
      <c r="L272">
        <v>9</v>
      </c>
      <c r="M272">
        <v>54</v>
      </c>
      <c r="N272">
        <v>4.32</v>
      </c>
      <c r="O272">
        <f t="shared" si="241"/>
        <v>233.28000000000003</v>
      </c>
      <c r="P272">
        <v>396</v>
      </c>
      <c r="Q272">
        <v>261</v>
      </c>
      <c r="R272">
        <v>380</v>
      </c>
      <c r="S272">
        <v>9</v>
      </c>
      <c r="T272">
        <v>6</v>
      </c>
      <c r="U272">
        <f t="shared" si="242"/>
        <v>2280</v>
      </c>
      <c r="V272">
        <f t="shared" si="243"/>
        <v>2430</v>
      </c>
      <c r="W272">
        <v>33750</v>
      </c>
      <c r="X272">
        <f t="shared" si="268"/>
        <v>1012.5</v>
      </c>
      <c r="Y272" s="133" t="e">
        <v>#N/A</v>
      </c>
      <c r="Z272" s="118" t="e">
        <f t="shared" si="271"/>
        <v>#N/A</v>
      </c>
      <c r="AC272" t="e">
        <f t="shared" si="270"/>
        <v>#N/A</v>
      </c>
      <c r="AE272" t="s">
        <v>355</v>
      </c>
      <c r="AF272">
        <v>4288904</v>
      </c>
    </row>
    <row r="273" spans="1:32" ht="11.9" customHeight="1" x14ac:dyDescent="0.35">
      <c r="A273" t="str">
        <f t="shared" si="246"/>
        <v>42889061K2A</v>
      </c>
      <c r="B273">
        <v>4288906</v>
      </c>
      <c r="C273" t="s">
        <v>441</v>
      </c>
      <c r="D273" t="s">
        <v>291</v>
      </c>
      <c r="E273" t="s">
        <v>436</v>
      </c>
      <c r="F273">
        <v>32</v>
      </c>
      <c r="G273" t="s">
        <v>437</v>
      </c>
      <c r="H273" t="s">
        <v>173</v>
      </c>
      <c r="I273" t="s">
        <v>297</v>
      </c>
      <c r="J273" t="s">
        <v>298</v>
      </c>
      <c r="K273">
        <v>16</v>
      </c>
      <c r="L273">
        <v>9</v>
      </c>
      <c r="M273">
        <v>54</v>
      </c>
      <c r="N273">
        <v>4.6079999999999997</v>
      </c>
      <c r="O273">
        <f t="shared" si="241"/>
        <v>248.83199999999999</v>
      </c>
      <c r="P273">
        <v>396</v>
      </c>
      <c r="Q273">
        <v>261</v>
      </c>
      <c r="R273">
        <v>380</v>
      </c>
      <c r="S273">
        <v>9</v>
      </c>
      <c r="T273">
        <v>6</v>
      </c>
      <c r="U273">
        <f t="shared" si="242"/>
        <v>2280</v>
      </c>
      <c r="V273">
        <f t="shared" si="243"/>
        <v>2430</v>
      </c>
      <c r="W273">
        <v>36984</v>
      </c>
      <c r="X273">
        <f t="shared" si="268"/>
        <v>1183.4880000000001</v>
      </c>
      <c r="Y273" s="133">
        <v>85</v>
      </c>
      <c r="Z273" s="118">
        <f t="shared" si="271"/>
        <v>1005.9648000000001</v>
      </c>
      <c r="AA273">
        <f t="shared" ref="AA273:AA282" si="277">Z273/N273/M273</f>
        <v>4.0427469135802472</v>
      </c>
      <c r="AB273" t="s">
        <v>158</v>
      </c>
      <c r="AC273">
        <f t="shared" si="270"/>
        <v>2011.9296000000002</v>
      </c>
      <c r="AF273" t="e">
        <v>#N/A</v>
      </c>
    </row>
    <row r="274" spans="1:32" ht="11.9" customHeight="1" x14ac:dyDescent="0.35">
      <c r="A274" t="str">
        <f t="shared" si="246"/>
        <v>42889071K2A</v>
      </c>
      <c r="B274">
        <v>4288907</v>
      </c>
      <c r="C274" t="s">
        <v>442</v>
      </c>
      <c r="D274" t="s">
        <v>291</v>
      </c>
      <c r="E274" t="s">
        <v>436</v>
      </c>
      <c r="F274">
        <v>32</v>
      </c>
      <c r="H274" t="s">
        <v>227</v>
      </c>
      <c r="I274" t="s">
        <v>297</v>
      </c>
      <c r="J274" t="s">
        <v>298</v>
      </c>
      <c r="K274">
        <v>16</v>
      </c>
      <c r="L274">
        <v>9</v>
      </c>
      <c r="M274">
        <v>54</v>
      </c>
      <c r="N274">
        <v>4.6079999999999997</v>
      </c>
      <c r="O274">
        <f t="shared" si="241"/>
        <v>248.83199999999999</v>
      </c>
      <c r="P274">
        <v>396</v>
      </c>
      <c r="Q274">
        <v>261</v>
      </c>
      <c r="R274">
        <v>380</v>
      </c>
      <c r="S274">
        <v>9</v>
      </c>
      <c r="T274">
        <v>6</v>
      </c>
      <c r="U274">
        <f t="shared" ref="U274:U341" si="278">+T274*R274</f>
        <v>2280</v>
      </c>
      <c r="V274">
        <f t="shared" ref="V274:V341" si="279">+U274+150</f>
        <v>2430</v>
      </c>
      <c r="W274">
        <v>36984</v>
      </c>
      <c r="X274">
        <f t="shared" si="268"/>
        <v>1183.4880000000001</v>
      </c>
      <c r="Y274" s="133" t="e">
        <v>#N/A</v>
      </c>
      <c r="Z274" s="118" t="e">
        <f t="shared" si="271"/>
        <v>#N/A</v>
      </c>
      <c r="AA274" t="e">
        <f t="shared" si="277"/>
        <v>#N/A</v>
      </c>
      <c r="AB274" t="s">
        <v>158</v>
      </c>
      <c r="AC274" t="e">
        <f t="shared" si="270"/>
        <v>#N/A</v>
      </c>
      <c r="AF274" t="e">
        <v>#N/A</v>
      </c>
    </row>
    <row r="275" spans="1:32" ht="11.9" customHeight="1" x14ac:dyDescent="0.35">
      <c r="A275" t="str">
        <f t="shared" si="246"/>
        <v>42889081K2A</v>
      </c>
      <c r="B275">
        <v>4288908</v>
      </c>
      <c r="C275" t="s">
        <v>443</v>
      </c>
      <c r="D275" t="s">
        <v>291</v>
      </c>
      <c r="E275" t="s">
        <v>439</v>
      </c>
      <c r="F275">
        <v>32</v>
      </c>
      <c r="G275" t="s">
        <v>437</v>
      </c>
      <c r="H275" t="s">
        <v>173</v>
      </c>
      <c r="I275" t="s">
        <v>297</v>
      </c>
      <c r="J275" t="s">
        <v>294</v>
      </c>
      <c r="K275">
        <v>8</v>
      </c>
      <c r="L275">
        <v>9</v>
      </c>
      <c r="M275">
        <v>99</v>
      </c>
      <c r="N275">
        <v>2.3039999999999998</v>
      </c>
      <c r="O275">
        <f t="shared" ref="O275:O342" si="280">+N275*M275</f>
        <v>228.09599999999998</v>
      </c>
      <c r="P275">
        <v>391</v>
      </c>
      <c r="Q275">
        <v>261</v>
      </c>
      <c r="R275">
        <v>200</v>
      </c>
      <c r="S275">
        <v>9</v>
      </c>
      <c r="T275">
        <v>11</v>
      </c>
      <c r="U275">
        <f t="shared" si="278"/>
        <v>2200</v>
      </c>
      <c r="V275">
        <f t="shared" si="279"/>
        <v>2350</v>
      </c>
      <c r="W275">
        <v>32874</v>
      </c>
      <c r="X275">
        <f t="shared" si="268"/>
        <v>1051.9680000000001</v>
      </c>
      <c r="Y275" s="133">
        <v>56.000000000000007</v>
      </c>
      <c r="Z275" s="118">
        <f t="shared" si="271"/>
        <v>589.10208000000011</v>
      </c>
      <c r="AA275">
        <f t="shared" si="277"/>
        <v>2.5826936026936034</v>
      </c>
      <c r="AB275" t="s">
        <v>158</v>
      </c>
      <c r="AC275">
        <f t="shared" si="270"/>
        <v>1178.2041600000002</v>
      </c>
      <c r="AF275" t="e">
        <v>#N/A</v>
      </c>
    </row>
    <row r="276" spans="1:32" ht="11.9" customHeight="1" x14ac:dyDescent="0.35">
      <c r="A276" t="str">
        <f t="shared" si="246"/>
        <v>42889091K2A</v>
      </c>
      <c r="B276">
        <v>4288909</v>
      </c>
      <c r="C276" t="s">
        <v>444</v>
      </c>
      <c r="D276" t="s">
        <v>291</v>
      </c>
      <c r="E276" t="s">
        <v>333</v>
      </c>
      <c r="F276">
        <v>32</v>
      </c>
      <c r="G276" t="s">
        <v>445</v>
      </c>
      <c r="H276" t="s">
        <v>173</v>
      </c>
      <c r="I276" t="s">
        <v>297</v>
      </c>
      <c r="J276" t="s">
        <v>298</v>
      </c>
      <c r="K276">
        <v>16</v>
      </c>
      <c r="L276">
        <v>9</v>
      </c>
      <c r="M276">
        <v>54</v>
      </c>
      <c r="N276">
        <v>4.6079999999999997</v>
      </c>
      <c r="O276">
        <f t="shared" si="280"/>
        <v>248.83199999999999</v>
      </c>
      <c r="P276">
        <v>396</v>
      </c>
      <c r="Q276">
        <v>261</v>
      </c>
      <c r="R276">
        <v>380</v>
      </c>
      <c r="S276">
        <v>9</v>
      </c>
      <c r="T276">
        <v>6</v>
      </c>
      <c r="U276">
        <f t="shared" si="278"/>
        <v>2280</v>
      </c>
      <c r="V276">
        <f t="shared" si="279"/>
        <v>2430</v>
      </c>
      <c r="W276">
        <v>36984</v>
      </c>
      <c r="X276">
        <f t="shared" si="268"/>
        <v>1183.4880000000001</v>
      </c>
      <c r="Y276" s="133">
        <v>85</v>
      </c>
      <c r="Z276" s="118">
        <f t="shared" si="271"/>
        <v>1005.9648000000001</v>
      </c>
      <c r="AA276">
        <f t="shared" si="277"/>
        <v>4.0427469135802472</v>
      </c>
      <c r="AB276" t="s">
        <v>158</v>
      </c>
      <c r="AC276">
        <f t="shared" si="270"/>
        <v>2011.9296000000002</v>
      </c>
      <c r="AF276" t="e">
        <v>#N/A</v>
      </c>
    </row>
    <row r="277" spans="1:32" ht="11.9" customHeight="1" x14ac:dyDescent="0.35">
      <c r="A277" t="str">
        <f t="shared" si="246"/>
        <v>42889091K2A</v>
      </c>
      <c r="B277">
        <v>4288909</v>
      </c>
      <c r="C277" t="s">
        <v>444</v>
      </c>
      <c r="D277" t="s">
        <v>291</v>
      </c>
      <c r="E277" t="s">
        <v>333</v>
      </c>
      <c r="F277">
        <v>32</v>
      </c>
      <c r="G277" t="s">
        <v>445</v>
      </c>
      <c r="H277" t="s">
        <v>173</v>
      </c>
      <c r="I277" t="s">
        <v>297</v>
      </c>
      <c r="J277" t="s">
        <v>298</v>
      </c>
      <c r="K277">
        <v>16</v>
      </c>
      <c r="L277">
        <v>9</v>
      </c>
      <c r="M277">
        <v>54</v>
      </c>
      <c r="N277">
        <v>4.6079999999999997</v>
      </c>
      <c r="O277">
        <f t="shared" si="280"/>
        <v>248.83199999999999</v>
      </c>
      <c r="P277">
        <v>396</v>
      </c>
      <c r="Q277">
        <v>261</v>
      </c>
      <c r="R277">
        <v>380</v>
      </c>
      <c r="S277">
        <v>9</v>
      </c>
      <c r="T277">
        <v>6</v>
      </c>
      <c r="U277">
        <f t="shared" si="278"/>
        <v>2280</v>
      </c>
      <c r="V277">
        <f t="shared" si="279"/>
        <v>2430</v>
      </c>
      <c r="W277">
        <v>36984</v>
      </c>
      <c r="X277">
        <f t="shared" si="268"/>
        <v>1183.4880000000001</v>
      </c>
      <c r="Y277" s="133">
        <v>85</v>
      </c>
      <c r="Z277" s="118">
        <f t="shared" si="271"/>
        <v>1005.9648000000001</v>
      </c>
      <c r="AA277">
        <f t="shared" si="277"/>
        <v>4.0427469135802472</v>
      </c>
      <c r="AB277" t="s">
        <v>158</v>
      </c>
      <c r="AC277">
        <f t="shared" si="270"/>
        <v>2011.9296000000002</v>
      </c>
      <c r="AF277" t="e">
        <v>#N/A</v>
      </c>
    </row>
    <row r="278" spans="1:32" ht="11.9" customHeight="1" x14ac:dyDescent="0.35">
      <c r="A278" t="str">
        <f t="shared" si="246"/>
        <v>42889101K2A</v>
      </c>
      <c r="B278">
        <v>4288910</v>
      </c>
      <c r="C278" t="s">
        <v>386</v>
      </c>
      <c r="D278" t="s">
        <v>291</v>
      </c>
      <c r="E278" t="s">
        <v>387</v>
      </c>
      <c r="F278">
        <v>64</v>
      </c>
      <c r="G278" t="s">
        <v>446</v>
      </c>
      <c r="I278" t="s">
        <v>297</v>
      </c>
      <c r="J278" t="s">
        <v>298</v>
      </c>
      <c r="K278">
        <v>12</v>
      </c>
      <c r="L278">
        <v>6</v>
      </c>
      <c r="M278">
        <v>72</v>
      </c>
      <c r="N278">
        <v>4.6079999999999997</v>
      </c>
      <c r="O278">
        <f t="shared" si="280"/>
        <v>331.77599999999995</v>
      </c>
      <c r="P278">
        <v>300</v>
      </c>
      <c r="Q278">
        <v>261</v>
      </c>
      <c r="R278">
        <v>375</v>
      </c>
      <c r="S278">
        <v>12</v>
      </c>
      <c r="T278">
        <v>6</v>
      </c>
      <c r="U278">
        <f t="shared" si="278"/>
        <v>2250</v>
      </c>
      <c r="V278">
        <f t="shared" si="279"/>
        <v>2400</v>
      </c>
      <c r="W278">
        <v>12840</v>
      </c>
      <c r="X278">
        <f t="shared" si="268"/>
        <v>821.76</v>
      </c>
      <c r="Y278" s="133" t="e">
        <v>#N/A</v>
      </c>
      <c r="Z278" s="118" t="e">
        <f t="shared" si="271"/>
        <v>#N/A</v>
      </c>
      <c r="AA278" t="e">
        <f t="shared" si="277"/>
        <v>#N/A</v>
      </c>
      <c r="AB278" t="s">
        <v>158</v>
      </c>
      <c r="AC278" t="e">
        <f t="shared" si="270"/>
        <v>#N/A</v>
      </c>
      <c r="AF278" t="e">
        <v>#N/A</v>
      </c>
    </row>
    <row r="279" spans="1:32" ht="11.9" customHeight="1" x14ac:dyDescent="0.35">
      <c r="A279" t="str">
        <f t="shared" si="246"/>
        <v>42889111K2A</v>
      </c>
      <c r="B279">
        <v>4288911</v>
      </c>
      <c r="C279" t="s">
        <v>447</v>
      </c>
      <c r="D279" t="s">
        <v>291</v>
      </c>
      <c r="E279" t="s">
        <v>333</v>
      </c>
      <c r="F279">
        <v>32</v>
      </c>
      <c r="G279" t="s">
        <v>445</v>
      </c>
      <c r="H279" t="s">
        <v>173</v>
      </c>
      <c r="I279" t="s">
        <v>297</v>
      </c>
      <c r="J279" t="s">
        <v>294</v>
      </c>
      <c r="K279">
        <v>5</v>
      </c>
      <c r="L279">
        <v>10</v>
      </c>
      <c r="M279">
        <v>144</v>
      </c>
      <c r="N279">
        <v>1.6</v>
      </c>
      <c r="O279">
        <f t="shared" si="280"/>
        <v>230.4</v>
      </c>
      <c r="P279">
        <v>300</v>
      </c>
      <c r="Q279">
        <v>260</v>
      </c>
      <c r="R279">
        <v>180</v>
      </c>
      <c r="S279">
        <v>12</v>
      </c>
      <c r="T279">
        <v>12</v>
      </c>
      <c r="U279">
        <f t="shared" si="278"/>
        <v>2160</v>
      </c>
      <c r="V279">
        <f t="shared" si="279"/>
        <v>2310</v>
      </c>
      <c r="W279">
        <v>36984</v>
      </c>
      <c r="X279">
        <f t="shared" si="268"/>
        <v>1183.4880000000001</v>
      </c>
      <c r="Y279" s="133">
        <v>85</v>
      </c>
      <c r="Z279" s="118">
        <f t="shared" si="271"/>
        <v>1005.9648000000001</v>
      </c>
      <c r="AA279">
        <f t="shared" si="277"/>
        <v>4.3661666666666674</v>
      </c>
      <c r="AB279" t="s">
        <v>158</v>
      </c>
      <c r="AC279">
        <f t="shared" si="270"/>
        <v>2011.9296000000002</v>
      </c>
      <c r="AF279" t="e">
        <v>#N/A</v>
      </c>
    </row>
    <row r="280" spans="1:32" ht="11.9" customHeight="1" x14ac:dyDescent="0.35">
      <c r="A280" t="str">
        <f t="shared" si="246"/>
        <v>42889111K2A</v>
      </c>
      <c r="B280">
        <v>4288911</v>
      </c>
      <c r="C280" t="s">
        <v>447</v>
      </c>
      <c r="D280" t="s">
        <v>291</v>
      </c>
      <c r="E280" t="s">
        <v>333</v>
      </c>
      <c r="F280">
        <v>32</v>
      </c>
      <c r="G280" t="s">
        <v>445</v>
      </c>
      <c r="H280" t="s">
        <v>173</v>
      </c>
      <c r="I280" t="s">
        <v>297</v>
      </c>
      <c r="J280" t="s">
        <v>294</v>
      </c>
      <c r="K280">
        <v>5</v>
      </c>
      <c r="L280">
        <v>10</v>
      </c>
      <c r="M280">
        <v>144</v>
      </c>
      <c r="N280">
        <v>1.6</v>
      </c>
      <c r="O280">
        <f t="shared" si="280"/>
        <v>230.4</v>
      </c>
      <c r="P280">
        <v>300</v>
      </c>
      <c r="Q280">
        <v>260</v>
      </c>
      <c r="R280">
        <v>180</v>
      </c>
      <c r="S280">
        <v>12</v>
      </c>
      <c r="T280">
        <v>12</v>
      </c>
      <c r="U280">
        <f t="shared" si="278"/>
        <v>2160</v>
      </c>
      <c r="V280">
        <f t="shared" si="279"/>
        <v>2310</v>
      </c>
      <c r="W280">
        <v>36984</v>
      </c>
      <c r="X280">
        <f t="shared" si="268"/>
        <v>1183.4880000000001</v>
      </c>
      <c r="Y280" s="133">
        <v>85</v>
      </c>
      <c r="Z280" s="118">
        <f t="shared" si="271"/>
        <v>1005.9648000000001</v>
      </c>
      <c r="AA280">
        <f t="shared" si="277"/>
        <v>4.3661666666666674</v>
      </c>
      <c r="AB280" t="s">
        <v>158</v>
      </c>
      <c r="AC280">
        <f t="shared" si="270"/>
        <v>2011.9296000000002</v>
      </c>
      <c r="AF280" t="e">
        <v>#N/A</v>
      </c>
    </row>
    <row r="281" spans="1:32" ht="11.9" customHeight="1" x14ac:dyDescent="0.35">
      <c r="A281" t="str">
        <f t="shared" si="246"/>
        <v>42889121K2A</v>
      </c>
      <c r="B281">
        <v>4288912</v>
      </c>
      <c r="C281" t="s">
        <v>386</v>
      </c>
      <c r="D281" t="s">
        <v>291</v>
      </c>
      <c r="E281" t="s">
        <v>387</v>
      </c>
      <c r="F281">
        <v>64</v>
      </c>
      <c r="I281" t="s">
        <v>297</v>
      </c>
      <c r="J281" t="s">
        <v>298</v>
      </c>
      <c r="K281">
        <v>12</v>
      </c>
      <c r="L281">
        <v>6</v>
      </c>
      <c r="M281">
        <v>72</v>
      </c>
      <c r="N281">
        <v>4.6079999999999997</v>
      </c>
      <c r="O281">
        <f t="shared" si="280"/>
        <v>331.77599999999995</v>
      </c>
      <c r="P281">
        <v>300</v>
      </c>
      <c r="Q281">
        <v>261</v>
      </c>
      <c r="R281">
        <v>375</v>
      </c>
      <c r="S281">
        <v>12</v>
      </c>
      <c r="T281">
        <v>6</v>
      </c>
      <c r="U281">
        <f t="shared" si="278"/>
        <v>2250</v>
      </c>
      <c r="V281">
        <f t="shared" si="279"/>
        <v>2400</v>
      </c>
      <c r="W281">
        <v>12840</v>
      </c>
      <c r="X281">
        <f t="shared" si="268"/>
        <v>821.76</v>
      </c>
      <c r="Y281" s="133" t="e">
        <v>#N/A</v>
      </c>
      <c r="Z281" s="118" t="e">
        <f t="shared" si="271"/>
        <v>#N/A</v>
      </c>
      <c r="AA281" t="e">
        <f t="shared" si="277"/>
        <v>#N/A</v>
      </c>
      <c r="AB281" t="s">
        <v>158</v>
      </c>
      <c r="AC281" t="e">
        <f t="shared" si="270"/>
        <v>#N/A</v>
      </c>
      <c r="AF281" t="e">
        <v>#N/A</v>
      </c>
    </row>
    <row r="282" spans="1:32" ht="11.9" customHeight="1" x14ac:dyDescent="0.35">
      <c r="A282" t="str">
        <f t="shared" si="246"/>
        <v>42889131K2A</v>
      </c>
      <c r="B282">
        <v>4288913</v>
      </c>
      <c r="C282" t="s">
        <v>448</v>
      </c>
      <c r="D282" t="s">
        <v>291</v>
      </c>
      <c r="E282" t="s">
        <v>436</v>
      </c>
      <c r="F282">
        <v>32</v>
      </c>
      <c r="G282" t="s">
        <v>449</v>
      </c>
      <c r="H282" t="s">
        <v>173</v>
      </c>
      <c r="I282" t="s">
        <v>297</v>
      </c>
      <c r="J282" t="s">
        <v>294</v>
      </c>
      <c r="K282">
        <v>8</v>
      </c>
      <c r="L282">
        <v>9</v>
      </c>
      <c r="M282">
        <v>99</v>
      </c>
      <c r="N282">
        <v>2.3039999999999998</v>
      </c>
      <c r="O282">
        <f t="shared" si="280"/>
        <v>228.09599999999998</v>
      </c>
      <c r="P282">
        <v>391</v>
      </c>
      <c r="Q282">
        <v>261</v>
      </c>
      <c r="R282">
        <v>200</v>
      </c>
      <c r="S282">
        <v>9</v>
      </c>
      <c r="T282">
        <v>11</v>
      </c>
      <c r="U282">
        <f t="shared" si="278"/>
        <v>2200</v>
      </c>
      <c r="V282">
        <f t="shared" si="279"/>
        <v>2350</v>
      </c>
      <c r="W282">
        <v>36984</v>
      </c>
      <c r="X282">
        <f t="shared" si="268"/>
        <v>1183.4880000000001</v>
      </c>
      <c r="Y282" s="133">
        <v>85</v>
      </c>
      <c r="Z282" s="118">
        <f t="shared" si="271"/>
        <v>1005.9648000000001</v>
      </c>
      <c r="AA282">
        <f t="shared" si="277"/>
        <v>4.4102693602693606</v>
      </c>
      <c r="AB282" t="s">
        <v>158</v>
      </c>
      <c r="AC282">
        <f t="shared" si="270"/>
        <v>2011.9296000000002</v>
      </c>
      <c r="AF282" t="e">
        <v>#N/A</v>
      </c>
    </row>
    <row r="283" spans="1:32" ht="11.9" customHeight="1" x14ac:dyDescent="0.35">
      <c r="A283" t="str">
        <f t="shared" si="246"/>
        <v>-42889141K2A</v>
      </c>
      <c r="B283">
        <v>-4288914</v>
      </c>
      <c r="C283" t="s">
        <v>396</v>
      </c>
      <c r="D283" t="s">
        <v>291</v>
      </c>
      <c r="E283" t="s">
        <v>436</v>
      </c>
      <c r="F283">
        <v>32</v>
      </c>
      <c r="H283" t="s">
        <v>173</v>
      </c>
      <c r="K283">
        <v>16</v>
      </c>
      <c r="L283">
        <v>9</v>
      </c>
      <c r="M283">
        <v>54</v>
      </c>
      <c r="N283">
        <f>+F283*K283*L283/1000</f>
        <v>4.6079999999999997</v>
      </c>
      <c r="O283">
        <f t="shared" si="280"/>
        <v>248.83199999999999</v>
      </c>
      <c r="P283">
        <v>396</v>
      </c>
      <c r="Q283">
        <v>261</v>
      </c>
      <c r="R283">
        <v>380</v>
      </c>
      <c r="S283">
        <v>9</v>
      </c>
      <c r="T283">
        <v>6</v>
      </c>
      <c r="U283">
        <f t="shared" si="278"/>
        <v>2280</v>
      </c>
      <c r="V283">
        <f t="shared" si="279"/>
        <v>2430</v>
      </c>
      <c r="W283">
        <v>33750</v>
      </c>
      <c r="X283">
        <f t="shared" si="268"/>
        <v>1080</v>
      </c>
      <c r="Y283" s="133" t="e">
        <v>#N/A</v>
      </c>
      <c r="Z283" s="118" t="e">
        <f t="shared" si="271"/>
        <v>#N/A</v>
      </c>
      <c r="AC283" t="e">
        <f t="shared" si="270"/>
        <v>#N/A</v>
      </c>
      <c r="AF283">
        <v>4288914</v>
      </c>
    </row>
    <row r="284" spans="1:32" ht="11.9" customHeight="1" x14ac:dyDescent="0.35">
      <c r="A284" t="str">
        <f t="shared" si="246"/>
        <v>42889151K2A</v>
      </c>
      <c r="B284">
        <v>4288915</v>
      </c>
      <c r="C284" t="s">
        <v>450</v>
      </c>
      <c r="D284" t="s">
        <v>291</v>
      </c>
      <c r="E284" t="s">
        <v>439</v>
      </c>
      <c r="F284">
        <v>32</v>
      </c>
      <c r="H284" t="s">
        <v>173</v>
      </c>
      <c r="I284" t="s">
        <v>297</v>
      </c>
      <c r="J284" t="s">
        <v>298</v>
      </c>
      <c r="K284">
        <v>16</v>
      </c>
      <c r="L284">
        <v>9</v>
      </c>
      <c r="M284">
        <v>54</v>
      </c>
      <c r="N284">
        <v>4.6079999999999997</v>
      </c>
      <c r="O284">
        <f t="shared" si="280"/>
        <v>248.83199999999999</v>
      </c>
      <c r="P284">
        <v>396</v>
      </c>
      <c r="Q284">
        <v>261</v>
      </c>
      <c r="R284">
        <v>380</v>
      </c>
      <c r="S284">
        <v>9</v>
      </c>
      <c r="T284">
        <v>6</v>
      </c>
      <c r="U284">
        <f t="shared" si="278"/>
        <v>2280</v>
      </c>
      <c r="V284">
        <f t="shared" si="279"/>
        <v>2430</v>
      </c>
      <c r="W284">
        <v>32874</v>
      </c>
      <c r="X284">
        <f t="shared" si="268"/>
        <v>1051.9680000000001</v>
      </c>
      <c r="Y284" s="133" t="e">
        <v>#N/A</v>
      </c>
      <c r="Z284" s="118" t="e">
        <f t="shared" si="271"/>
        <v>#N/A</v>
      </c>
      <c r="AA284" t="e">
        <f>Z284/N284/M284</f>
        <v>#N/A</v>
      </c>
      <c r="AB284" t="s">
        <v>158</v>
      </c>
      <c r="AC284" t="e">
        <f t="shared" si="270"/>
        <v>#N/A</v>
      </c>
      <c r="AF284" t="e">
        <v>#N/A</v>
      </c>
    </row>
    <row r="285" spans="1:32" ht="11.9" customHeight="1" x14ac:dyDescent="0.35">
      <c r="A285" t="str">
        <f t="shared" si="246"/>
        <v>42889161K2A</v>
      </c>
      <c r="B285">
        <v>4288916</v>
      </c>
      <c r="C285" t="s">
        <v>451</v>
      </c>
      <c r="D285" t="s">
        <v>291</v>
      </c>
      <c r="E285" t="s">
        <v>439</v>
      </c>
      <c r="F285">
        <v>32</v>
      </c>
      <c r="G285" t="s">
        <v>449</v>
      </c>
      <c r="H285" t="s">
        <v>173</v>
      </c>
      <c r="I285" t="s">
        <v>297</v>
      </c>
      <c r="J285" t="s">
        <v>294</v>
      </c>
      <c r="K285">
        <v>8</v>
      </c>
      <c r="L285">
        <v>9</v>
      </c>
      <c r="M285">
        <v>99</v>
      </c>
      <c r="N285">
        <f>F285*K285*L285/1000</f>
        <v>2.3039999999999998</v>
      </c>
      <c r="O285">
        <f t="shared" si="280"/>
        <v>228.09599999999998</v>
      </c>
      <c r="P285">
        <v>391</v>
      </c>
      <c r="Q285">
        <v>261</v>
      </c>
      <c r="R285">
        <v>200</v>
      </c>
      <c r="S285">
        <v>9</v>
      </c>
      <c r="T285">
        <v>11</v>
      </c>
      <c r="U285">
        <f t="shared" si="278"/>
        <v>2200</v>
      </c>
      <c r="V285">
        <f t="shared" si="279"/>
        <v>2350</v>
      </c>
      <c r="W285">
        <v>32874</v>
      </c>
      <c r="X285">
        <f t="shared" si="268"/>
        <v>1051.9680000000001</v>
      </c>
      <c r="Y285" s="133">
        <v>56.000000000000007</v>
      </c>
      <c r="Z285" s="118">
        <f t="shared" si="271"/>
        <v>589.10208000000011</v>
      </c>
      <c r="AA285">
        <f>Z285/N285/M285</f>
        <v>2.5826936026936034</v>
      </c>
      <c r="AB285" t="s">
        <v>158</v>
      </c>
      <c r="AC285">
        <f t="shared" si="270"/>
        <v>1178.2041600000002</v>
      </c>
      <c r="AF285" t="e">
        <v>#N/A</v>
      </c>
    </row>
    <row r="286" spans="1:32" ht="11.9" customHeight="1" x14ac:dyDescent="0.35">
      <c r="A286" t="str">
        <f t="shared" si="246"/>
        <v>42889171K2A</v>
      </c>
      <c r="B286">
        <v>4288917</v>
      </c>
      <c r="C286" t="s">
        <v>440</v>
      </c>
      <c r="D286" t="s">
        <v>291</v>
      </c>
      <c r="E286" t="s">
        <v>292</v>
      </c>
      <c r="F286">
        <v>30</v>
      </c>
      <c r="G286" t="s">
        <v>424</v>
      </c>
      <c r="H286" t="s">
        <v>161</v>
      </c>
      <c r="I286" t="s">
        <v>293</v>
      </c>
      <c r="J286" t="s">
        <v>452</v>
      </c>
      <c r="K286">
        <v>16</v>
      </c>
      <c r="L286">
        <v>9</v>
      </c>
      <c r="M286">
        <v>54</v>
      </c>
      <c r="N286">
        <v>4.32</v>
      </c>
      <c r="O286">
        <f t="shared" si="280"/>
        <v>233.28000000000003</v>
      </c>
      <c r="P286">
        <v>396</v>
      </c>
      <c r="Q286">
        <v>261</v>
      </c>
      <c r="R286">
        <v>380</v>
      </c>
      <c r="S286">
        <v>9</v>
      </c>
      <c r="T286">
        <v>6</v>
      </c>
      <c r="U286">
        <f t="shared" si="278"/>
        <v>2280</v>
      </c>
      <c r="V286">
        <f t="shared" si="279"/>
        <v>2430</v>
      </c>
      <c r="W286">
        <v>33750</v>
      </c>
      <c r="X286">
        <f t="shared" si="268"/>
        <v>1012.5</v>
      </c>
      <c r="Y286" s="133">
        <v>85</v>
      </c>
      <c r="Z286" s="118">
        <f t="shared" si="271"/>
        <v>860.625</v>
      </c>
      <c r="AA286">
        <f>Z286/N286/M286</f>
        <v>3.6892361111111112</v>
      </c>
      <c r="AB286" t="s">
        <v>158</v>
      </c>
      <c r="AC286">
        <f t="shared" si="270"/>
        <v>1721.25</v>
      </c>
      <c r="AF286" t="e">
        <v>#N/A</v>
      </c>
    </row>
    <row r="287" spans="1:32" ht="11.9" customHeight="1" x14ac:dyDescent="0.35">
      <c r="A287" t="str">
        <f t="shared" ref="A287:A345" si="281">_xlfn.CONCAT(B287,D287)</f>
        <v>-42889181K2A</v>
      </c>
      <c r="B287">
        <v>-4288918</v>
      </c>
      <c r="C287" t="s">
        <v>440</v>
      </c>
      <c r="D287" t="s">
        <v>291</v>
      </c>
      <c r="E287" t="s">
        <v>292</v>
      </c>
      <c r="F287">
        <v>30</v>
      </c>
      <c r="H287" t="s">
        <v>161</v>
      </c>
      <c r="K287">
        <v>16</v>
      </c>
      <c r="L287">
        <v>9</v>
      </c>
      <c r="M287">
        <v>54</v>
      </c>
      <c r="N287">
        <v>4.32</v>
      </c>
      <c r="O287">
        <f t="shared" si="280"/>
        <v>233.28000000000003</v>
      </c>
      <c r="P287">
        <v>396</v>
      </c>
      <c r="Q287">
        <v>261</v>
      </c>
      <c r="R287">
        <v>380</v>
      </c>
      <c r="S287">
        <v>9</v>
      </c>
      <c r="T287">
        <v>6</v>
      </c>
      <c r="U287">
        <f t="shared" si="278"/>
        <v>2280</v>
      </c>
      <c r="V287">
        <f t="shared" si="279"/>
        <v>2430</v>
      </c>
      <c r="W287">
        <v>33750</v>
      </c>
      <c r="X287">
        <f t="shared" si="268"/>
        <v>1012.5</v>
      </c>
      <c r="Y287" s="133" t="e">
        <v>#N/A</v>
      </c>
      <c r="Z287" s="118" t="e">
        <f t="shared" si="271"/>
        <v>#N/A</v>
      </c>
      <c r="AC287" t="e">
        <f t="shared" si="270"/>
        <v>#N/A</v>
      </c>
      <c r="AF287">
        <v>4288918</v>
      </c>
    </row>
    <row r="288" spans="1:32" ht="11.9" customHeight="1" x14ac:dyDescent="0.35">
      <c r="A288" t="str">
        <f t="shared" si="281"/>
        <v>42889191K2A</v>
      </c>
      <c r="B288">
        <v>4288919</v>
      </c>
      <c r="C288" t="s">
        <v>453</v>
      </c>
      <c r="D288" t="s">
        <v>291</v>
      </c>
      <c r="E288" t="s">
        <v>333</v>
      </c>
      <c r="F288">
        <v>32</v>
      </c>
      <c r="H288" t="s">
        <v>161</v>
      </c>
      <c r="I288" t="s">
        <v>297</v>
      </c>
      <c r="J288" t="s">
        <v>298</v>
      </c>
      <c r="K288">
        <v>16</v>
      </c>
      <c r="L288">
        <v>9</v>
      </c>
      <c r="M288">
        <v>18</v>
      </c>
      <c r="N288">
        <v>4.6079999999999997</v>
      </c>
      <c r="O288">
        <f t="shared" si="280"/>
        <v>82.943999999999988</v>
      </c>
      <c r="P288">
        <v>396</v>
      </c>
      <c r="Q288">
        <v>261</v>
      </c>
      <c r="R288">
        <v>380</v>
      </c>
      <c r="S288">
        <v>9</v>
      </c>
      <c r="T288">
        <v>2</v>
      </c>
      <c r="U288">
        <f t="shared" si="278"/>
        <v>760</v>
      </c>
      <c r="V288">
        <f t="shared" si="279"/>
        <v>910</v>
      </c>
      <c r="W288">
        <v>36984</v>
      </c>
      <c r="X288">
        <f t="shared" si="268"/>
        <v>1183.4880000000001</v>
      </c>
      <c r="Y288" s="133" t="e">
        <v>#N/A</v>
      </c>
      <c r="Z288" s="118" t="e">
        <f t="shared" si="271"/>
        <v>#N/A</v>
      </c>
      <c r="AA288" t="e">
        <f>Z288/N288/M288</f>
        <v>#N/A</v>
      </c>
      <c r="AB288" t="s">
        <v>158</v>
      </c>
      <c r="AC288" t="e">
        <f t="shared" si="270"/>
        <v>#N/A</v>
      </c>
      <c r="AF288" t="e">
        <v>#N/A</v>
      </c>
    </row>
    <row r="289" spans="1:32" ht="11.9" customHeight="1" x14ac:dyDescent="0.35">
      <c r="A289" t="str">
        <f t="shared" si="281"/>
        <v>42889211K2A</v>
      </c>
      <c r="B289">
        <v>4288921</v>
      </c>
      <c r="C289" t="s">
        <v>454</v>
      </c>
      <c r="D289" t="s">
        <v>291</v>
      </c>
      <c r="E289" t="s">
        <v>436</v>
      </c>
      <c r="F289">
        <v>32</v>
      </c>
      <c r="G289" t="s">
        <v>449</v>
      </c>
      <c r="H289" t="s">
        <v>161</v>
      </c>
      <c r="I289" t="s">
        <v>297</v>
      </c>
      <c r="J289" t="s">
        <v>294</v>
      </c>
      <c r="K289">
        <v>8</v>
      </c>
      <c r="L289">
        <v>9</v>
      </c>
      <c r="M289">
        <v>99</v>
      </c>
      <c r="N289">
        <v>2.3039999999999998</v>
      </c>
      <c r="O289">
        <f t="shared" si="280"/>
        <v>228.09599999999998</v>
      </c>
      <c r="P289">
        <v>391</v>
      </c>
      <c r="Q289">
        <v>261</v>
      </c>
      <c r="R289">
        <v>200</v>
      </c>
      <c r="S289">
        <v>9</v>
      </c>
      <c r="T289">
        <v>6</v>
      </c>
      <c r="U289">
        <f t="shared" si="278"/>
        <v>1200</v>
      </c>
      <c r="V289">
        <f t="shared" si="279"/>
        <v>1350</v>
      </c>
      <c r="W289">
        <v>36984</v>
      </c>
      <c r="X289">
        <f t="shared" si="268"/>
        <v>1183.4880000000001</v>
      </c>
      <c r="Y289" s="133">
        <v>85</v>
      </c>
      <c r="Z289" s="118">
        <f t="shared" si="271"/>
        <v>1005.9648000000001</v>
      </c>
      <c r="AA289">
        <f>Z289/N289/M289</f>
        <v>4.4102693602693606</v>
      </c>
      <c r="AB289" t="s">
        <v>158</v>
      </c>
      <c r="AC289">
        <f t="shared" si="270"/>
        <v>2011.9296000000002</v>
      </c>
      <c r="AF289" t="e">
        <v>#N/A</v>
      </c>
    </row>
    <row r="290" spans="1:32" ht="11.9" customHeight="1" x14ac:dyDescent="0.35">
      <c r="A290" t="str">
        <f t="shared" si="281"/>
        <v>42889211K2A</v>
      </c>
      <c r="B290">
        <v>4288921</v>
      </c>
      <c r="C290" t="s">
        <v>454</v>
      </c>
      <c r="D290" t="s">
        <v>291</v>
      </c>
      <c r="E290" t="s">
        <v>436</v>
      </c>
      <c r="F290">
        <v>32</v>
      </c>
      <c r="G290" t="s">
        <v>449</v>
      </c>
      <c r="H290" t="s">
        <v>161</v>
      </c>
      <c r="I290" t="s">
        <v>297</v>
      </c>
      <c r="J290" t="s">
        <v>294</v>
      </c>
      <c r="K290">
        <v>8</v>
      </c>
      <c r="L290">
        <v>9</v>
      </c>
      <c r="M290">
        <v>99</v>
      </c>
      <c r="N290">
        <v>2.3039999999999998</v>
      </c>
      <c r="O290">
        <f t="shared" si="280"/>
        <v>228.09599999999998</v>
      </c>
      <c r="P290">
        <v>391</v>
      </c>
      <c r="Q290">
        <v>261</v>
      </c>
      <c r="R290">
        <v>200</v>
      </c>
      <c r="S290">
        <v>9</v>
      </c>
      <c r="T290">
        <v>6</v>
      </c>
      <c r="U290">
        <f t="shared" si="278"/>
        <v>1200</v>
      </c>
      <c r="V290">
        <f t="shared" si="279"/>
        <v>1350</v>
      </c>
      <c r="W290">
        <v>36984</v>
      </c>
      <c r="X290">
        <f t="shared" si="268"/>
        <v>1183.4880000000001</v>
      </c>
      <c r="Y290" s="133">
        <v>85</v>
      </c>
      <c r="Z290" s="118">
        <f t="shared" si="271"/>
        <v>1005.9648000000001</v>
      </c>
      <c r="AA290">
        <f>Z290/N290/M290</f>
        <v>4.4102693602693606</v>
      </c>
      <c r="AB290" t="s">
        <v>158</v>
      </c>
      <c r="AC290">
        <f t="shared" si="270"/>
        <v>2011.9296000000002</v>
      </c>
      <c r="AF290" t="e">
        <v>#N/A</v>
      </c>
    </row>
    <row r="291" spans="1:32" ht="11.15" customHeight="1" x14ac:dyDescent="0.35">
      <c r="A291" t="str">
        <f t="shared" si="281"/>
        <v>-42889221K2A</v>
      </c>
      <c r="B291">
        <v>-4288922</v>
      </c>
      <c r="C291" t="s">
        <v>455</v>
      </c>
      <c r="D291" t="s">
        <v>291</v>
      </c>
      <c r="E291" t="s">
        <v>436</v>
      </c>
      <c r="F291">
        <v>32</v>
      </c>
      <c r="H291" t="s">
        <v>161</v>
      </c>
      <c r="K291">
        <v>16</v>
      </c>
      <c r="L291">
        <v>9</v>
      </c>
      <c r="M291">
        <v>54</v>
      </c>
      <c r="N291">
        <v>4.6079999999999997</v>
      </c>
      <c r="O291">
        <f t="shared" si="280"/>
        <v>248.83199999999999</v>
      </c>
      <c r="P291">
        <v>396</v>
      </c>
      <c r="Q291">
        <v>261</v>
      </c>
      <c r="R291">
        <v>380</v>
      </c>
      <c r="S291">
        <v>9</v>
      </c>
      <c r="T291">
        <v>6</v>
      </c>
      <c r="U291">
        <f t="shared" si="278"/>
        <v>2280</v>
      </c>
      <c r="V291">
        <f t="shared" si="279"/>
        <v>2430</v>
      </c>
      <c r="W291">
        <v>36984</v>
      </c>
      <c r="X291">
        <f t="shared" si="268"/>
        <v>1183.4880000000001</v>
      </c>
      <c r="Y291" s="133" t="e">
        <v>#N/A</v>
      </c>
      <c r="Z291" s="118" t="e">
        <f t="shared" si="271"/>
        <v>#N/A</v>
      </c>
      <c r="AC291" t="e">
        <f t="shared" si="270"/>
        <v>#N/A</v>
      </c>
      <c r="AF291">
        <v>4288922</v>
      </c>
    </row>
    <row r="292" spans="1:32" ht="11.15" customHeight="1" x14ac:dyDescent="0.35">
      <c r="A292" t="str">
        <f t="shared" si="281"/>
        <v>42889231K2A</v>
      </c>
      <c r="B292">
        <v>4288923</v>
      </c>
      <c r="C292" t="s">
        <v>456</v>
      </c>
      <c r="D292" t="s">
        <v>291</v>
      </c>
      <c r="E292" t="s">
        <v>436</v>
      </c>
      <c r="F292">
        <v>32</v>
      </c>
      <c r="H292" t="s">
        <v>161</v>
      </c>
      <c r="I292" t="s">
        <v>297</v>
      </c>
      <c r="J292" t="s">
        <v>298</v>
      </c>
      <c r="K292">
        <v>16</v>
      </c>
      <c r="L292">
        <v>9</v>
      </c>
      <c r="M292">
        <v>54</v>
      </c>
      <c r="N292">
        <f>+F292*K292*L292/1000</f>
        <v>4.6079999999999997</v>
      </c>
      <c r="O292">
        <f t="shared" si="280"/>
        <v>248.83199999999999</v>
      </c>
      <c r="P292">
        <v>396</v>
      </c>
      <c r="Q292">
        <v>261</v>
      </c>
      <c r="R292">
        <v>380</v>
      </c>
      <c r="S292">
        <v>9</v>
      </c>
      <c r="T292">
        <v>6</v>
      </c>
      <c r="U292">
        <f t="shared" si="278"/>
        <v>2280</v>
      </c>
      <c r="V292">
        <f t="shared" si="279"/>
        <v>2430</v>
      </c>
      <c r="W292">
        <v>33750</v>
      </c>
      <c r="X292">
        <f t="shared" si="268"/>
        <v>1080</v>
      </c>
      <c r="Y292" s="133" t="e">
        <v>#N/A</v>
      </c>
      <c r="Z292" s="118" t="e">
        <f t="shared" si="271"/>
        <v>#N/A</v>
      </c>
      <c r="AA292" t="e">
        <f>Z292/N292/M292</f>
        <v>#N/A</v>
      </c>
      <c r="AB292" t="s">
        <v>158</v>
      </c>
      <c r="AC292" t="e">
        <f t="shared" si="270"/>
        <v>#N/A</v>
      </c>
      <c r="AF292" t="e">
        <v>#N/A</v>
      </c>
    </row>
    <row r="293" spans="1:32" ht="11.15" customHeight="1" x14ac:dyDescent="0.35">
      <c r="A293" t="str">
        <f t="shared" si="281"/>
        <v>42889241K2A</v>
      </c>
      <c r="B293">
        <v>4288924</v>
      </c>
      <c r="C293" t="s">
        <v>457</v>
      </c>
      <c r="D293" t="s">
        <v>291</v>
      </c>
      <c r="E293" t="s">
        <v>439</v>
      </c>
      <c r="F293">
        <v>32</v>
      </c>
      <c r="G293" t="s">
        <v>449</v>
      </c>
      <c r="H293" t="s">
        <v>161</v>
      </c>
      <c r="I293" t="s">
        <v>297</v>
      </c>
      <c r="J293" t="s">
        <v>294</v>
      </c>
      <c r="K293">
        <v>8</v>
      </c>
      <c r="L293">
        <v>9</v>
      </c>
      <c r="M293">
        <v>99</v>
      </c>
      <c r="N293">
        <f>F293*K293*L293/1000</f>
        <v>2.3039999999999998</v>
      </c>
      <c r="O293">
        <f t="shared" si="280"/>
        <v>228.09599999999998</v>
      </c>
      <c r="P293">
        <v>391</v>
      </c>
      <c r="Q293">
        <v>261</v>
      </c>
      <c r="R293">
        <v>200</v>
      </c>
      <c r="S293">
        <v>9</v>
      </c>
      <c r="T293">
        <v>11</v>
      </c>
      <c r="U293">
        <f t="shared" si="278"/>
        <v>2200</v>
      </c>
      <c r="V293">
        <f t="shared" si="279"/>
        <v>2350</v>
      </c>
      <c r="W293">
        <v>32874</v>
      </c>
      <c r="X293">
        <f t="shared" si="268"/>
        <v>1051.9680000000001</v>
      </c>
      <c r="Y293" s="133">
        <v>56.000000000000007</v>
      </c>
      <c r="Z293" s="118">
        <f t="shared" si="271"/>
        <v>589.10208000000011</v>
      </c>
      <c r="AA293">
        <f>Z293/N293/M293</f>
        <v>2.5826936026936034</v>
      </c>
      <c r="AB293" t="s">
        <v>158</v>
      </c>
      <c r="AC293">
        <f t="shared" si="270"/>
        <v>1178.2041600000002</v>
      </c>
      <c r="AF293" t="e">
        <v>#N/A</v>
      </c>
    </row>
    <row r="294" spans="1:32" ht="11.15" customHeight="1" x14ac:dyDescent="0.35">
      <c r="A294" t="str">
        <f t="shared" si="281"/>
        <v>-42889281K2B</v>
      </c>
      <c r="B294">
        <v>-4288928</v>
      </c>
      <c r="C294" t="s">
        <v>344</v>
      </c>
      <c r="D294" t="s">
        <v>171</v>
      </c>
      <c r="E294" t="s">
        <v>345</v>
      </c>
      <c r="F294">
        <v>42</v>
      </c>
      <c r="K294">
        <v>5</v>
      </c>
      <c r="L294">
        <v>12</v>
      </c>
      <c r="M294">
        <v>112</v>
      </c>
      <c r="N294">
        <v>2.52</v>
      </c>
      <c r="O294">
        <f t="shared" si="280"/>
        <v>282.24</v>
      </c>
      <c r="P294">
        <v>400</v>
      </c>
      <c r="Q294">
        <v>300</v>
      </c>
      <c r="R294">
        <v>150</v>
      </c>
      <c r="S294">
        <v>8</v>
      </c>
      <c r="T294">
        <v>14</v>
      </c>
      <c r="U294">
        <f t="shared" si="278"/>
        <v>2100</v>
      </c>
      <c r="V294">
        <f t="shared" si="279"/>
        <v>2250</v>
      </c>
      <c r="W294">
        <v>30420</v>
      </c>
      <c r="X294">
        <f t="shared" si="268"/>
        <v>1277.6400000000001</v>
      </c>
      <c r="Y294" s="133" t="e">
        <v>#N/A</v>
      </c>
      <c r="Z294" t="e">
        <f t="shared" si="271"/>
        <v>#N/A</v>
      </c>
      <c r="AC294" t="e">
        <f t="shared" si="270"/>
        <v>#N/A</v>
      </c>
      <c r="AD294" t="s">
        <v>346</v>
      </c>
      <c r="AE294" t="s">
        <v>347</v>
      </c>
      <c r="AF294">
        <v>4288928</v>
      </c>
    </row>
    <row r="295" spans="1:32" ht="11.9" customHeight="1" x14ac:dyDescent="0.35">
      <c r="A295" t="str">
        <f t="shared" si="281"/>
        <v>42889331K2A</v>
      </c>
      <c r="B295">
        <v>4288933</v>
      </c>
      <c r="C295" t="s">
        <v>458</v>
      </c>
      <c r="D295" t="s">
        <v>291</v>
      </c>
      <c r="E295" t="s">
        <v>333</v>
      </c>
      <c r="F295">
        <v>32</v>
      </c>
      <c r="G295" t="s">
        <v>446</v>
      </c>
      <c r="H295" t="s">
        <v>173</v>
      </c>
      <c r="I295" t="s">
        <v>297</v>
      </c>
      <c r="J295" t="s">
        <v>294</v>
      </c>
      <c r="K295">
        <v>5</v>
      </c>
      <c r="L295">
        <v>10</v>
      </c>
      <c r="M295">
        <v>144</v>
      </c>
      <c r="N295">
        <v>1.6</v>
      </c>
      <c r="O295">
        <f t="shared" si="280"/>
        <v>230.4</v>
      </c>
      <c r="P295">
        <v>300</v>
      </c>
      <c r="Q295">
        <v>260</v>
      </c>
      <c r="R295">
        <v>180</v>
      </c>
      <c r="S295">
        <v>12</v>
      </c>
      <c r="T295">
        <v>12</v>
      </c>
      <c r="U295">
        <f t="shared" si="278"/>
        <v>2160</v>
      </c>
      <c r="V295">
        <f t="shared" si="279"/>
        <v>2310</v>
      </c>
      <c r="W295">
        <v>36984</v>
      </c>
      <c r="X295">
        <f t="shared" si="268"/>
        <v>1183.4880000000001</v>
      </c>
      <c r="Y295" s="133">
        <v>85</v>
      </c>
      <c r="Z295" s="118">
        <f t="shared" si="271"/>
        <v>1005.9648000000001</v>
      </c>
      <c r="AA295">
        <f>Z295/N295/M295</f>
        <v>4.3661666666666674</v>
      </c>
      <c r="AB295" t="s">
        <v>158</v>
      </c>
      <c r="AC295">
        <f t="shared" si="270"/>
        <v>2011.9296000000002</v>
      </c>
      <c r="AF295" t="e">
        <v>#N/A</v>
      </c>
    </row>
    <row r="296" spans="1:32" ht="11.9" customHeight="1" x14ac:dyDescent="0.35">
      <c r="A296" t="str">
        <f t="shared" si="281"/>
        <v>42889341K2A</v>
      </c>
      <c r="B296">
        <v>4288934</v>
      </c>
      <c r="C296" t="s">
        <v>458</v>
      </c>
      <c r="D296" t="s">
        <v>291</v>
      </c>
      <c r="E296" t="s">
        <v>333</v>
      </c>
      <c r="F296">
        <v>32</v>
      </c>
      <c r="G296" t="s">
        <v>459</v>
      </c>
      <c r="H296" t="s">
        <v>173</v>
      </c>
      <c r="I296" t="s">
        <v>297</v>
      </c>
      <c r="J296" t="s">
        <v>294</v>
      </c>
      <c r="K296">
        <v>5</v>
      </c>
      <c r="L296">
        <v>10</v>
      </c>
      <c r="M296">
        <v>144</v>
      </c>
      <c r="N296">
        <v>1.6</v>
      </c>
      <c r="O296">
        <f t="shared" ref="O296" si="282">+N296*M296</f>
        <v>230.4</v>
      </c>
      <c r="P296">
        <v>300</v>
      </c>
      <c r="Q296">
        <v>260</v>
      </c>
      <c r="R296">
        <v>180</v>
      </c>
      <c r="S296">
        <v>12</v>
      </c>
      <c r="T296">
        <v>12</v>
      </c>
      <c r="U296">
        <f t="shared" ref="U296" si="283">+T296*R296</f>
        <v>2160</v>
      </c>
      <c r="V296">
        <f t="shared" ref="V296" si="284">+U296+150</f>
        <v>2310</v>
      </c>
      <c r="W296">
        <v>36984</v>
      </c>
      <c r="X296">
        <f t="shared" ref="X296" si="285">W296*F296/1000</f>
        <v>1183.4880000000001</v>
      </c>
      <c r="Y296" s="133">
        <v>85</v>
      </c>
      <c r="Z296" s="118">
        <f t="shared" si="271"/>
        <v>1005.9648000000001</v>
      </c>
      <c r="AA296">
        <f>Z296/N296/M296</f>
        <v>4.3661666666666674</v>
      </c>
      <c r="AB296" t="s">
        <v>158</v>
      </c>
      <c r="AC296">
        <f t="shared" ref="AC296" si="286">+Z296*2</f>
        <v>2011.9296000000002</v>
      </c>
      <c r="AF296" t="e">
        <v>#N/A</v>
      </c>
    </row>
    <row r="297" spans="1:32" s="128" customFormat="1" ht="11.9" customHeight="1" x14ac:dyDescent="0.35">
      <c r="A297" s="128" t="str">
        <f t="shared" si="281"/>
        <v>43166341K2A</v>
      </c>
      <c r="B297">
        <v>4316634</v>
      </c>
      <c r="C297" s="128" t="s">
        <v>460</v>
      </c>
      <c r="D297" s="128" t="s">
        <v>291</v>
      </c>
      <c r="E297" s="128" t="s">
        <v>333</v>
      </c>
      <c r="F297" s="128">
        <v>32</v>
      </c>
      <c r="H297" s="128" t="s">
        <v>173</v>
      </c>
      <c r="I297" s="128" t="s">
        <v>297</v>
      </c>
      <c r="J297" s="128" t="s">
        <v>294</v>
      </c>
      <c r="K297" s="128">
        <v>5</v>
      </c>
      <c r="L297" s="128">
        <v>10</v>
      </c>
      <c r="M297" s="128">
        <v>108</v>
      </c>
      <c r="N297" s="128">
        <v>1.6</v>
      </c>
      <c r="O297" s="128">
        <f t="shared" si="280"/>
        <v>172.8</v>
      </c>
      <c r="P297" s="128">
        <v>300</v>
      </c>
      <c r="Q297" s="128">
        <v>260</v>
      </c>
      <c r="R297" s="128">
        <v>180</v>
      </c>
      <c r="S297" s="128">
        <v>12</v>
      </c>
      <c r="T297" s="128">
        <v>12</v>
      </c>
      <c r="U297" s="128">
        <f t="shared" si="278"/>
        <v>2160</v>
      </c>
      <c r="V297" s="128">
        <f t="shared" si="279"/>
        <v>2310</v>
      </c>
      <c r="W297" s="128">
        <v>36984</v>
      </c>
      <c r="X297" s="128">
        <f t="shared" si="268"/>
        <v>1183.4880000000001</v>
      </c>
      <c r="Y297" s="133">
        <v>85</v>
      </c>
      <c r="Z297" s="118">
        <f t="shared" si="271"/>
        <v>1005.9648000000001</v>
      </c>
      <c r="AA297" s="128">
        <f>Z297/N297/M297</f>
        <v>5.8215555555555563</v>
      </c>
      <c r="AB297" s="128" t="s">
        <v>158</v>
      </c>
      <c r="AC297" s="128">
        <f t="shared" si="270"/>
        <v>2011.9296000000002</v>
      </c>
      <c r="AF297" s="128" t="e">
        <v>#N/A</v>
      </c>
    </row>
    <row r="298" spans="1:32" ht="11.9" customHeight="1" x14ac:dyDescent="0.35">
      <c r="A298" t="str">
        <f t="shared" si="281"/>
        <v>-42889351K2A</v>
      </c>
      <c r="B298">
        <v>-4288935</v>
      </c>
      <c r="C298" t="s">
        <v>458</v>
      </c>
      <c r="D298" t="s">
        <v>291</v>
      </c>
      <c r="E298" t="s">
        <v>333</v>
      </c>
      <c r="F298">
        <v>32</v>
      </c>
      <c r="H298" t="s">
        <v>173</v>
      </c>
      <c r="K298">
        <v>5</v>
      </c>
      <c r="L298">
        <v>10</v>
      </c>
      <c r="M298">
        <v>144</v>
      </c>
      <c r="N298">
        <v>1.6</v>
      </c>
      <c r="O298">
        <f t="shared" si="280"/>
        <v>230.4</v>
      </c>
      <c r="P298">
        <v>300</v>
      </c>
      <c r="Q298">
        <v>260</v>
      </c>
      <c r="R298">
        <v>180</v>
      </c>
      <c r="S298">
        <v>12</v>
      </c>
      <c r="T298">
        <v>12</v>
      </c>
      <c r="U298">
        <f t="shared" si="278"/>
        <v>2160</v>
      </c>
      <c r="V298">
        <f t="shared" si="279"/>
        <v>2310</v>
      </c>
      <c r="W298">
        <v>36984</v>
      </c>
      <c r="X298">
        <f t="shared" si="268"/>
        <v>1183.4880000000001</v>
      </c>
      <c r="Y298" s="133" t="e">
        <v>#N/A</v>
      </c>
      <c r="Z298" s="118" t="e">
        <f t="shared" si="271"/>
        <v>#N/A</v>
      </c>
      <c r="AC298" t="e">
        <f t="shared" si="270"/>
        <v>#N/A</v>
      </c>
      <c r="AF298">
        <v>4288935</v>
      </c>
    </row>
    <row r="299" spans="1:32" ht="11.9" customHeight="1" x14ac:dyDescent="0.35">
      <c r="A299" t="str">
        <f t="shared" si="281"/>
        <v>42889371K2A</v>
      </c>
      <c r="B299">
        <v>4288937</v>
      </c>
      <c r="C299" t="s">
        <v>332</v>
      </c>
      <c r="D299" t="s">
        <v>291</v>
      </c>
      <c r="E299" t="s">
        <v>333</v>
      </c>
      <c r="F299">
        <v>32</v>
      </c>
      <c r="G299" t="s">
        <v>446</v>
      </c>
      <c r="H299" t="s">
        <v>161</v>
      </c>
      <c r="I299" t="s">
        <v>297</v>
      </c>
      <c r="J299" t="s">
        <v>298</v>
      </c>
      <c r="K299">
        <v>16</v>
      </c>
      <c r="L299">
        <v>9</v>
      </c>
      <c r="M299">
        <v>54</v>
      </c>
      <c r="N299">
        <v>4.6079999999999997</v>
      </c>
      <c r="O299">
        <f t="shared" si="280"/>
        <v>248.83199999999999</v>
      </c>
      <c r="P299">
        <v>396</v>
      </c>
      <c r="Q299">
        <v>261</v>
      </c>
      <c r="R299">
        <v>380</v>
      </c>
      <c r="S299">
        <v>9</v>
      </c>
      <c r="T299">
        <v>6</v>
      </c>
      <c r="U299">
        <f t="shared" si="278"/>
        <v>2280</v>
      </c>
      <c r="V299">
        <f t="shared" si="279"/>
        <v>2430</v>
      </c>
      <c r="W299">
        <v>36984</v>
      </c>
      <c r="X299">
        <f t="shared" si="268"/>
        <v>1183.4880000000001</v>
      </c>
      <c r="Y299" s="133">
        <v>85</v>
      </c>
      <c r="Z299" s="118">
        <f t="shared" si="271"/>
        <v>1005.9648000000001</v>
      </c>
      <c r="AA299">
        <f>Z299/N299/M299</f>
        <v>4.0427469135802472</v>
      </c>
      <c r="AB299" t="s">
        <v>158</v>
      </c>
      <c r="AC299">
        <f t="shared" si="270"/>
        <v>2011.9296000000002</v>
      </c>
      <c r="AF299" t="e">
        <v>#N/A</v>
      </c>
    </row>
    <row r="300" spans="1:32" ht="11.9" customHeight="1" x14ac:dyDescent="0.35">
      <c r="A300" t="str">
        <f t="shared" si="281"/>
        <v>-42889381K2A</v>
      </c>
      <c r="B300">
        <v>-4288938</v>
      </c>
      <c r="C300" t="s">
        <v>332</v>
      </c>
      <c r="D300" t="s">
        <v>291</v>
      </c>
      <c r="E300" t="s">
        <v>333</v>
      </c>
      <c r="F300">
        <v>32</v>
      </c>
      <c r="H300" t="s">
        <v>161</v>
      </c>
      <c r="K300">
        <v>16</v>
      </c>
      <c r="L300">
        <v>9</v>
      </c>
      <c r="M300">
        <v>54</v>
      </c>
      <c r="N300">
        <v>4.6079999999999997</v>
      </c>
      <c r="O300">
        <f t="shared" si="280"/>
        <v>248.83199999999999</v>
      </c>
      <c r="P300">
        <v>396</v>
      </c>
      <c r="Q300">
        <v>261</v>
      </c>
      <c r="R300">
        <v>380</v>
      </c>
      <c r="S300">
        <v>9</v>
      </c>
      <c r="T300">
        <v>6</v>
      </c>
      <c r="U300">
        <f t="shared" si="278"/>
        <v>2280</v>
      </c>
      <c r="V300">
        <f t="shared" si="279"/>
        <v>2430</v>
      </c>
      <c r="W300">
        <v>36984</v>
      </c>
      <c r="X300">
        <f t="shared" si="268"/>
        <v>1183.4880000000001</v>
      </c>
      <c r="Y300" s="133" t="e">
        <v>#N/A</v>
      </c>
      <c r="Z300" s="118" t="e">
        <f t="shared" si="271"/>
        <v>#N/A</v>
      </c>
      <c r="AC300" t="e">
        <f t="shared" si="270"/>
        <v>#N/A</v>
      </c>
      <c r="AF300">
        <v>4288938</v>
      </c>
    </row>
    <row r="301" spans="1:32" ht="11.9" customHeight="1" x14ac:dyDescent="0.35">
      <c r="A301" t="str">
        <f t="shared" si="281"/>
        <v>-42889381K2A</v>
      </c>
      <c r="B301">
        <v>-4288938</v>
      </c>
      <c r="C301" t="s">
        <v>332</v>
      </c>
      <c r="D301" t="s">
        <v>291</v>
      </c>
      <c r="E301" t="s">
        <v>333</v>
      </c>
      <c r="F301">
        <v>32</v>
      </c>
      <c r="H301" t="s">
        <v>161</v>
      </c>
      <c r="K301">
        <v>16</v>
      </c>
      <c r="L301">
        <v>9</v>
      </c>
      <c r="M301">
        <v>54</v>
      </c>
      <c r="N301">
        <v>4.6079999999999997</v>
      </c>
      <c r="O301">
        <f t="shared" si="280"/>
        <v>248.83199999999999</v>
      </c>
      <c r="P301">
        <v>396</v>
      </c>
      <c r="Q301">
        <v>261</v>
      </c>
      <c r="R301">
        <v>380</v>
      </c>
      <c r="S301">
        <v>9</v>
      </c>
      <c r="T301">
        <v>6</v>
      </c>
      <c r="U301">
        <f t="shared" si="278"/>
        <v>2280</v>
      </c>
      <c r="V301">
        <f t="shared" si="279"/>
        <v>2430</v>
      </c>
      <c r="W301">
        <v>36984</v>
      </c>
      <c r="X301">
        <f t="shared" si="268"/>
        <v>1183.4880000000001</v>
      </c>
      <c r="Y301" s="133" t="e">
        <v>#N/A</v>
      </c>
      <c r="Z301" s="118" t="e">
        <f t="shared" si="271"/>
        <v>#N/A</v>
      </c>
      <c r="AC301" t="e">
        <f t="shared" si="270"/>
        <v>#N/A</v>
      </c>
      <c r="AF301">
        <v>4288938</v>
      </c>
    </row>
    <row r="302" spans="1:32" ht="11.9" customHeight="1" x14ac:dyDescent="0.35">
      <c r="A302" t="str">
        <f t="shared" si="281"/>
        <v>42889391K2A</v>
      </c>
      <c r="B302">
        <v>4288939</v>
      </c>
      <c r="C302" t="s">
        <v>461</v>
      </c>
      <c r="D302" t="s">
        <v>291</v>
      </c>
      <c r="E302" t="s">
        <v>333</v>
      </c>
      <c r="F302">
        <v>32</v>
      </c>
      <c r="G302" t="s">
        <v>446</v>
      </c>
      <c r="H302" t="s">
        <v>161</v>
      </c>
      <c r="I302" t="s">
        <v>297</v>
      </c>
      <c r="J302" t="s">
        <v>294</v>
      </c>
      <c r="K302">
        <v>5</v>
      </c>
      <c r="L302">
        <v>10</v>
      </c>
      <c r="M302">
        <v>144</v>
      </c>
      <c r="N302">
        <v>1.6</v>
      </c>
      <c r="O302">
        <f t="shared" si="280"/>
        <v>230.4</v>
      </c>
      <c r="P302">
        <v>300</v>
      </c>
      <c r="Q302">
        <v>260</v>
      </c>
      <c r="R302">
        <v>180</v>
      </c>
      <c r="S302">
        <v>12</v>
      </c>
      <c r="T302">
        <v>12</v>
      </c>
      <c r="U302">
        <f t="shared" si="278"/>
        <v>2160</v>
      </c>
      <c r="V302">
        <f t="shared" si="279"/>
        <v>2310</v>
      </c>
      <c r="W302">
        <v>36984</v>
      </c>
      <c r="X302">
        <f t="shared" si="268"/>
        <v>1183.4880000000001</v>
      </c>
      <c r="Y302" s="133">
        <v>85</v>
      </c>
      <c r="Z302" s="118">
        <f t="shared" si="271"/>
        <v>1005.9648000000001</v>
      </c>
      <c r="AA302">
        <f>Z302/N302/M302</f>
        <v>4.3661666666666674</v>
      </c>
      <c r="AB302" t="s">
        <v>158</v>
      </c>
      <c r="AC302">
        <f t="shared" si="270"/>
        <v>2011.9296000000002</v>
      </c>
      <c r="AF302" t="e">
        <v>#N/A</v>
      </c>
    </row>
    <row r="303" spans="1:32" ht="11.9" customHeight="1" x14ac:dyDescent="0.35">
      <c r="A303" t="str">
        <f t="shared" si="281"/>
        <v>42889401K2A</v>
      </c>
      <c r="B303">
        <v>4288940</v>
      </c>
      <c r="C303" t="s">
        <v>462</v>
      </c>
      <c r="D303" t="s">
        <v>291</v>
      </c>
      <c r="E303" t="s">
        <v>292</v>
      </c>
      <c r="F303">
        <v>30</v>
      </c>
      <c r="G303" t="s">
        <v>319</v>
      </c>
      <c r="H303" t="s">
        <v>227</v>
      </c>
      <c r="I303" t="s">
        <v>293</v>
      </c>
      <c r="J303" t="s">
        <v>298</v>
      </c>
      <c r="K303">
        <v>16</v>
      </c>
      <c r="L303">
        <v>9</v>
      </c>
      <c r="M303">
        <v>54</v>
      </c>
      <c r="N303">
        <v>4.32</v>
      </c>
      <c r="O303">
        <f t="shared" ref="O303" si="287">+N303*M303</f>
        <v>233.28000000000003</v>
      </c>
      <c r="P303">
        <v>396</v>
      </c>
      <c r="Q303">
        <v>261</v>
      </c>
      <c r="R303">
        <v>380</v>
      </c>
      <c r="S303">
        <v>9</v>
      </c>
      <c r="T303">
        <v>6</v>
      </c>
      <c r="U303">
        <f t="shared" ref="U303" si="288">+T303*R303</f>
        <v>2280</v>
      </c>
      <c r="V303">
        <f t="shared" ref="V303" si="289">+U303+150</f>
        <v>2430</v>
      </c>
      <c r="W303">
        <v>33750</v>
      </c>
      <c r="X303">
        <f t="shared" ref="X303" si="290">W303*F303/1000</f>
        <v>1012.5</v>
      </c>
      <c r="Y303" s="133">
        <v>85</v>
      </c>
      <c r="Z303" s="118">
        <f t="shared" si="271"/>
        <v>860.625</v>
      </c>
      <c r="AA303">
        <f>Z303/N303/M303</f>
        <v>3.6892361111111112</v>
      </c>
      <c r="AB303" t="s">
        <v>158</v>
      </c>
      <c r="AC303">
        <f t="shared" ref="AC303" si="291">+Z303*2</f>
        <v>1721.25</v>
      </c>
      <c r="AF303" t="e">
        <v>#N/A</v>
      </c>
    </row>
    <row r="304" spans="1:32" ht="11.9" customHeight="1" x14ac:dyDescent="0.35">
      <c r="A304" t="str">
        <f t="shared" si="281"/>
        <v>43181521K2A</v>
      </c>
      <c r="B304">
        <v>4318152</v>
      </c>
      <c r="C304" t="s">
        <v>462</v>
      </c>
      <c r="D304" t="s">
        <v>291</v>
      </c>
      <c r="E304" t="s">
        <v>292</v>
      </c>
      <c r="F304">
        <v>30</v>
      </c>
      <c r="G304" t="s">
        <v>319</v>
      </c>
      <c r="H304" t="s">
        <v>227</v>
      </c>
      <c r="I304" t="s">
        <v>293</v>
      </c>
      <c r="J304" t="s">
        <v>298</v>
      </c>
      <c r="K304">
        <v>16</v>
      </c>
      <c r="L304">
        <v>9</v>
      </c>
      <c r="M304">
        <v>54</v>
      </c>
      <c r="N304">
        <v>4.32</v>
      </c>
      <c r="O304">
        <f t="shared" si="280"/>
        <v>233.28000000000003</v>
      </c>
      <c r="P304">
        <v>396</v>
      </c>
      <c r="Q304">
        <v>261</v>
      </c>
      <c r="R304">
        <v>380</v>
      </c>
      <c r="S304">
        <v>9</v>
      </c>
      <c r="T304">
        <v>6</v>
      </c>
      <c r="U304">
        <f t="shared" si="278"/>
        <v>2280</v>
      </c>
      <c r="V304">
        <f t="shared" si="279"/>
        <v>2430</v>
      </c>
      <c r="W304">
        <v>33750</v>
      </c>
      <c r="X304">
        <f t="shared" si="268"/>
        <v>1012.5</v>
      </c>
      <c r="Y304" s="133">
        <v>85</v>
      </c>
      <c r="Z304" s="118">
        <f t="shared" si="271"/>
        <v>860.625</v>
      </c>
      <c r="AA304">
        <f>Z304/N304/M304</f>
        <v>3.6892361111111112</v>
      </c>
      <c r="AB304" t="s">
        <v>158</v>
      </c>
      <c r="AC304">
        <f t="shared" si="270"/>
        <v>1721.25</v>
      </c>
      <c r="AF304" t="e">
        <v>#N/A</v>
      </c>
    </row>
    <row r="305" spans="1:32" ht="11.9" customHeight="1" x14ac:dyDescent="0.35">
      <c r="A305" t="str">
        <f t="shared" si="281"/>
        <v>42889411K2A</v>
      </c>
      <c r="B305">
        <v>4288941</v>
      </c>
      <c r="C305" t="s">
        <v>463</v>
      </c>
      <c r="D305" t="s">
        <v>291</v>
      </c>
      <c r="E305" t="s">
        <v>292</v>
      </c>
      <c r="F305">
        <v>30</v>
      </c>
      <c r="G305" t="s">
        <v>319</v>
      </c>
      <c r="H305" t="s">
        <v>302</v>
      </c>
      <c r="I305" t="s">
        <v>293</v>
      </c>
      <c r="J305" t="s">
        <v>298</v>
      </c>
      <c r="K305">
        <v>16</v>
      </c>
      <c r="L305">
        <v>9</v>
      </c>
      <c r="M305">
        <v>54</v>
      </c>
      <c r="N305">
        <v>4.32</v>
      </c>
      <c r="O305">
        <f t="shared" si="280"/>
        <v>233.28000000000003</v>
      </c>
      <c r="P305">
        <v>396</v>
      </c>
      <c r="Q305">
        <v>261</v>
      </c>
      <c r="R305">
        <v>380</v>
      </c>
      <c r="S305">
        <v>9</v>
      </c>
      <c r="T305">
        <v>6</v>
      </c>
      <c r="U305">
        <f t="shared" si="278"/>
        <v>2280</v>
      </c>
      <c r="V305">
        <f t="shared" si="279"/>
        <v>2430</v>
      </c>
      <c r="W305">
        <v>33750</v>
      </c>
      <c r="X305">
        <f t="shared" si="268"/>
        <v>1012.5</v>
      </c>
      <c r="Y305" s="133">
        <v>85</v>
      </c>
      <c r="Z305" s="118">
        <f t="shared" si="271"/>
        <v>860.625</v>
      </c>
      <c r="AA305">
        <f>Z305/N305/M305</f>
        <v>3.6892361111111112</v>
      </c>
      <c r="AB305" t="s">
        <v>158</v>
      </c>
      <c r="AC305">
        <f t="shared" si="270"/>
        <v>1721.25</v>
      </c>
      <c r="AF305" t="e">
        <v>#N/A</v>
      </c>
    </row>
    <row r="306" spans="1:32" ht="11.9" customHeight="1" x14ac:dyDescent="0.35">
      <c r="A306" t="str">
        <f t="shared" si="281"/>
        <v>42889421K2A</v>
      </c>
      <c r="B306">
        <v>4288942</v>
      </c>
      <c r="C306" t="s">
        <v>464</v>
      </c>
      <c r="D306" t="s">
        <v>291</v>
      </c>
      <c r="E306" t="s">
        <v>333</v>
      </c>
      <c r="F306">
        <v>32</v>
      </c>
      <c r="G306" t="s">
        <v>459</v>
      </c>
      <c r="H306" t="s">
        <v>161</v>
      </c>
      <c r="I306" t="s">
        <v>297</v>
      </c>
      <c r="J306" t="s">
        <v>294</v>
      </c>
      <c r="K306">
        <v>5</v>
      </c>
      <c r="L306">
        <v>10</v>
      </c>
      <c r="M306">
        <v>144</v>
      </c>
      <c r="N306">
        <v>1.6</v>
      </c>
      <c r="O306">
        <f t="shared" si="280"/>
        <v>230.4</v>
      </c>
      <c r="P306">
        <v>300</v>
      </c>
      <c r="Q306">
        <v>260</v>
      </c>
      <c r="R306">
        <v>180</v>
      </c>
      <c r="S306">
        <v>12</v>
      </c>
      <c r="T306">
        <v>12</v>
      </c>
      <c r="U306">
        <f t="shared" si="278"/>
        <v>2160</v>
      </c>
      <c r="V306">
        <f t="shared" si="279"/>
        <v>2310</v>
      </c>
      <c r="W306">
        <v>36984</v>
      </c>
      <c r="X306">
        <f t="shared" si="268"/>
        <v>1183.4880000000001</v>
      </c>
      <c r="Y306" s="133">
        <v>85</v>
      </c>
      <c r="Z306" s="118">
        <f t="shared" si="271"/>
        <v>1005.9648000000001</v>
      </c>
      <c r="AA306">
        <f>Z306/N306/M306</f>
        <v>4.3661666666666674</v>
      </c>
      <c r="AB306" t="s">
        <v>158</v>
      </c>
      <c r="AC306">
        <f t="shared" si="270"/>
        <v>2011.9296000000002</v>
      </c>
      <c r="AF306" t="e">
        <v>#N/A</v>
      </c>
    </row>
    <row r="307" spans="1:32" ht="11.9" customHeight="1" x14ac:dyDescent="0.35">
      <c r="A307" t="str">
        <f t="shared" si="281"/>
        <v>-42889431K2A</v>
      </c>
      <c r="B307">
        <v>-4288943</v>
      </c>
      <c r="C307" t="s">
        <v>463</v>
      </c>
      <c r="D307" t="s">
        <v>291</v>
      </c>
      <c r="E307" t="s">
        <v>292</v>
      </c>
      <c r="F307">
        <v>30</v>
      </c>
      <c r="H307" t="s">
        <v>302</v>
      </c>
      <c r="K307">
        <v>16</v>
      </c>
      <c r="L307">
        <v>9</v>
      </c>
      <c r="M307">
        <v>54</v>
      </c>
      <c r="N307">
        <v>4.32</v>
      </c>
      <c r="O307">
        <f t="shared" si="280"/>
        <v>233.28000000000003</v>
      </c>
      <c r="P307">
        <v>396</v>
      </c>
      <c r="Q307">
        <v>261</v>
      </c>
      <c r="R307">
        <v>380</v>
      </c>
      <c r="S307">
        <v>9</v>
      </c>
      <c r="T307">
        <v>6</v>
      </c>
      <c r="U307">
        <f t="shared" si="278"/>
        <v>2280</v>
      </c>
      <c r="V307">
        <f t="shared" si="279"/>
        <v>2430</v>
      </c>
      <c r="W307">
        <v>33750</v>
      </c>
      <c r="X307">
        <f t="shared" si="268"/>
        <v>1012.5</v>
      </c>
      <c r="Y307" s="133" t="e">
        <v>#N/A</v>
      </c>
      <c r="Z307" s="118" t="e">
        <f t="shared" si="271"/>
        <v>#N/A</v>
      </c>
      <c r="AC307" t="e">
        <f t="shared" si="270"/>
        <v>#N/A</v>
      </c>
      <c r="AE307" t="s">
        <v>355</v>
      </c>
      <c r="AF307">
        <v>4288943</v>
      </c>
    </row>
    <row r="308" spans="1:32" ht="11.9" customHeight="1" x14ac:dyDescent="0.35">
      <c r="A308" t="str">
        <f t="shared" si="281"/>
        <v>42889491K2A</v>
      </c>
      <c r="B308">
        <v>4288949</v>
      </c>
      <c r="C308" t="s">
        <v>465</v>
      </c>
      <c r="D308" t="s">
        <v>291</v>
      </c>
      <c r="E308" t="s">
        <v>333</v>
      </c>
      <c r="F308">
        <v>32</v>
      </c>
      <c r="H308" t="s">
        <v>173</v>
      </c>
      <c r="I308" t="s">
        <v>297</v>
      </c>
      <c r="J308" t="s">
        <v>298</v>
      </c>
      <c r="K308">
        <v>16</v>
      </c>
      <c r="L308">
        <v>9</v>
      </c>
      <c r="M308">
        <v>54</v>
      </c>
      <c r="N308">
        <v>4.6079999999999997</v>
      </c>
      <c r="O308">
        <f t="shared" si="280"/>
        <v>248.83199999999999</v>
      </c>
      <c r="P308">
        <v>396</v>
      </c>
      <c r="Q308">
        <v>261</v>
      </c>
      <c r="R308">
        <v>380</v>
      </c>
      <c r="S308">
        <v>9</v>
      </c>
      <c r="T308">
        <v>6</v>
      </c>
      <c r="U308">
        <f t="shared" si="278"/>
        <v>2280</v>
      </c>
      <c r="V308">
        <f t="shared" si="279"/>
        <v>2430</v>
      </c>
      <c r="W308">
        <v>36984</v>
      </c>
      <c r="X308">
        <f t="shared" si="268"/>
        <v>1183.4880000000001</v>
      </c>
      <c r="Y308" s="133" t="e">
        <v>#N/A</v>
      </c>
      <c r="Z308" s="118" t="e">
        <f t="shared" si="271"/>
        <v>#N/A</v>
      </c>
      <c r="AA308" t="e">
        <f>Z308/N308/M308</f>
        <v>#N/A</v>
      </c>
      <c r="AB308" t="s">
        <v>158</v>
      </c>
      <c r="AC308" t="e">
        <f t="shared" si="270"/>
        <v>#N/A</v>
      </c>
      <c r="AF308" t="e">
        <v>#N/A</v>
      </c>
    </row>
    <row r="309" spans="1:32" ht="12.65" customHeight="1" x14ac:dyDescent="0.35">
      <c r="A309" t="str">
        <f t="shared" si="281"/>
        <v>42889501K2A</v>
      </c>
      <c r="B309">
        <v>4288950</v>
      </c>
      <c r="C309" t="s">
        <v>441</v>
      </c>
      <c r="D309" t="s">
        <v>291</v>
      </c>
      <c r="E309" t="s">
        <v>333</v>
      </c>
      <c r="F309">
        <v>32</v>
      </c>
      <c r="G309" t="s">
        <v>424</v>
      </c>
      <c r="H309" t="s">
        <v>173</v>
      </c>
      <c r="I309" t="s">
        <v>297</v>
      </c>
      <c r="J309" t="s">
        <v>298</v>
      </c>
      <c r="K309">
        <v>16</v>
      </c>
      <c r="L309">
        <v>9</v>
      </c>
      <c r="M309">
        <v>54</v>
      </c>
      <c r="N309">
        <v>4.6079999999999997</v>
      </c>
      <c r="O309">
        <f t="shared" ref="O309" si="292">+N309*M309</f>
        <v>248.83199999999999</v>
      </c>
      <c r="P309">
        <v>396</v>
      </c>
      <c r="Q309">
        <v>261</v>
      </c>
      <c r="R309">
        <v>380</v>
      </c>
      <c r="S309">
        <v>9</v>
      </c>
      <c r="T309">
        <v>6</v>
      </c>
      <c r="U309">
        <f t="shared" ref="U309" si="293">+T309*R309</f>
        <v>2280</v>
      </c>
      <c r="V309">
        <f t="shared" ref="V309" si="294">+U309+150</f>
        <v>2430</v>
      </c>
      <c r="W309">
        <v>36984</v>
      </c>
      <c r="X309">
        <f t="shared" ref="X309" si="295">W309*F309/1000</f>
        <v>1183.4880000000001</v>
      </c>
      <c r="Y309" s="133">
        <v>85</v>
      </c>
      <c r="Z309" s="118">
        <f t="shared" si="271"/>
        <v>1005.9648000000001</v>
      </c>
      <c r="AA309">
        <f>Z309/N309/M309</f>
        <v>4.0427469135802472</v>
      </c>
      <c r="AB309" t="s">
        <v>158</v>
      </c>
      <c r="AC309">
        <f t="shared" ref="AC309" si="296">+Z309*2</f>
        <v>2011.9296000000002</v>
      </c>
      <c r="AF309" t="e">
        <v>#N/A</v>
      </c>
    </row>
    <row r="310" spans="1:32" s="128" customFormat="1" ht="12.65" customHeight="1" x14ac:dyDescent="0.35">
      <c r="A310" s="128" t="str">
        <f t="shared" si="281"/>
        <v>43164851K2A</v>
      </c>
      <c r="B310" s="126">
        <v>4316485</v>
      </c>
      <c r="C310" s="128" t="s">
        <v>396</v>
      </c>
      <c r="D310" s="128" t="s">
        <v>291</v>
      </c>
      <c r="F310" s="128">
        <v>32</v>
      </c>
      <c r="H310" s="128" t="s">
        <v>173</v>
      </c>
      <c r="I310" s="128" t="s">
        <v>297</v>
      </c>
      <c r="J310" s="128" t="s">
        <v>298</v>
      </c>
      <c r="K310" s="128">
        <v>16</v>
      </c>
      <c r="L310" s="128">
        <v>9</v>
      </c>
      <c r="M310" s="128">
        <v>36</v>
      </c>
      <c r="N310" s="128">
        <v>4.6079999999999997</v>
      </c>
      <c r="O310" s="128">
        <f t="shared" si="280"/>
        <v>165.88799999999998</v>
      </c>
      <c r="P310" s="128">
        <v>396</v>
      </c>
      <c r="Q310" s="128">
        <v>261</v>
      </c>
      <c r="R310" s="128">
        <v>380</v>
      </c>
      <c r="S310" s="128">
        <v>9</v>
      </c>
      <c r="T310" s="128">
        <v>6</v>
      </c>
      <c r="U310" s="128">
        <f t="shared" si="278"/>
        <v>2280</v>
      </c>
      <c r="V310" s="128">
        <f t="shared" si="279"/>
        <v>2430</v>
      </c>
      <c r="W310" s="128">
        <v>36984</v>
      </c>
      <c r="X310" s="128">
        <f t="shared" si="268"/>
        <v>1183.4880000000001</v>
      </c>
      <c r="Y310" s="133">
        <v>85</v>
      </c>
      <c r="Z310" s="118">
        <f t="shared" si="271"/>
        <v>1005.9648000000001</v>
      </c>
      <c r="AA310" s="128">
        <f>Z310/N310/M310</f>
        <v>6.0641203703703717</v>
      </c>
      <c r="AB310" t="s">
        <v>154</v>
      </c>
      <c r="AC310" s="128">
        <f t="shared" si="270"/>
        <v>2011.9296000000002</v>
      </c>
      <c r="AF310" s="128" t="e">
        <v>#N/A</v>
      </c>
    </row>
    <row r="311" spans="1:32" ht="14.5" x14ac:dyDescent="0.35">
      <c r="A311" t="str">
        <f t="shared" si="281"/>
        <v>42889521K2A</v>
      </c>
      <c r="B311">
        <v>4288952</v>
      </c>
      <c r="C311" t="s">
        <v>465</v>
      </c>
      <c r="D311" t="s">
        <v>291</v>
      </c>
      <c r="E311" t="s">
        <v>333</v>
      </c>
      <c r="F311">
        <v>32</v>
      </c>
      <c r="H311" t="s">
        <v>173</v>
      </c>
      <c r="I311" t="s">
        <v>297</v>
      </c>
      <c r="J311" t="s">
        <v>298</v>
      </c>
      <c r="K311">
        <v>16</v>
      </c>
      <c r="L311">
        <v>9</v>
      </c>
      <c r="M311">
        <v>54</v>
      </c>
      <c r="N311">
        <v>4.6079999999999997</v>
      </c>
      <c r="O311">
        <f t="shared" si="280"/>
        <v>248.83199999999999</v>
      </c>
      <c r="P311">
        <v>396</v>
      </c>
      <c r="Q311">
        <v>261</v>
      </c>
      <c r="R311">
        <v>380</v>
      </c>
      <c r="S311">
        <v>9</v>
      </c>
      <c r="T311">
        <v>6</v>
      </c>
      <c r="U311">
        <f t="shared" si="278"/>
        <v>2280</v>
      </c>
      <c r="V311">
        <f t="shared" si="279"/>
        <v>2430</v>
      </c>
      <c r="W311">
        <v>36984</v>
      </c>
      <c r="X311">
        <f t="shared" si="268"/>
        <v>1183.4880000000001</v>
      </c>
      <c r="Y311" s="133" t="e">
        <v>#N/A</v>
      </c>
      <c r="Z311" s="118" t="e">
        <f t="shared" si="271"/>
        <v>#N/A</v>
      </c>
      <c r="AA311" t="e">
        <f>Z311/N311/M311</f>
        <v>#N/A</v>
      </c>
      <c r="AB311" t="s">
        <v>158</v>
      </c>
      <c r="AC311" t="e">
        <f t="shared" si="270"/>
        <v>#N/A</v>
      </c>
      <c r="AF311" t="e">
        <v>#N/A</v>
      </c>
    </row>
    <row r="312" spans="1:32" ht="11.9" customHeight="1" x14ac:dyDescent="0.35">
      <c r="A312" t="str">
        <f t="shared" si="281"/>
        <v>-42889531K2A</v>
      </c>
      <c r="B312">
        <v>-4288953</v>
      </c>
      <c r="C312" t="s">
        <v>465</v>
      </c>
      <c r="D312" t="s">
        <v>291</v>
      </c>
      <c r="E312" t="s">
        <v>333</v>
      </c>
      <c r="F312">
        <v>32</v>
      </c>
      <c r="H312" t="s">
        <v>173</v>
      </c>
      <c r="K312">
        <v>16</v>
      </c>
      <c r="L312">
        <v>9</v>
      </c>
      <c r="M312">
        <v>54</v>
      </c>
      <c r="N312">
        <v>4.6079999999999997</v>
      </c>
      <c r="O312">
        <f t="shared" si="280"/>
        <v>248.83199999999999</v>
      </c>
      <c r="P312">
        <v>396</v>
      </c>
      <c r="Q312">
        <v>261</v>
      </c>
      <c r="R312">
        <v>380</v>
      </c>
      <c r="S312">
        <v>9</v>
      </c>
      <c r="T312">
        <v>6</v>
      </c>
      <c r="U312">
        <f t="shared" si="278"/>
        <v>2280</v>
      </c>
      <c r="V312">
        <f t="shared" si="279"/>
        <v>2430</v>
      </c>
      <c r="W312">
        <v>36984</v>
      </c>
      <c r="X312">
        <f t="shared" si="268"/>
        <v>1183.4880000000001</v>
      </c>
      <c r="Y312" s="133" t="e">
        <v>#N/A</v>
      </c>
      <c r="Z312" s="118" t="e">
        <f t="shared" si="271"/>
        <v>#N/A</v>
      </c>
      <c r="AC312" t="e">
        <f t="shared" si="270"/>
        <v>#N/A</v>
      </c>
      <c r="AE312" t="s">
        <v>279</v>
      </c>
      <c r="AF312">
        <v>4288953</v>
      </c>
    </row>
    <row r="313" spans="1:32" ht="11.9" customHeight="1" x14ac:dyDescent="0.35">
      <c r="A313" t="str">
        <f t="shared" si="281"/>
        <v>42889541K2A</v>
      </c>
      <c r="B313">
        <v>4288954</v>
      </c>
      <c r="C313" t="s">
        <v>332</v>
      </c>
      <c r="D313" t="s">
        <v>291</v>
      </c>
      <c r="E313" t="s">
        <v>333</v>
      </c>
      <c r="F313">
        <v>32</v>
      </c>
      <c r="G313" t="s">
        <v>424</v>
      </c>
      <c r="H313" t="s">
        <v>161</v>
      </c>
      <c r="I313" t="s">
        <v>297</v>
      </c>
      <c r="J313" t="s">
        <v>298</v>
      </c>
      <c r="K313">
        <v>16</v>
      </c>
      <c r="L313">
        <v>9</v>
      </c>
      <c r="M313">
        <v>54</v>
      </c>
      <c r="N313">
        <v>4.6079999999999997</v>
      </c>
      <c r="O313">
        <f t="shared" si="280"/>
        <v>248.83199999999999</v>
      </c>
      <c r="P313">
        <v>396</v>
      </c>
      <c r="Q313">
        <v>261</v>
      </c>
      <c r="R313">
        <v>380</v>
      </c>
      <c r="S313">
        <v>9</v>
      </c>
      <c r="T313">
        <v>6</v>
      </c>
      <c r="U313">
        <f t="shared" si="278"/>
        <v>2280</v>
      </c>
      <c r="V313">
        <f t="shared" si="279"/>
        <v>2430</v>
      </c>
      <c r="W313">
        <v>36984</v>
      </c>
      <c r="X313">
        <f t="shared" si="268"/>
        <v>1183.4880000000001</v>
      </c>
      <c r="Y313" s="133">
        <v>85</v>
      </c>
      <c r="Z313" s="118">
        <f t="shared" si="271"/>
        <v>1005.9648000000001</v>
      </c>
      <c r="AA313">
        <f>Z313/N313/M313</f>
        <v>4.0427469135802472</v>
      </c>
      <c r="AB313" t="s">
        <v>158</v>
      </c>
      <c r="AC313">
        <f t="shared" si="270"/>
        <v>2011.9296000000002</v>
      </c>
      <c r="AF313" t="e">
        <v>#N/A</v>
      </c>
    </row>
    <row r="314" spans="1:32" ht="11.9" customHeight="1" x14ac:dyDescent="0.35">
      <c r="A314" t="str">
        <f t="shared" si="281"/>
        <v>-42889551K2A</v>
      </c>
      <c r="B314">
        <v>-4288955</v>
      </c>
      <c r="C314" t="s">
        <v>463</v>
      </c>
      <c r="D314" t="s">
        <v>291</v>
      </c>
      <c r="E314" t="s">
        <v>292</v>
      </c>
      <c r="F314">
        <v>30</v>
      </c>
      <c r="H314" t="s">
        <v>302</v>
      </c>
      <c r="K314">
        <v>16</v>
      </c>
      <c r="L314">
        <v>9</v>
      </c>
      <c r="M314">
        <v>54</v>
      </c>
      <c r="N314">
        <v>4.32</v>
      </c>
      <c r="O314">
        <f t="shared" si="280"/>
        <v>233.28000000000003</v>
      </c>
      <c r="P314">
        <v>396</v>
      </c>
      <c r="Q314">
        <v>261</v>
      </c>
      <c r="R314">
        <v>380</v>
      </c>
      <c r="S314">
        <v>9</v>
      </c>
      <c r="T314">
        <v>6</v>
      </c>
      <c r="U314">
        <f t="shared" si="278"/>
        <v>2280</v>
      </c>
      <c r="V314">
        <f t="shared" si="279"/>
        <v>2430</v>
      </c>
      <c r="W314">
        <v>33750</v>
      </c>
      <c r="X314">
        <f t="shared" si="268"/>
        <v>1012.5</v>
      </c>
      <c r="Y314" s="133" t="e">
        <v>#N/A</v>
      </c>
      <c r="Z314" s="118" t="e">
        <f t="shared" si="271"/>
        <v>#N/A</v>
      </c>
      <c r="AC314" t="e">
        <f t="shared" si="270"/>
        <v>#N/A</v>
      </c>
      <c r="AE314" t="s">
        <v>355</v>
      </c>
      <c r="AF314">
        <v>4288955</v>
      </c>
    </row>
    <row r="315" spans="1:32" ht="11.9" customHeight="1" x14ac:dyDescent="0.35">
      <c r="A315" t="str">
        <f t="shared" si="281"/>
        <v>-42889561K2A</v>
      </c>
      <c r="B315">
        <v>-4288956</v>
      </c>
      <c r="C315" t="s">
        <v>332</v>
      </c>
      <c r="D315" t="s">
        <v>291</v>
      </c>
      <c r="E315" t="s">
        <v>333</v>
      </c>
      <c r="F315">
        <v>32</v>
      </c>
      <c r="H315" t="s">
        <v>161</v>
      </c>
      <c r="K315">
        <v>16</v>
      </c>
      <c r="L315">
        <v>9</v>
      </c>
      <c r="M315">
        <v>54</v>
      </c>
      <c r="N315">
        <v>4.6079999999999997</v>
      </c>
      <c r="O315">
        <f t="shared" si="280"/>
        <v>248.83199999999999</v>
      </c>
      <c r="P315">
        <v>396</v>
      </c>
      <c r="Q315">
        <v>261</v>
      </c>
      <c r="R315">
        <v>380</v>
      </c>
      <c r="S315">
        <v>9</v>
      </c>
      <c r="T315">
        <v>6</v>
      </c>
      <c r="U315">
        <f t="shared" si="278"/>
        <v>2280</v>
      </c>
      <c r="V315">
        <f t="shared" si="279"/>
        <v>2430</v>
      </c>
      <c r="W315">
        <v>36984</v>
      </c>
      <c r="X315">
        <f t="shared" si="268"/>
        <v>1183.4880000000001</v>
      </c>
      <c r="Y315" s="133" t="e">
        <v>#N/A</v>
      </c>
      <c r="Z315" s="118" t="e">
        <f t="shared" si="271"/>
        <v>#N/A</v>
      </c>
      <c r="AC315" t="e">
        <f t="shared" si="270"/>
        <v>#N/A</v>
      </c>
      <c r="AE315" t="s">
        <v>279</v>
      </c>
      <c r="AF315">
        <v>4288956</v>
      </c>
    </row>
    <row r="316" spans="1:32" ht="11.9" customHeight="1" x14ac:dyDescent="0.35">
      <c r="A316" t="str">
        <f t="shared" si="281"/>
        <v>42889571K2A</v>
      </c>
      <c r="B316">
        <v>4288957</v>
      </c>
      <c r="C316" t="s">
        <v>423</v>
      </c>
      <c r="D316" t="s">
        <v>291</v>
      </c>
      <c r="E316" t="s">
        <v>292</v>
      </c>
      <c r="F316">
        <v>30</v>
      </c>
      <c r="G316" t="s">
        <v>459</v>
      </c>
      <c r="H316" t="s">
        <v>161</v>
      </c>
      <c r="I316" t="s">
        <v>293</v>
      </c>
      <c r="J316" t="s">
        <v>294</v>
      </c>
      <c r="K316">
        <v>5</v>
      </c>
      <c r="L316">
        <v>10</v>
      </c>
      <c r="M316">
        <v>144</v>
      </c>
      <c r="N316">
        <v>1.5</v>
      </c>
      <c r="O316">
        <f t="shared" si="280"/>
        <v>216</v>
      </c>
      <c r="P316">
        <v>300</v>
      </c>
      <c r="Q316">
        <v>260</v>
      </c>
      <c r="R316">
        <v>180</v>
      </c>
      <c r="S316">
        <v>12</v>
      </c>
      <c r="T316">
        <v>12</v>
      </c>
      <c r="U316">
        <f t="shared" si="278"/>
        <v>2160</v>
      </c>
      <c r="V316">
        <f t="shared" si="279"/>
        <v>2310</v>
      </c>
      <c r="W316">
        <v>33750</v>
      </c>
      <c r="X316">
        <f t="shared" si="268"/>
        <v>1012.5</v>
      </c>
      <c r="Y316" s="133">
        <v>85</v>
      </c>
      <c r="Z316" s="118">
        <f t="shared" si="271"/>
        <v>860.625</v>
      </c>
      <c r="AA316">
        <f t="shared" ref="AA316:AA321" si="297">Z316/N316/M316</f>
        <v>3.984375</v>
      </c>
      <c r="AB316" t="s">
        <v>158</v>
      </c>
      <c r="AC316">
        <f t="shared" si="270"/>
        <v>1721.25</v>
      </c>
      <c r="AF316" t="e">
        <v>#N/A</v>
      </c>
    </row>
    <row r="317" spans="1:32" ht="11.9" customHeight="1" x14ac:dyDescent="0.35">
      <c r="A317" t="str">
        <f t="shared" si="281"/>
        <v>42889571K2A</v>
      </c>
      <c r="B317">
        <v>4288957</v>
      </c>
      <c r="C317" t="s">
        <v>423</v>
      </c>
      <c r="D317" t="s">
        <v>291</v>
      </c>
      <c r="E317" t="s">
        <v>292</v>
      </c>
      <c r="F317">
        <v>30</v>
      </c>
      <c r="G317" t="s">
        <v>459</v>
      </c>
      <c r="H317" t="s">
        <v>161</v>
      </c>
      <c r="I317" t="s">
        <v>293</v>
      </c>
      <c r="J317" t="s">
        <v>294</v>
      </c>
      <c r="K317">
        <v>5</v>
      </c>
      <c r="L317">
        <v>10</v>
      </c>
      <c r="M317">
        <v>144</v>
      </c>
      <c r="N317">
        <f>+F317*K317*L317/1000</f>
        <v>1.5</v>
      </c>
      <c r="O317">
        <f t="shared" si="280"/>
        <v>216</v>
      </c>
      <c r="P317">
        <v>300</v>
      </c>
      <c r="Q317">
        <v>260</v>
      </c>
      <c r="R317">
        <v>180</v>
      </c>
      <c r="S317">
        <v>12</v>
      </c>
      <c r="T317">
        <v>12</v>
      </c>
      <c r="U317">
        <f t="shared" si="278"/>
        <v>2160</v>
      </c>
      <c r="V317">
        <f t="shared" si="279"/>
        <v>2310</v>
      </c>
      <c r="W317">
        <v>33750</v>
      </c>
      <c r="X317">
        <f t="shared" si="268"/>
        <v>1012.5</v>
      </c>
      <c r="Y317" s="133">
        <v>85</v>
      </c>
      <c r="Z317" s="118">
        <f t="shared" si="271"/>
        <v>860.625</v>
      </c>
      <c r="AA317">
        <f t="shared" si="297"/>
        <v>3.984375</v>
      </c>
      <c r="AB317" t="s">
        <v>158</v>
      </c>
      <c r="AC317">
        <f t="shared" si="270"/>
        <v>1721.25</v>
      </c>
      <c r="AF317" t="e">
        <v>#N/A</v>
      </c>
    </row>
    <row r="318" spans="1:32" ht="11.9" customHeight="1" x14ac:dyDescent="0.35">
      <c r="A318" t="str">
        <f t="shared" si="281"/>
        <v>42889601K2A</v>
      </c>
      <c r="B318">
        <v>4288960</v>
      </c>
      <c r="C318" t="s">
        <v>466</v>
      </c>
      <c r="D318" t="s">
        <v>291</v>
      </c>
      <c r="E318" t="s">
        <v>292</v>
      </c>
      <c r="F318">
        <v>30</v>
      </c>
      <c r="G318" t="s">
        <v>445</v>
      </c>
      <c r="H318" t="s">
        <v>161</v>
      </c>
      <c r="I318" t="s">
        <v>293</v>
      </c>
      <c r="J318" t="s">
        <v>298</v>
      </c>
      <c r="K318">
        <v>16</v>
      </c>
      <c r="L318">
        <v>9</v>
      </c>
      <c r="M318">
        <v>54</v>
      </c>
      <c r="N318">
        <v>4.32</v>
      </c>
      <c r="O318">
        <f t="shared" si="280"/>
        <v>233.28000000000003</v>
      </c>
      <c r="P318">
        <v>396</v>
      </c>
      <c r="Q318">
        <v>261</v>
      </c>
      <c r="R318">
        <v>380</v>
      </c>
      <c r="S318">
        <v>9</v>
      </c>
      <c r="T318">
        <v>6</v>
      </c>
      <c r="U318">
        <f t="shared" si="278"/>
        <v>2280</v>
      </c>
      <c r="V318">
        <f t="shared" si="279"/>
        <v>2430</v>
      </c>
      <c r="W318">
        <v>33750</v>
      </c>
      <c r="X318">
        <f t="shared" ref="X318:X360" si="298">W318*F318/1000</f>
        <v>1012.5</v>
      </c>
      <c r="Y318" s="133">
        <v>85</v>
      </c>
      <c r="Z318" s="118">
        <f t="shared" si="271"/>
        <v>860.625</v>
      </c>
      <c r="AA318">
        <f t="shared" si="297"/>
        <v>3.6892361111111112</v>
      </c>
      <c r="AB318" t="s">
        <v>158</v>
      </c>
      <c r="AC318">
        <f t="shared" si="270"/>
        <v>1721.25</v>
      </c>
      <c r="AF318" t="e">
        <v>#N/A</v>
      </c>
    </row>
    <row r="319" spans="1:32" ht="11.9" customHeight="1" x14ac:dyDescent="0.35">
      <c r="A319" t="str">
        <f t="shared" si="281"/>
        <v>42889611K2A</v>
      </c>
      <c r="B319">
        <v>4288961</v>
      </c>
      <c r="C319" t="s">
        <v>332</v>
      </c>
      <c r="D319" t="s">
        <v>291</v>
      </c>
      <c r="E319" t="s">
        <v>333</v>
      </c>
      <c r="F319">
        <v>32</v>
      </c>
      <c r="G319" t="s">
        <v>445</v>
      </c>
      <c r="H319" t="s">
        <v>161</v>
      </c>
      <c r="I319" t="s">
        <v>297</v>
      </c>
      <c r="J319" t="s">
        <v>298</v>
      </c>
      <c r="K319">
        <v>16</v>
      </c>
      <c r="L319">
        <v>9</v>
      </c>
      <c r="M319">
        <v>54</v>
      </c>
      <c r="N319">
        <v>4.6079999999999997</v>
      </c>
      <c r="O319">
        <f t="shared" si="280"/>
        <v>248.83199999999999</v>
      </c>
      <c r="P319">
        <v>396</v>
      </c>
      <c r="Q319">
        <v>261</v>
      </c>
      <c r="R319">
        <v>380</v>
      </c>
      <c r="S319">
        <v>9</v>
      </c>
      <c r="T319">
        <v>6</v>
      </c>
      <c r="U319">
        <f t="shared" si="278"/>
        <v>2280</v>
      </c>
      <c r="V319">
        <f t="shared" si="279"/>
        <v>2430</v>
      </c>
      <c r="W319">
        <v>36984</v>
      </c>
      <c r="X319">
        <f t="shared" si="298"/>
        <v>1183.4880000000001</v>
      </c>
      <c r="Y319" s="133">
        <v>85</v>
      </c>
      <c r="Z319" s="118">
        <f t="shared" si="271"/>
        <v>1005.9648000000001</v>
      </c>
      <c r="AA319">
        <f t="shared" si="297"/>
        <v>4.0427469135802472</v>
      </c>
      <c r="AB319" t="s">
        <v>158</v>
      </c>
      <c r="AC319">
        <f t="shared" si="270"/>
        <v>2011.9296000000002</v>
      </c>
      <c r="AF319" t="e">
        <v>#N/A</v>
      </c>
    </row>
    <row r="320" spans="1:32" ht="11.9" customHeight="1" x14ac:dyDescent="0.35">
      <c r="A320" t="str">
        <f t="shared" si="281"/>
        <v>42889621K2A</v>
      </c>
      <c r="B320">
        <v>4288962</v>
      </c>
      <c r="C320" t="s">
        <v>467</v>
      </c>
      <c r="D320" t="s">
        <v>291</v>
      </c>
      <c r="E320" t="s">
        <v>292</v>
      </c>
      <c r="F320">
        <v>30</v>
      </c>
      <c r="G320" t="s">
        <v>445</v>
      </c>
      <c r="H320" t="s">
        <v>161</v>
      </c>
      <c r="I320" t="s">
        <v>293</v>
      </c>
      <c r="J320" t="s">
        <v>468</v>
      </c>
      <c r="K320">
        <v>5</v>
      </c>
      <c r="L320">
        <v>10</v>
      </c>
      <c r="M320">
        <v>144</v>
      </c>
      <c r="N320">
        <v>1.5</v>
      </c>
      <c r="O320">
        <f t="shared" si="280"/>
        <v>216</v>
      </c>
      <c r="P320">
        <v>300</v>
      </c>
      <c r="Q320">
        <v>260</v>
      </c>
      <c r="R320">
        <v>180</v>
      </c>
      <c r="S320">
        <v>12</v>
      </c>
      <c r="T320">
        <v>12</v>
      </c>
      <c r="U320">
        <f t="shared" si="278"/>
        <v>2160</v>
      </c>
      <c r="V320">
        <f t="shared" si="279"/>
        <v>2310</v>
      </c>
      <c r="W320">
        <v>33750</v>
      </c>
      <c r="X320">
        <f t="shared" si="298"/>
        <v>1012.5</v>
      </c>
      <c r="Y320" s="133">
        <v>85</v>
      </c>
      <c r="Z320" s="118">
        <f t="shared" si="271"/>
        <v>860.625</v>
      </c>
      <c r="AA320">
        <f t="shared" si="297"/>
        <v>3.984375</v>
      </c>
      <c r="AB320" t="s">
        <v>158</v>
      </c>
      <c r="AC320">
        <f t="shared" si="270"/>
        <v>1721.25</v>
      </c>
      <c r="AF320" t="e">
        <v>#N/A</v>
      </c>
    </row>
    <row r="321" spans="1:32" ht="11.9" customHeight="1" x14ac:dyDescent="0.35">
      <c r="A321" t="str">
        <f t="shared" si="281"/>
        <v>42889631K2A</v>
      </c>
      <c r="B321">
        <v>4288963</v>
      </c>
      <c r="C321" t="s">
        <v>469</v>
      </c>
      <c r="D321" t="s">
        <v>291</v>
      </c>
      <c r="E321" t="s">
        <v>333</v>
      </c>
      <c r="F321">
        <v>32</v>
      </c>
      <c r="G321" t="s">
        <v>445</v>
      </c>
      <c r="H321" t="s">
        <v>161</v>
      </c>
      <c r="I321" t="s">
        <v>297</v>
      </c>
      <c r="J321" t="s">
        <v>294</v>
      </c>
      <c r="K321">
        <v>5</v>
      </c>
      <c r="L321">
        <v>10</v>
      </c>
      <c r="M321">
        <v>144</v>
      </c>
      <c r="N321">
        <v>1.6</v>
      </c>
      <c r="O321">
        <f t="shared" si="280"/>
        <v>230.4</v>
      </c>
      <c r="P321">
        <v>300</v>
      </c>
      <c r="Q321">
        <v>260</v>
      </c>
      <c r="R321">
        <v>180</v>
      </c>
      <c r="S321">
        <v>12</v>
      </c>
      <c r="T321">
        <v>12</v>
      </c>
      <c r="U321">
        <f t="shared" si="278"/>
        <v>2160</v>
      </c>
      <c r="V321">
        <f t="shared" si="279"/>
        <v>2310</v>
      </c>
      <c r="W321">
        <v>36984</v>
      </c>
      <c r="X321">
        <f t="shared" si="298"/>
        <v>1183.4880000000001</v>
      </c>
      <c r="Y321" s="133">
        <v>85</v>
      </c>
      <c r="Z321" s="118">
        <f t="shared" si="271"/>
        <v>1005.9648000000001</v>
      </c>
      <c r="AA321">
        <f t="shared" si="297"/>
        <v>4.3661666666666674</v>
      </c>
      <c r="AB321" t="s">
        <v>154</v>
      </c>
      <c r="AC321">
        <f t="shared" si="270"/>
        <v>2011.9296000000002</v>
      </c>
      <c r="AF321" t="e">
        <v>#N/A</v>
      </c>
    </row>
    <row r="322" spans="1:32" ht="11.9" customHeight="1" x14ac:dyDescent="0.35">
      <c r="A322" t="str">
        <f t="shared" si="281"/>
        <v>-42889641K2B</v>
      </c>
      <c r="B322">
        <v>-4288964</v>
      </c>
      <c r="C322" t="s">
        <v>470</v>
      </c>
      <c r="D322" t="s">
        <v>171</v>
      </c>
      <c r="E322" t="s">
        <v>323</v>
      </c>
      <c r="F322">
        <v>200</v>
      </c>
      <c r="H322" t="s">
        <v>227</v>
      </c>
      <c r="K322">
        <v>1</v>
      </c>
      <c r="L322">
        <v>10</v>
      </c>
      <c r="M322">
        <v>192</v>
      </c>
      <c r="N322">
        <v>2</v>
      </c>
      <c r="O322">
        <f t="shared" si="280"/>
        <v>384</v>
      </c>
      <c r="P322">
        <v>386</v>
      </c>
      <c r="Q322">
        <v>191</v>
      </c>
      <c r="R322">
        <v>125</v>
      </c>
      <c r="S322">
        <v>12</v>
      </c>
      <c r="T322">
        <v>16</v>
      </c>
      <c r="U322">
        <f t="shared" si="278"/>
        <v>2000</v>
      </c>
      <c r="V322">
        <f t="shared" si="279"/>
        <v>2150</v>
      </c>
      <c r="W322">
        <v>8106</v>
      </c>
      <c r="X322">
        <f t="shared" si="298"/>
        <v>1621.2</v>
      </c>
      <c r="Y322" s="133" t="e">
        <v>#N/A</v>
      </c>
      <c r="Z322" t="e">
        <f t="shared" si="271"/>
        <v>#N/A</v>
      </c>
      <c r="AC322" t="e">
        <f t="shared" si="270"/>
        <v>#N/A</v>
      </c>
      <c r="AD322" t="s">
        <v>324</v>
      </c>
      <c r="AF322">
        <v>4288964</v>
      </c>
    </row>
    <row r="323" spans="1:32" ht="11.9" customHeight="1" x14ac:dyDescent="0.35">
      <c r="A323" t="str">
        <f t="shared" si="281"/>
        <v>-42889651K2A</v>
      </c>
      <c r="B323">
        <v>-4288965</v>
      </c>
      <c r="C323" t="s">
        <v>471</v>
      </c>
      <c r="D323" t="s">
        <v>291</v>
      </c>
      <c r="E323" t="s">
        <v>333</v>
      </c>
      <c r="F323">
        <v>32</v>
      </c>
      <c r="H323" t="s">
        <v>227</v>
      </c>
      <c r="K323">
        <v>16</v>
      </c>
      <c r="L323">
        <v>9</v>
      </c>
      <c r="M323">
        <v>54</v>
      </c>
      <c r="N323">
        <v>4.6079999999999997</v>
      </c>
      <c r="O323">
        <f t="shared" si="280"/>
        <v>248.83199999999999</v>
      </c>
      <c r="P323">
        <v>396</v>
      </c>
      <c r="Q323">
        <v>261</v>
      </c>
      <c r="R323">
        <v>380</v>
      </c>
      <c r="S323">
        <v>9</v>
      </c>
      <c r="T323">
        <v>6</v>
      </c>
      <c r="U323">
        <f t="shared" si="278"/>
        <v>2280</v>
      </c>
      <c r="V323">
        <f t="shared" si="279"/>
        <v>2430</v>
      </c>
      <c r="W323">
        <v>36984</v>
      </c>
      <c r="X323">
        <f t="shared" si="298"/>
        <v>1183.4880000000001</v>
      </c>
      <c r="Y323" s="133" t="e">
        <v>#N/A</v>
      </c>
      <c r="Z323" s="118" t="e">
        <f t="shared" si="271"/>
        <v>#N/A</v>
      </c>
      <c r="AC323" t="e">
        <f t="shared" si="270"/>
        <v>#N/A</v>
      </c>
      <c r="AE323" t="s">
        <v>355</v>
      </c>
      <c r="AF323">
        <v>4288965</v>
      </c>
    </row>
    <row r="324" spans="1:32" ht="11.9" customHeight="1" x14ac:dyDescent="0.35">
      <c r="A324" t="str">
        <f t="shared" si="281"/>
        <v>42889661K2B</v>
      </c>
      <c r="B324">
        <v>4288966</v>
      </c>
      <c r="C324" t="s">
        <v>472</v>
      </c>
      <c r="D324" t="s">
        <v>171</v>
      </c>
      <c r="E324" t="s">
        <v>323</v>
      </c>
      <c r="F324">
        <v>200</v>
      </c>
      <c r="G324" t="s">
        <v>446</v>
      </c>
      <c r="H324" t="s">
        <v>161</v>
      </c>
      <c r="I324" t="s">
        <v>297</v>
      </c>
      <c r="K324">
        <v>1</v>
      </c>
      <c r="L324">
        <v>10</v>
      </c>
      <c r="M324">
        <v>192</v>
      </c>
      <c r="N324">
        <v>2</v>
      </c>
      <c r="O324">
        <f t="shared" si="280"/>
        <v>384</v>
      </c>
      <c r="P324">
        <v>386</v>
      </c>
      <c r="Q324">
        <v>191</v>
      </c>
      <c r="R324">
        <v>125</v>
      </c>
      <c r="S324">
        <v>12</v>
      </c>
      <c r="T324">
        <v>16</v>
      </c>
      <c r="U324">
        <f t="shared" si="278"/>
        <v>2000</v>
      </c>
      <c r="V324">
        <f t="shared" si="279"/>
        <v>2150</v>
      </c>
      <c r="W324">
        <v>8106</v>
      </c>
      <c r="X324">
        <f t="shared" si="298"/>
        <v>1621.2</v>
      </c>
      <c r="Y324" s="133">
        <v>88</v>
      </c>
      <c r="Z324">
        <f t="shared" ref="Z324:Z388" si="299">+X324*Y324/100</f>
        <v>1426.6559999999999</v>
      </c>
      <c r="AA324">
        <f>Z324/N324/M324</f>
        <v>3.7152499999999997</v>
      </c>
      <c r="AB324" t="s">
        <v>158</v>
      </c>
      <c r="AC324">
        <f t="shared" si="270"/>
        <v>2853.3119999999999</v>
      </c>
      <c r="AD324" t="s">
        <v>324</v>
      </c>
      <c r="AF324" t="e">
        <v>#N/A</v>
      </c>
    </row>
    <row r="325" spans="1:32" ht="11.9" customHeight="1" x14ac:dyDescent="0.35">
      <c r="A325" t="str">
        <f t="shared" si="281"/>
        <v>42889661K2B</v>
      </c>
      <c r="B325">
        <v>4288966</v>
      </c>
      <c r="C325" t="s">
        <v>325</v>
      </c>
      <c r="D325" t="s">
        <v>171</v>
      </c>
      <c r="E325" t="s">
        <v>323</v>
      </c>
      <c r="F325">
        <v>200</v>
      </c>
      <c r="G325" t="s">
        <v>446</v>
      </c>
      <c r="H325" t="s">
        <v>161</v>
      </c>
      <c r="I325" t="s">
        <v>297</v>
      </c>
      <c r="K325">
        <v>1</v>
      </c>
      <c r="L325">
        <v>10</v>
      </c>
      <c r="M325">
        <v>192</v>
      </c>
      <c r="N325">
        <v>2</v>
      </c>
      <c r="O325">
        <f t="shared" si="280"/>
        <v>384</v>
      </c>
      <c r="P325">
        <v>386</v>
      </c>
      <c r="Q325">
        <v>191</v>
      </c>
      <c r="R325">
        <v>125</v>
      </c>
      <c r="S325">
        <v>12</v>
      </c>
      <c r="T325">
        <v>16</v>
      </c>
      <c r="U325">
        <f t="shared" si="278"/>
        <v>2000</v>
      </c>
      <c r="V325">
        <f t="shared" si="279"/>
        <v>2150</v>
      </c>
      <c r="W325">
        <v>8106</v>
      </c>
      <c r="X325">
        <f t="shared" si="298"/>
        <v>1621.2</v>
      </c>
      <c r="Y325" s="133">
        <v>88</v>
      </c>
      <c r="Z325">
        <f t="shared" si="299"/>
        <v>1426.6559999999999</v>
      </c>
      <c r="AA325">
        <f>Z325/N325/M325</f>
        <v>3.7152499999999997</v>
      </c>
      <c r="AB325" t="s">
        <v>158</v>
      </c>
      <c r="AC325">
        <f t="shared" si="270"/>
        <v>2853.3119999999999</v>
      </c>
      <c r="AD325" t="s">
        <v>324</v>
      </c>
      <c r="AF325" t="e">
        <v>#N/A</v>
      </c>
    </row>
    <row r="326" spans="1:32" ht="11.9" customHeight="1" x14ac:dyDescent="0.35">
      <c r="A326" t="str">
        <f t="shared" si="281"/>
        <v>-42889671K2B</v>
      </c>
      <c r="B326">
        <v>-4288967</v>
      </c>
      <c r="C326" t="s">
        <v>328</v>
      </c>
      <c r="D326" t="s">
        <v>171</v>
      </c>
      <c r="E326" t="s">
        <v>323</v>
      </c>
      <c r="F326">
        <v>200</v>
      </c>
      <c r="H326" t="s">
        <v>227</v>
      </c>
      <c r="K326">
        <v>1</v>
      </c>
      <c r="L326">
        <v>10</v>
      </c>
      <c r="M326">
        <v>192</v>
      </c>
      <c r="N326">
        <v>2</v>
      </c>
      <c r="O326">
        <f t="shared" si="280"/>
        <v>384</v>
      </c>
      <c r="P326">
        <v>386</v>
      </c>
      <c r="Q326">
        <v>191</v>
      </c>
      <c r="R326">
        <v>125</v>
      </c>
      <c r="S326">
        <v>12</v>
      </c>
      <c r="T326">
        <v>16</v>
      </c>
      <c r="U326">
        <f t="shared" si="278"/>
        <v>2000</v>
      </c>
      <c r="V326">
        <f t="shared" si="279"/>
        <v>2150</v>
      </c>
      <c r="W326">
        <v>8106</v>
      </c>
      <c r="X326">
        <f t="shared" si="298"/>
        <v>1621.2</v>
      </c>
      <c r="Y326" s="133" t="e">
        <v>#N/A</v>
      </c>
      <c r="Z326" t="e">
        <f t="shared" si="299"/>
        <v>#N/A</v>
      </c>
      <c r="AC326" t="e">
        <f t="shared" si="270"/>
        <v>#N/A</v>
      </c>
      <c r="AD326" t="s">
        <v>324</v>
      </c>
      <c r="AF326">
        <v>4288967</v>
      </c>
    </row>
    <row r="327" spans="1:32" ht="11.9" customHeight="1" x14ac:dyDescent="0.35">
      <c r="A327" t="str">
        <f t="shared" si="281"/>
        <v>42889681K2B</v>
      </c>
      <c r="B327">
        <v>4288968</v>
      </c>
      <c r="C327" t="s">
        <v>473</v>
      </c>
      <c r="D327" t="s">
        <v>171</v>
      </c>
      <c r="E327" t="s">
        <v>311</v>
      </c>
      <c r="F327">
        <v>200</v>
      </c>
      <c r="G327" t="s">
        <v>424</v>
      </c>
      <c r="H327" t="s">
        <v>161</v>
      </c>
      <c r="I327" t="s">
        <v>293</v>
      </c>
      <c r="K327">
        <v>1</v>
      </c>
      <c r="L327">
        <v>10</v>
      </c>
      <c r="M327">
        <v>192</v>
      </c>
      <c r="N327">
        <v>2</v>
      </c>
      <c r="O327">
        <f t="shared" si="280"/>
        <v>384</v>
      </c>
      <c r="P327">
        <v>386</v>
      </c>
      <c r="Q327">
        <v>191</v>
      </c>
      <c r="R327">
        <v>125</v>
      </c>
      <c r="S327">
        <v>12</v>
      </c>
      <c r="T327">
        <v>16</v>
      </c>
      <c r="U327">
        <f t="shared" si="278"/>
        <v>2000</v>
      </c>
      <c r="V327">
        <f t="shared" si="279"/>
        <v>2150</v>
      </c>
      <c r="W327">
        <v>7188</v>
      </c>
      <c r="X327">
        <f t="shared" si="298"/>
        <v>1437.6</v>
      </c>
      <c r="Y327" s="133">
        <v>88</v>
      </c>
      <c r="Z327">
        <f t="shared" si="299"/>
        <v>1265.088</v>
      </c>
      <c r="AA327">
        <f>Z327/N327/M327</f>
        <v>3.2944999999999998</v>
      </c>
      <c r="AB327" t="s">
        <v>158</v>
      </c>
      <c r="AC327">
        <f t="shared" si="270"/>
        <v>2530.1759999999999</v>
      </c>
      <c r="AD327" t="s">
        <v>312</v>
      </c>
      <c r="AF327" t="e">
        <v>#N/A</v>
      </c>
    </row>
    <row r="328" spans="1:32" ht="11.9" customHeight="1" x14ac:dyDescent="0.35">
      <c r="A328" t="str">
        <f t="shared" si="281"/>
        <v>42889681K2B</v>
      </c>
      <c r="B328">
        <v>4288968</v>
      </c>
      <c r="C328" t="s">
        <v>313</v>
      </c>
      <c r="D328" t="s">
        <v>171</v>
      </c>
      <c r="E328" t="s">
        <v>311</v>
      </c>
      <c r="F328">
        <v>200</v>
      </c>
      <c r="G328" t="s">
        <v>424</v>
      </c>
      <c r="H328" t="s">
        <v>161</v>
      </c>
      <c r="I328" t="s">
        <v>293</v>
      </c>
      <c r="K328">
        <v>1</v>
      </c>
      <c r="L328">
        <v>10</v>
      </c>
      <c r="M328">
        <v>192</v>
      </c>
      <c r="N328">
        <v>2</v>
      </c>
      <c r="O328">
        <f t="shared" ref="O328" si="300">+N328*M328</f>
        <v>384</v>
      </c>
      <c r="P328">
        <v>386</v>
      </c>
      <c r="Q328">
        <v>191</v>
      </c>
      <c r="R328">
        <v>125</v>
      </c>
      <c r="S328">
        <v>12</v>
      </c>
      <c r="T328">
        <v>16</v>
      </c>
      <c r="U328">
        <f t="shared" ref="U328" si="301">+T328*R328</f>
        <v>2000</v>
      </c>
      <c r="V328">
        <f t="shared" ref="V328" si="302">+U328+150</f>
        <v>2150</v>
      </c>
      <c r="W328">
        <v>7188</v>
      </c>
      <c r="X328">
        <f t="shared" ref="X328" si="303">W328*F328/1000</f>
        <v>1437.6</v>
      </c>
      <c r="Y328" s="133">
        <v>88</v>
      </c>
      <c r="Z328">
        <f t="shared" si="299"/>
        <v>1265.088</v>
      </c>
      <c r="AA328">
        <f>Z328/N328/M328</f>
        <v>3.2944999999999998</v>
      </c>
      <c r="AB328" t="s">
        <v>158</v>
      </c>
      <c r="AC328">
        <f t="shared" ref="AC328" si="304">+Z328*2</f>
        <v>2530.1759999999999</v>
      </c>
      <c r="AD328" t="s">
        <v>312</v>
      </c>
      <c r="AF328" t="e">
        <v>#N/A</v>
      </c>
    </row>
    <row r="329" spans="1:32" ht="11.9" customHeight="1" x14ac:dyDescent="0.35">
      <c r="A329" t="str">
        <f t="shared" si="281"/>
        <v>43164901K2B</v>
      </c>
      <c r="B329">
        <v>4316490</v>
      </c>
      <c r="C329" t="s">
        <v>313</v>
      </c>
      <c r="D329" t="s">
        <v>171</v>
      </c>
      <c r="E329" t="s">
        <v>311</v>
      </c>
      <c r="F329">
        <v>200</v>
      </c>
      <c r="G329" t="s">
        <v>424</v>
      </c>
      <c r="H329" t="s">
        <v>161</v>
      </c>
      <c r="I329" t="s">
        <v>293</v>
      </c>
      <c r="K329">
        <v>1</v>
      </c>
      <c r="L329">
        <v>10</v>
      </c>
      <c r="M329">
        <v>156</v>
      </c>
      <c r="N329">
        <v>2</v>
      </c>
      <c r="O329">
        <f t="shared" si="280"/>
        <v>312</v>
      </c>
      <c r="P329">
        <v>386</v>
      </c>
      <c r="Q329">
        <v>191</v>
      </c>
      <c r="R329">
        <v>125</v>
      </c>
      <c r="S329">
        <v>12</v>
      </c>
      <c r="T329">
        <v>16</v>
      </c>
      <c r="U329">
        <f t="shared" si="278"/>
        <v>2000</v>
      </c>
      <c r="V329">
        <f t="shared" si="279"/>
        <v>2150</v>
      </c>
      <c r="W329">
        <v>7188</v>
      </c>
      <c r="X329">
        <f t="shared" si="298"/>
        <v>1437.6</v>
      </c>
      <c r="Y329" s="133">
        <v>88</v>
      </c>
      <c r="Z329">
        <f t="shared" si="299"/>
        <v>1265.088</v>
      </c>
      <c r="AA329">
        <f>Z329/N329/M329</f>
        <v>4.0547692307692307</v>
      </c>
      <c r="AB329" t="s">
        <v>158</v>
      </c>
      <c r="AC329">
        <f t="shared" ref="AC329:AC338" si="305">+Z329*2</f>
        <v>2530.1759999999999</v>
      </c>
      <c r="AD329" t="s">
        <v>312</v>
      </c>
      <c r="AF329" t="e">
        <v>#N/A</v>
      </c>
    </row>
    <row r="330" spans="1:32" ht="11.9" customHeight="1" x14ac:dyDescent="0.35">
      <c r="A330" t="str">
        <f t="shared" si="281"/>
        <v>-42889691K2B</v>
      </c>
      <c r="B330">
        <v>-4288969</v>
      </c>
      <c r="C330" t="s">
        <v>313</v>
      </c>
      <c r="D330" t="s">
        <v>171</v>
      </c>
      <c r="E330" t="s">
        <v>311</v>
      </c>
      <c r="F330">
        <v>200</v>
      </c>
      <c r="H330" t="s">
        <v>161</v>
      </c>
      <c r="K330">
        <v>1</v>
      </c>
      <c r="L330">
        <v>10</v>
      </c>
      <c r="M330">
        <v>192</v>
      </c>
      <c r="N330">
        <v>2</v>
      </c>
      <c r="O330">
        <f t="shared" si="280"/>
        <v>384</v>
      </c>
      <c r="P330">
        <v>386</v>
      </c>
      <c r="Q330">
        <v>191</v>
      </c>
      <c r="R330">
        <v>125</v>
      </c>
      <c r="S330">
        <v>12</v>
      </c>
      <c r="T330">
        <v>16</v>
      </c>
      <c r="U330">
        <f t="shared" si="278"/>
        <v>2000</v>
      </c>
      <c r="V330">
        <f t="shared" si="279"/>
        <v>2150</v>
      </c>
      <c r="W330">
        <v>7188</v>
      </c>
      <c r="X330">
        <f t="shared" si="298"/>
        <v>1437.6</v>
      </c>
      <c r="Y330" s="133" t="e">
        <v>#N/A</v>
      </c>
      <c r="Z330" t="e">
        <f t="shared" si="299"/>
        <v>#N/A</v>
      </c>
      <c r="AC330" t="e">
        <f t="shared" si="305"/>
        <v>#N/A</v>
      </c>
      <c r="AD330" t="s">
        <v>312</v>
      </c>
      <c r="AF330">
        <v>4288969</v>
      </c>
    </row>
    <row r="331" spans="1:32" ht="11.9" customHeight="1" x14ac:dyDescent="0.35">
      <c r="A331" t="str">
        <f t="shared" si="281"/>
        <v>-42889701K2A</v>
      </c>
      <c r="B331">
        <v>-4288970</v>
      </c>
      <c r="C331" t="s">
        <v>474</v>
      </c>
      <c r="D331" t="s">
        <v>291</v>
      </c>
      <c r="E331" t="s">
        <v>379</v>
      </c>
      <c r="F331">
        <v>30</v>
      </c>
      <c r="H331" t="s">
        <v>161</v>
      </c>
      <c r="K331">
        <v>16</v>
      </c>
      <c r="L331">
        <v>9</v>
      </c>
      <c r="M331">
        <v>54</v>
      </c>
      <c r="N331">
        <v>4.32</v>
      </c>
      <c r="O331">
        <f t="shared" si="280"/>
        <v>233.28000000000003</v>
      </c>
      <c r="P331">
        <v>396</v>
      </c>
      <c r="Q331">
        <v>261</v>
      </c>
      <c r="R331">
        <v>380</v>
      </c>
      <c r="S331">
        <v>9</v>
      </c>
      <c r="T331">
        <v>6</v>
      </c>
      <c r="U331">
        <f t="shared" si="278"/>
        <v>2280</v>
      </c>
      <c r="V331">
        <f t="shared" si="279"/>
        <v>2430</v>
      </c>
      <c r="W331">
        <v>30000</v>
      </c>
      <c r="X331">
        <f t="shared" si="298"/>
        <v>900</v>
      </c>
      <c r="Y331" s="133" t="e">
        <v>#N/A</v>
      </c>
      <c r="Z331" s="118" t="e">
        <f t="shared" si="299"/>
        <v>#N/A</v>
      </c>
      <c r="AC331" t="e">
        <f t="shared" si="305"/>
        <v>#N/A</v>
      </c>
      <c r="AE331" t="s">
        <v>279</v>
      </c>
      <c r="AF331">
        <v>4288970</v>
      </c>
    </row>
    <row r="332" spans="1:32" ht="11.9" customHeight="1" x14ac:dyDescent="0.35">
      <c r="A332" t="str">
        <f t="shared" si="281"/>
        <v>-42889711K2B</v>
      </c>
      <c r="B332">
        <v>-4288971</v>
      </c>
      <c r="C332" t="s">
        <v>325</v>
      </c>
      <c r="D332" t="s">
        <v>171</v>
      </c>
      <c r="E332" t="s">
        <v>323</v>
      </c>
      <c r="F332">
        <v>200</v>
      </c>
      <c r="H332" t="s">
        <v>161</v>
      </c>
      <c r="K332">
        <v>1</v>
      </c>
      <c r="L332">
        <v>10</v>
      </c>
      <c r="M332">
        <v>192</v>
      </c>
      <c r="N332">
        <v>2</v>
      </c>
      <c r="O332">
        <f t="shared" si="280"/>
        <v>384</v>
      </c>
      <c r="P332">
        <v>386</v>
      </c>
      <c r="Q332">
        <v>191</v>
      </c>
      <c r="R332">
        <v>125</v>
      </c>
      <c r="S332">
        <v>12</v>
      </c>
      <c r="T332">
        <v>16</v>
      </c>
      <c r="U332">
        <f t="shared" si="278"/>
        <v>2000</v>
      </c>
      <c r="V332">
        <f t="shared" si="279"/>
        <v>2150</v>
      </c>
      <c r="W332">
        <v>8106</v>
      </c>
      <c r="X332">
        <f t="shared" si="298"/>
        <v>1621.2</v>
      </c>
      <c r="Y332" s="133" t="e">
        <v>#N/A</v>
      </c>
      <c r="Z332" t="e">
        <f t="shared" si="299"/>
        <v>#N/A</v>
      </c>
      <c r="AC332" t="e">
        <f t="shared" si="305"/>
        <v>#N/A</v>
      </c>
      <c r="AD332" t="s">
        <v>324</v>
      </c>
      <c r="AF332">
        <v>4288971</v>
      </c>
    </row>
    <row r="333" spans="1:32" ht="11.9" customHeight="1" x14ac:dyDescent="0.35">
      <c r="A333" t="str">
        <f t="shared" si="281"/>
        <v>42889721K2B</v>
      </c>
      <c r="B333">
        <v>4288972</v>
      </c>
      <c r="C333" t="s">
        <v>313</v>
      </c>
      <c r="D333" t="s">
        <v>171</v>
      </c>
      <c r="E333" t="s">
        <v>311</v>
      </c>
      <c r="F333">
        <v>200</v>
      </c>
      <c r="G333" t="s">
        <v>445</v>
      </c>
      <c r="H333" t="s">
        <v>161</v>
      </c>
      <c r="I333" t="s">
        <v>293</v>
      </c>
      <c r="K333">
        <v>1</v>
      </c>
      <c r="L333">
        <v>10</v>
      </c>
      <c r="M333">
        <v>192</v>
      </c>
      <c r="N333">
        <v>2</v>
      </c>
      <c r="O333">
        <f t="shared" si="280"/>
        <v>384</v>
      </c>
      <c r="P333">
        <v>386</v>
      </c>
      <c r="Q333">
        <v>191</v>
      </c>
      <c r="R333">
        <v>125</v>
      </c>
      <c r="S333">
        <v>12</v>
      </c>
      <c r="T333">
        <v>16</v>
      </c>
      <c r="U333">
        <f t="shared" si="278"/>
        <v>2000</v>
      </c>
      <c r="V333">
        <f t="shared" si="279"/>
        <v>2150</v>
      </c>
      <c r="W333">
        <v>7188</v>
      </c>
      <c r="X333">
        <f t="shared" si="298"/>
        <v>1437.6</v>
      </c>
      <c r="Y333" s="133">
        <v>88</v>
      </c>
      <c r="Z333">
        <f t="shared" si="299"/>
        <v>1265.088</v>
      </c>
      <c r="AA333">
        <f>Z333/N333/M333</f>
        <v>3.2944999999999998</v>
      </c>
      <c r="AB333" t="s">
        <v>158</v>
      </c>
      <c r="AC333">
        <f t="shared" si="305"/>
        <v>2530.1759999999999</v>
      </c>
      <c r="AD333" t="s">
        <v>312</v>
      </c>
      <c r="AF333" t="e">
        <v>#N/A</v>
      </c>
    </row>
    <row r="334" spans="1:32" ht="11.9" customHeight="1" x14ac:dyDescent="0.35">
      <c r="A334" t="str">
        <f t="shared" si="281"/>
        <v>42889721K2B</v>
      </c>
      <c r="B334">
        <v>4288972</v>
      </c>
      <c r="C334" t="s">
        <v>475</v>
      </c>
      <c r="D334" t="s">
        <v>171</v>
      </c>
      <c r="E334" t="s">
        <v>311</v>
      </c>
      <c r="F334">
        <v>200</v>
      </c>
      <c r="G334" t="s">
        <v>445</v>
      </c>
      <c r="H334" t="s">
        <v>161</v>
      </c>
      <c r="I334" t="s">
        <v>293</v>
      </c>
      <c r="K334">
        <v>1</v>
      </c>
      <c r="L334">
        <v>10</v>
      </c>
      <c r="M334">
        <v>192</v>
      </c>
      <c r="N334">
        <v>2</v>
      </c>
      <c r="O334">
        <f t="shared" si="280"/>
        <v>384</v>
      </c>
      <c r="P334">
        <v>386</v>
      </c>
      <c r="Q334">
        <v>191</v>
      </c>
      <c r="R334">
        <v>125</v>
      </c>
      <c r="S334">
        <v>12</v>
      </c>
      <c r="T334">
        <v>16</v>
      </c>
      <c r="U334">
        <f t="shared" si="278"/>
        <v>2000</v>
      </c>
      <c r="V334">
        <f t="shared" si="279"/>
        <v>2150</v>
      </c>
      <c r="W334">
        <v>7188</v>
      </c>
      <c r="X334">
        <f t="shared" si="298"/>
        <v>1437.6</v>
      </c>
      <c r="Y334" s="133">
        <v>88</v>
      </c>
      <c r="Z334">
        <f t="shared" si="299"/>
        <v>1265.088</v>
      </c>
      <c r="AA334">
        <f>Z334/N334/M334</f>
        <v>3.2944999999999998</v>
      </c>
      <c r="AB334" t="s">
        <v>158</v>
      </c>
      <c r="AC334">
        <f t="shared" si="305"/>
        <v>2530.1759999999999</v>
      </c>
      <c r="AD334" t="s">
        <v>312</v>
      </c>
      <c r="AF334" t="e">
        <v>#N/A</v>
      </c>
    </row>
    <row r="335" spans="1:32" ht="11.9" customHeight="1" x14ac:dyDescent="0.35">
      <c r="A335" t="str">
        <f t="shared" si="281"/>
        <v>42889731K2B</v>
      </c>
      <c r="B335">
        <v>4288973</v>
      </c>
      <c r="C335" t="s">
        <v>325</v>
      </c>
      <c r="D335" t="s">
        <v>171</v>
      </c>
      <c r="E335" t="s">
        <v>323</v>
      </c>
      <c r="F335">
        <v>200</v>
      </c>
      <c r="G335" t="s">
        <v>445</v>
      </c>
      <c r="H335" t="s">
        <v>161</v>
      </c>
      <c r="I335" t="s">
        <v>297</v>
      </c>
      <c r="K335">
        <v>1</v>
      </c>
      <c r="L335">
        <v>10</v>
      </c>
      <c r="M335">
        <v>192</v>
      </c>
      <c r="N335">
        <v>2</v>
      </c>
      <c r="O335">
        <f t="shared" ref="O335" si="306">+N335*M335</f>
        <v>384</v>
      </c>
      <c r="P335">
        <v>386</v>
      </c>
      <c r="Q335">
        <v>191</v>
      </c>
      <c r="R335">
        <v>125</v>
      </c>
      <c r="S335">
        <v>12</v>
      </c>
      <c r="T335">
        <v>16</v>
      </c>
      <c r="U335">
        <f t="shared" ref="U335" si="307">+T335*R335</f>
        <v>2000</v>
      </c>
      <c r="V335">
        <f t="shared" ref="V335" si="308">+U335+150</f>
        <v>2150</v>
      </c>
      <c r="W335">
        <v>8106</v>
      </c>
      <c r="X335">
        <f t="shared" ref="X335" si="309">W335*F335/1000</f>
        <v>1621.2</v>
      </c>
      <c r="Y335" s="133">
        <v>88</v>
      </c>
      <c r="Z335">
        <f t="shared" si="299"/>
        <v>1426.6559999999999</v>
      </c>
      <c r="AA335">
        <f>Z335/N335/M335</f>
        <v>3.7152499999999997</v>
      </c>
      <c r="AB335" t="s">
        <v>158</v>
      </c>
      <c r="AC335">
        <f t="shared" ref="AC335" si="310">+Z335*2</f>
        <v>2853.3119999999999</v>
      </c>
      <c r="AD335" t="s">
        <v>324</v>
      </c>
      <c r="AF335" t="e">
        <v>#N/A</v>
      </c>
    </row>
    <row r="336" spans="1:32" s="128" customFormat="1" ht="11.9" customHeight="1" x14ac:dyDescent="0.35">
      <c r="A336" s="128" t="str">
        <f t="shared" si="281"/>
        <v>43164881K2B</v>
      </c>
      <c r="B336">
        <v>4316488</v>
      </c>
      <c r="C336" s="128" t="s">
        <v>325</v>
      </c>
      <c r="D336" s="128" t="s">
        <v>171</v>
      </c>
      <c r="E336" s="128" t="s">
        <v>323</v>
      </c>
      <c r="F336" s="128">
        <v>200</v>
      </c>
      <c r="H336" s="128" t="s">
        <v>161</v>
      </c>
      <c r="I336" s="128" t="s">
        <v>297</v>
      </c>
      <c r="K336" s="128">
        <v>1</v>
      </c>
      <c r="L336" s="128">
        <v>10</v>
      </c>
      <c r="M336" s="128">
        <v>156</v>
      </c>
      <c r="N336" s="128">
        <v>2</v>
      </c>
      <c r="O336" s="128">
        <f t="shared" si="280"/>
        <v>312</v>
      </c>
      <c r="P336" s="128">
        <v>386</v>
      </c>
      <c r="Q336" s="128">
        <v>191</v>
      </c>
      <c r="R336" s="128">
        <v>125</v>
      </c>
      <c r="S336" s="128">
        <v>12</v>
      </c>
      <c r="T336" s="128">
        <v>16</v>
      </c>
      <c r="U336" s="128">
        <f t="shared" si="278"/>
        <v>2000</v>
      </c>
      <c r="V336" s="128">
        <f t="shared" si="279"/>
        <v>2150</v>
      </c>
      <c r="W336" s="128">
        <v>8106</v>
      </c>
      <c r="X336" s="128">
        <f t="shared" si="298"/>
        <v>1621.2</v>
      </c>
      <c r="Y336" s="133">
        <v>88</v>
      </c>
      <c r="Z336" s="128">
        <f t="shared" si="299"/>
        <v>1426.6559999999999</v>
      </c>
      <c r="AA336" s="128">
        <f>Z336/N336/M336</f>
        <v>4.5726153846153847</v>
      </c>
      <c r="AB336" s="128" t="s">
        <v>158</v>
      </c>
      <c r="AC336" s="128">
        <f t="shared" si="305"/>
        <v>2853.3119999999999</v>
      </c>
      <c r="AD336" s="128" t="s">
        <v>324</v>
      </c>
      <c r="AF336" s="128" t="e">
        <v>#N/A</v>
      </c>
    </row>
    <row r="337" spans="1:32" ht="11.9" customHeight="1" x14ac:dyDescent="0.35">
      <c r="A337" t="str">
        <f t="shared" si="281"/>
        <v>42889731K2B</v>
      </c>
      <c r="B337">
        <v>4288973</v>
      </c>
      <c r="C337" t="s">
        <v>476</v>
      </c>
      <c r="D337" t="s">
        <v>171</v>
      </c>
      <c r="E337" t="s">
        <v>323</v>
      </c>
      <c r="F337">
        <v>200</v>
      </c>
      <c r="G337" t="s">
        <v>445</v>
      </c>
      <c r="H337" t="s">
        <v>161</v>
      </c>
      <c r="I337" t="s">
        <v>297</v>
      </c>
      <c r="K337">
        <v>1</v>
      </c>
      <c r="L337">
        <v>10</v>
      </c>
      <c r="M337">
        <v>192</v>
      </c>
      <c r="N337">
        <v>2</v>
      </c>
      <c r="O337">
        <f t="shared" si="280"/>
        <v>384</v>
      </c>
      <c r="P337">
        <v>386</v>
      </c>
      <c r="Q337">
        <v>191</v>
      </c>
      <c r="R337">
        <v>125</v>
      </c>
      <c r="S337">
        <v>12</v>
      </c>
      <c r="T337">
        <v>16</v>
      </c>
      <c r="U337">
        <f t="shared" si="278"/>
        <v>2000</v>
      </c>
      <c r="V337">
        <f t="shared" si="279"/>
        <v>2150</v>
      </c>
      <c r="W337">
        <v>8106</v>
      </c>
      <c r="X337">
        <f t="shared" si="298"/>
        <v>1621.2</v>
      </c>
      <c r="Y337" s="133">
        <v>88</v>
      </c>
      <c r="Z337">
        <f t="shared" si="299"/>
        <v>1426.6559999999999</v>
      </c>
      <c r="AA337">
        <f>Z337/N337/M337</f>
        <v>3.7152499999999997</v>
      </c>
      <c r="AB337" t="s">
        <v>158</v>
      </c>
      <c r="AC337">
        <f t="shared" si="305"/>
        <v>2853.3119999999999</v>
      </c>
      <c r="AD337" t="s">
        <v>324</v>
      </c>
      <c r="AF337" t="e">
        <v>#N/A</v>
      </c>
    </row>
    <row r="338" spans="1:32" ht="11.9" customHeight="1" x14ac:dyDescent="0.35">
      <c r="A338" t="str">
        <f t="shared" si="281"/>
        <v>-42889741K2A</v>
      </c>
      <c r="B338">
        <v>-4288974</v>
      </c>
      <c r="C338" t="s">
        <v>477</v>
      </c>
      <c r="D338" t="s">
        <v>291</v>
      </c>
      <c r="E338" t="s">
        <v>333</v>
      </c>
      <c r="F338">
        <v>32</v>
      </c>
      <c r="K338">
        <v>5</v>
      </c>
      <c r="L338">
        <v>10</v>
      </c>
      <c r="M338">
        <v>144</v>
      </c>
      <c r="N338">
        <v>1.6</v>
      </c>
      <c r="O338">
        <f t="shared" si="280"/>
        <v>230.4</v>
      </c>
      <c r="P338">
        <v>300</v>
      </c>
      <c r="Q338">
        <v>260</v>
      </c>
      <c r="R338">
        <v>180</v>
      </c>
      <c r="S338">
        <v>12</v>
      </c>
      <c r="T338">
        <v>12</v>
      </c>
      <c r="U338">
        <f t="shared" si="278"/>
        <v>2160</v>
      </c>
      <c r="V338">
        <f t="shared" si="279"/>
        <v>2310</v>
      </c>
      <c r="W338">
        <v>36984</v>
      </c>
      <c r="X338">
        <f t="shared" si="298"/>
        <v>1183.4880000000001</v>
      </c>
      <c r="Y338" s="133" t="e">
        <v>#N/A</v>
      </c>
      <c r="Z338" s="118" t="e">
        <f t="shared" si="299"/>
        <v>#N/A</v>
      </c>
      <c r="AC338" t="e">
        <f t="shared" si="305"/>
        <v>#N/A</v>
      </c>
      <c r="AF338">
        <v>4288974</v>
      </c>
    </row>
    <row r="339" spans="1:32" ht="11.9" customHeight="1" x14ac:dyDescent="0.35">
      <c r="A339" t="str">
        <f t="shared" si="281"/>
        <v>43059891C01</v>
      </c>
      <c r="B339">
        <v>4305989</v>
      </c>
      <c r="C339" t="s">
        <v>189</v>
      </c>
      <c r="D339" t="s">
        <v>151</v>
      </c>
      <c r="E339" t="s">
        <v>152</v>
      </c>
      <c r="F339">
        <v>85</v>
      </c>
      <c r="G339" t="s">
        <v>194</v>
      </c>
      <c r="H339" t="s">
        <v>161</v>
      </c>
      <c r="K339">
        <v>1</v>
      </c>
      <c r="L339">
        <v>20</v>
      </c>
      <c r="M339">
        <v>72</v>
      </c>
      <c r="N339">
        <f t="shared" ref="N339:N354" si="311">+F339*K339*L339/1000</f>
        <v>1.7</v>
      </c>
      <c r="O339">
        <f t="shared" si="280"/>
        <v>122.39999999999999</v>
      </c>
      <c r="P339">
        <v>393</v>
      </c>
      <c r="Q339">
        <v>295</v>
      </c>
      <c r="R339">
        <v>180</v>
      </c>
      <c r="S339">
        <v>8</v>
      </c>
      <c r="T339">
        <v>9</v>
      </c>
      <c r="U339">
        <f t="shared" si="278"/>
        <v>1620</v>
      </c>
      <c r="V339">
        <f t="shared" si="279"/>
        <v>1770</v>
      </c>
      <c r="W339">
        <v>19200</v>
      </c>
      <c r="X339">
        <f t="shared" si="298"/>
        <v>1632</v>
      </c>
      <c r="Y339" s="133">
        <v>92</v>
      </c>
      <c r="Z339">
        <f t="shared" si="299"/>
        <v>1501.44</v>
      </c>
      <c r="AA339">
        <f t="shared" ref="AA339:AA371" si="312">Z339/N339/M339</f>
        <v>12.266666666666667</v>
      </c>
      <c r="AB339" t="s">
        <v>158</v>
      </c>
      <c r="AC339">
        <v>36426.239999999998</v>
      </c>
      <c r="AD339" t="s">
        <v>159</v>
      </c>
      <c r="AF339" t="e">
        <v>#N/A</v>
      </c>
    </row>
    <row r="340" spans="1:32" ht="11.9" customHeight="1" x14ac:dyDescent="0.35">
      <c r="A340" t="str">
        <f t="shared" si="281"/>
        <v>43059901C01</v>
      </c>
      <c r="B340">
        <v>4305990</v>
      </c>
      <c r="C340" t="s">
        <v>198</v>
      </c>
      <c r="D340" t="s">
        <v>151</v>
      </c>
      <c r="E340" t="s">
        <v>199</v>
      </c>
      <c r="F340">
        <v>65</v>
      </c>
      <c r="G340" t="s">
        <v>194</v>
      </c>
      <c r="H340" t="s">
        <v>161</v>
      </c>
      <c r="K340">
        <v>1</v>
      </c>
      <c r="L340">
        <v>30</v>
      </c>
      <c r="M340">
        <v>56</v>
      </c>
      <c r="N340">
        <f t="shared" si="311"/>
        <v>1.95</v>
      </c>
      <c r="O340">
        <f t="shared" si="280"/>
        <v>109.2</v>
      </c>
      <c r="P340">
        <v>391</v>
      </c>
      <c r="Q340">
        <v>291</v>
      </c>
      <c r="R340">
        <v>220</v>
      </c>
      <c r="S340">
        <v>8</v>
      </c>
      <c r="T340">
        <v>7</v>
      </c>
      <c r="U340">
        <f t="shared" si="278"/>
        <v>1540</v>
      </c>
      <c r="V340">
        <f t="shared" si="279"/>
        <v>1690</v>
      </c>
      <c r="W340">
        <v>25410</v>
      </c>
      <c r="X340">
        <f t="shared" si="298"/>
        <v>1651.65</v>
      </c>
      <c r="Y340" s="133">
        <v>86</v>
      </c>
      <c r="Z340">
        <f t="shared" si="299"/>
        <v>1420.4189999999999</v>
      </c>
      <c r="AA340">
        <f t="shared" si="312"/>
        <v>13.007499999999999</v>
      </c>
      <c r="AB340" t="s">
        <v>158</v>
      </c>
      <c r="AC340">
        <f>+Z340*24</f>
        <v>34090.055999999997</v>
      </c>
      <c r="AD340" t="s">
        <v>200</v>
      </c>
      <c r="AF340" t="e">
        <v>#N/A</v>
      </c>
    </row>
    <row r="341" spans="1:32" ht="11.9" customHeight="1" x14ac:dyDescent="0.35">
      <c r="A341" t="str">
        <f t="shared" si="281"/>
        <v>43059901C03</v>
      </c>
      <c r="B341">
        <v>4305990</v>
      </c>
      <c r="C341" t="s">
        <v>198</v>
      </c>
      <c r="D341" t="s">
        <v>163</v>
      </c>
      <c r="E341" t="s">
        <v>199</v>
      </c>
      <c r="F341">
        <v>65</v>
      </c>
      <c r="G341" t="s">
        <v>194</v>
      </c>
      <c r="H341" t="s">
        <v>161</v>
      </c>
      <c r="K341">
        <v>1</v>
      </c>
      <c r="L341">
        <v>30</v>
      </c>
      <c r="M341">
        <v>56</v>
      </c>
      <c r="N341">
        <f t="shared" si="311"/>
        <v>1.95</v>
      </c>
      <c r="O341">
        <f t="shared" si="280"/>
        <v>109.2</v>
      </c>
      <c r="P341">
        <v>391</v>
      </c>
      <c r="Q341">
        <v>291</v>
      </c>
      <c r="R341">
        <v>220</v>
      </c>
      <c r="S341">
        <v>8</v>
      </c>
      <c r="T341">
        <v>7</v>
      </c>
      <c r="U341">
        <f t="shared" si="278"/>
        <v>1540</v>
      </c>
      <c r="V341">
        <f t="shared" si="279"/>
        <v>1690</v>
      </c>
      <c r="W341">
        <v>13764</v>
      </c>
      <c r="X341">
        <f t="shared" si="298"/>
        <v>894.66</v>
      </c>
      <c r="Y341" s="133">
        <v>91.925072</v>
      </c>
      <c r="Z341">
        <f t="shared" si="299"/>
        <v>822.4168491552</v>
      </c>
      <c r="AA341">
        <f t="shared" si="312"/>
        <v>7.531289827428572</v>
      </c>
      <c r="AB341" t="s">
        <v>154</v>
      </c>
      <c r="AC341">
        <f>+Z341*24</f>
        <v>19738.0043797248</v>
      </c>
      <c r="AD341" t="s">
        <v>202</v>
      </c>
      <c r="AF341" t="e">
        <v>#N/A</v>
      </c>
    </row>
    <row r="342" spans="1:32" ht="11.9" customHeight="1" x14ac:dyDescent="0.35">
      <c r="A342" t="str">
        <f t="shared" si="281"/>
        <v>43059911C01</v>
      </c>
      <c r="B342">
        <v>4305991</v>
      </c>
      <c r="C342" t="s">
        <v>223</v>
      </c>
      <c r="D342" t="s">
        <v>151</v>
      </c>
      <c r="E342" t="s">
        <v>152</v>
      </c>
      <c r="F342">
        <v>85</v>
      </c>
      <c r="G342" t="s">
        <v>194</v>
      </c>
      <c r="H342" t="s">
        <v>221</v>
      </c>
      <c r="K342">
        <v>1</v>
      </c>
      <c r="L342">
        <v>20</v>
      </c>
      <c r="M342">
        <v>72</v>
      </c>
      <c r="N342">
        <f t="shared" si="311"/>
        <v>1.7</v>
      </c>
      <c r="O342">
        <f t="shared" si="280"/>
        <v>122.39999999999999</v>
      </c>
      <c r="P342">
        <v>393</v>
      </c>
      <c r="Q342">
        <v>295</v>
      </c>
      <c r="R342">
        <v>180</v>
      </c>
      <c r="S342">
        <v>8</v>
      </c>
      <c r="T342">
        <v>9</v>
      </c>
      <c r="U342">
        <f t="shared" ref="U342:U380" si="313">+T342*R342</f>
        <v>1620</v>
      </c>
      <c r="V342">
        <f t="shared" ref="V342:V380" si="314">+U342+150</f>
        <v>1770</v>
      </c>
      <c r="W342">
        <v>19200</v>
      </c>
      <c r="X342">
        <f t="shared" si="298"/>
        <v>1632</v>
      </c>
      <c r="Y342" s="133">
        <v>92</v>
      </c>
      <c r="Z342">
        <f t="shared" si="299"/>
        <v>1501.44</v>
      </c>
      <c r="AA342">
        <f t="shared" si="312"/>
        <v>12.266666666666667</v>
      </c>
      <c r="AB342" t="s">
        <v>158</v>
      </c>
      <c r="AC342">
        <v>36426.239999999998</v>
      </c>
      <c r="AD342" t="s">
        <v>159</v>
      </c>
      <c r="AF342" t="e">
        <v>#N/A</v>
      </c>
    </row>
    <row r="343" spans="1:32" ht="11.9" customHeight="1" x14ac:dyDescent="0.35">
      <c r="A343" t="str">
        <f t="shared" si="281"/>
        <v>43059921C01</v>
      </c>
      <c r="B343">
        <v>4305992</v>
      </c>
      <c r="C343" t="s">
        <v>478</v>
      </c>
      <c r="D343" t="s">
        <v>151</v>
      </c>
      <c r="E343" t="s">
        <v>152</v>
      </c>
      <c r="F343">
        <v>80</v>
      </c>
      <c r="G343" t="s">
        <v>194</v>
      </c>
      <c r="H343" t="s">
        <v>157</v>
      </c>
      <c r="K343">
        <v>1</v>
      </c>
      <c r="L343">
        <v>20</v>
      </c>
      <c r="M343">
        <v>72</v>
      </c>
      <c r="N343">
        <f t="shared" si="311"/>
        <v>1.6</v>
      </c>
      <c r="O343">
        <f t="shared" ref="O343:O380" si="315">+N343*M343</f>
        <v>115.2</v>
      </c>
      <c r="P343">
        <v>393</v>
      </c>
      <c r="Q343">
        <v>295</v>
      </c>
      <c r="R343">
        <v>180</v>
      </c>
      <c r="S343">
        <v>8</v>
      </c>
      <c r="T343">
        <v>9</v>
      </c>
      <c r="U343">
        <f t="shared" si="313"/>
        <v>1620</v>
      </c>
      <c r="V343">
        <f t="shared" si="314"/>
        <v>1770</v>
      </c>
      <c r="W343">
        <v>19200</v>
      </c>
      <c r="X343">
        <f t="shared" si="298"/>
        <v>1536</v>
      </c>
      <c r="Y343" s="133">
        <v>92</v>
      </c>
      <c r="Z343">
        <f t="shared" si="299"/>
        <v>1413.12</v>
      </c>
      <c r="AA343">
        <f t="shared" si="312"/>
        <v>12.266666666666666</v>
      </c>
      <c r="AB343" t="s">
        <v>158</v>
      </c>
      <c r="AC343">
        <f>+Z343*24</f>
        <v>33914.879999999997</v>
      </c>
      <c r="AD343" t="s">
        <v>159</v>
      </c>
      <c r="AF343" t="e">
        <v>#N/A</v>
      </c>
    </row>
    <row r="344" spans="1:32" ht="11.9" customHeight="1" x14ac:dyDescent="0.35">
      <c r="A344" t="str">
        <f t="shared" si="281"/>
        <v>43059931C01</v>
      </c>
      <c r="B344">
        <v>4305993</v>
      </c>
      <c r="C344" t="s">
        <v>216</v>
      </c>
      <c r="D344" t="s">
        <v>151</v>
      </c>
      <c r="E344" t="s">
        <v>152</v>
      </c>
      <c r="F344">
        <v>80</v>
      </c>
      <c r="H344" t="s">
        <v>217</v>
      </c>
      <c r="K344">
        <v>1</v>
      </c>
      <c r="L344">
        <v>20</v>
      </c>
      <c r="M344">
        <v>72</v>
      </c>
      <c r="N344">
        <f t="shared" si="311"/>
        <v>1.6</v>
      </c>
      <c r="O344">
        <f t="shared" si="315"/>
        <v>115.2</v>
      </c>
      <c r="P344">
        <v>393</v>
      </c>
      <c r="Q344">
        <v>295</v>
      </c>
      <c r="R344">
        <v>180</v>
      </c>
      <c r="S344">
        <v>8</v>
      </c>
      <c r="T344">
        <v>9</v>
      </c>
      <c r="U344">
        <f t="shared" si="313"/>
        <v>1620</v>
      </c>
      <c r="V344">
        <f t="shared" si="314"/>
        <v>1770</v>
      </c>
      <c r="W344">
        <v>19200</v>
      </c>
      <c r="X344">
        <f t="shared" si="298"/>
        <v>1536</v>
      </c>
      <c r="Y344" s="133">
        <v>92</v>
      </c>
      <c r="Z344">
        <f t="shared" si="299"/>
        <v>1413.12</v>
      </c>
      <c r="AA344">
        <f t="shared" si="312"/>
        <v>12.266666666666666</v>
      </c>
      <c r="AB344" t="s">
        <v>158</v>
      </c>
      <c r="AC344">
        <f>+Z344*24</f>
        <v>33914.879999999997</v>
      </c>
      <c r="AD344" t="s">
        <v>159</v>
      </c>
      <c r="AF344" t="e">
        <v>#N/A</v>
      </c>
    </row>
    <row r="345" spans="1:32" ht="11.9" customHeight="1" x14ac:dyDescent="0.35">
      <c r="A345" t="str">
        <f t="shared" si="281"/>
        <v>43059961C01</v>
      </c>
      <c r="B345">
        <v>4305996</v>
      </c>
      <c r="C345" t="s">
        <v>196</v>
      </c>
      <c r="D345" t="s">
        <v>151</v>
      </c>
      <c r="E345" t="s">
        <v>152</v>
      </c>
      <c r="F345">
        <v>80</v>
      </c>
      <c r="H345" t="s">
        <v>197</v>
      </c>
      <c r="K345">
        <v>1</v>
      </c>
      <c r="L345">
        <v>20</v>
      </c>
      <c r="M345">
        <v>72</v>
      </c>
      <c r="N345">
        <f t="shared" si="311"/>
        <v>1.6</v>
      </c>
      <c r="O345">
        <f t="shared" si="315"/>
        <v>115.2</v>
      </c>
      <c r="P345">
        <v>393</v>
      </c>
      <c r="Q345">
        <v>295</v>
      </c>
      <c r="R345">
        <v>180</v>
      </c>
      <c r="S345">
        <v>8</v>
      </c>
      <c r="T345">
        <v>9</v>
      </c>
      <c r="U345">
        <f t="shared" si="313"/>
        <v>1620</v>
      </c>
      <c r="V345">
        <f t="shared" si="314"/>
        <v>1770</v>
      </c>
      <c r="W345">
        <v>19200</v>
      </c>
      <c r="X345">
        <f t="shared" si="298"/>
        <v>1536</v>
      </c>
      <c r="Y345" s="133">
        <v>92</v>
      </c>
      <c r="Z345">
        <f t="shared" si="299"/>
        <v>1413.12</v>
      </c>
      <c r="AA345">
        <f t="shared" si="312"/>
        <v>12.266666666666666</v>
      </c>
      <c r="AB345" t="s">
        <v>158</v>
      </c>
      <c r="AC345">
        <f>+Z345*24</f>
        <v>33914.879999999997</v>
      </c>
      <c r="AD345" t="s">
        <v>159</v>
      </c>
      <c r="AF345" t="e">
        <v>#N/A</v>
      </c>
    </row>
    <row r="346" spans="1:32" ht="11.9" customHeight="1" x14ac:dyDescent="0.35">
      <c r="A346" t="str">
        <f t="shared" ref="A346:A391" si="316">_xlfn.CONCAT(B346,D346)</f>
        <v>43063611C01</v>
      </c>
      <c r="B346">
        <v>4306361</v>
      </c>
      <c r="C346" t="s">
        <v>117</v>
      </c>
      <c r="D346" t="s">
        <v>151</v>
      </c>
      <c r="E346" t="s">
        <v>199</v>
      </c>
      <c r="F346">
        <v>60</v>
      </c>
      <c r="G346" t="s">
        <v>479</v>
      </c>
      <c r="H346" t="s">
        <v>161</v>
      </c>
      <c r="K346">
        <v>1</v>
      </c>
      <c r="L346">
        <v>30</v>
      </c>
      <c r="M346">
        <v>56</v>
      </c>
      <c r="N346">
        <f t="shared" si="311"/>
        <v>1.8</v>
      </c>
      <c r="O346">
        <f t="shared" si="315"/>
        <v>100.8</v>
      </c>
      <c r="P346">
        <v>391</v>
      </c>
      <c r="Q346">
        <v>291</v>
      </c>
      <c r="R346">
        <v>220</v>
      </c>
      <c r="S346">
        <v>8</v>
      </c>
      <c r="T346">
        <v>7</v>
      </c>
      <c r="U346">
        <f t="shared" si="313"/>
        <v>1540</v>
      </c>
      <c r="V346">
        <f t="shared" si="314"/>
        <v>1690</v>
      </c>
      <c r="W346">
        <v>25410</v>
      </c>
      <c r="X346">
        <f t="shared" si="298"/>
        <v>1524.6</v>
      </c>
      <c r="Y346" s="133">
        <v>86</v>
      </c>
      <c r="Z346">
        <f t="shared" si="299"/>
        <v>1311.1559999999999</v>
      </c>
      <c r="AA346">
        <f t="shared" si="312"/>
        <v>13.007499999999999</v>
      </c>
      <c r="AB346" t="s">
        <v>158</v>
      </c>
      <c r="AC346">
        <v>1417.88</v>
      </c>
    </row>
    <row r="347" spans="1:32" ht="11.9" customHeight="1" x14ac:dyDescent="0.35">
      <c r="A347" t="str">
        <f t="shared" si="316"/>
        <v>43063611c03</v>
      </c>
      <c r="B347">
        <v>4306361</v>
      </c>
      <c r="C347" t="s">
        <v>117</v>
      </c>
      <c r="D347" t="s">
        <v>69</v>
      </c>
      <c r="E347" t="s">
        <v>199</v>
      </c>
      <c r="F347">
        <v>60</v>
      </c>
      <c r="G347" t="s">
        <v>479</v>
      </c>
      <c r="H347" t="s">
        <v>161</v>
      </c>
      <c r="K347">
        <v>1</v>
      </c>
      <c r="L347">
        <v>30</v>
      </c>
      <c r="M347">
        <v>56</v>
      </c>
      <c r="N347">
        <f t="shared" si="311"/>
        <v>1.8</v>
      </c>
      <c r="O347">
        <f t="shared" si="315"/>
        <v>100.8</v>
      </c>
      <c r="P347">
        <v>391</v>
      </c>
      <c r="Q347">
        <v>291</v>
      </c>
      <c r="R347">
        <v>220</v>
      </c>
      <c r="S347">
        <v>8</v>
      </c>
      <c r="T347">
        <v>7</v>
      </c>
      <c r="U347">
        <f t="shared" si="313"/>
        <v>1540</v>
      </c>
      <c r="V347">
        <f t="shared" si="314"/>
        <v>1690</v>
      </c>
      <c r="W347">
        <v>13764</v>
      </c>
      <c r="X347">
        <f t="shared" si="298"/>
        <v>825.84</v>
      </c>
      <c r="Y347" s="133">
        <v>91.925072</v>
      </c>
      <c r="Z347">
        <f t="shared" si="299"/>
        <v>759.15401460480007</v>
      </c>
      <c r="AA347">
        <f t="shared" si="312"/>
        <v>7.531289827428572</v>
      </c>
      <c r="AB347" t="s">
        <v>154</v>
      </c>
      <c r="AC347">
        <v>102087.216</v>
      </c>
    </row>
    <row r="348" spans="1:32" ht="11.9" customHeight="1" x14ac:dyDescent="0.35">
      <c r="A348" t="str">
        <f t="shared" ref="A348" si="317">_xlfn.CONCAT(B348,D348)</f>
        <v>43216061c03</v>
      </c>
      <c r="B348">
        <v>4321606</v>
      </c>
      <c r="C348" t="s">
        <v>117</v>
      </c>
      <c r="D348" t="s">
        <v>69</v>
      </c>
      <c r="E348" t="s">
        <v>199</v>
      </c>
      <c r="F348">
        <v>60</v>
      </c>
      <c r="H348" t="s">
        <v>161</v>
      </c>
      <c r="K348">
        <v>1</v>
      </c>
      <c r="L348">
        <v>30</v>
      </c>
      <c r="M348">
        <v>80</v>
      </c>
      <c r="N348">
        <f t="shared" si="311"/>
        <v>1.8</v>
      </c>
      <c r="O348">
        <f t="shared" si="315"/>
        <v>144</v>
      </c>
      <c r="P348">
        <v>391</v>
      </c>
      <c r="Q348">
        <v>291</v>
      </c>
      <c r="R348">
        <v>220</v>
      </c>
      <c r="S348">
        <v>8</v>
      </c>
      <c r="T348">
        <v>7</v>
      </c>
      <c r="U348">
        <f t="shared" si="313"/>
        <v>1540</v>
      </c>
      <c r="V348">
        <f t="shared" si="314"/>
        <v>1690</v>
      </c>
      <c r="W348">
        <v>13764</v>
      </c>
      <c r="X348">
        <f t="shared" si="298"/>
        <v>825.84</v>
      </c>
      <c r="Y348" s="133">
        <v>91.925072</v>
      </c>
      <c r="Z348">
        <f t="shared" ref="Z348" si="318">+X348*Y348/100</f>
        <v>759.15401460480007</v>
      </c>
      <c r="AA348">
        <f t="shared" ref="AA348" si="319">Z348/N348/M348</f>
        <v>5.2719028792000007</v>
      </c>
      <c r="AB348" t="s">
        <v>154</v>
      </c>
      <c r="AC348">
        <v>102087.216</v>
      </c>
    </row>
    <row r="349" spans="1:32" ht="11.9" customHeight="1" x14ac:dyDescent="0.35">
      <c r="A349" t="str">
        <f t="shared" si="316"/>
        <v>43216131c03</v>
      </c>
      <c r="B349" s="116">
        <v>4321613</v>
      </c>
      <c r="C349" t="s">
        <v>117</v>
      </c>
      <c r="D349" t="s">
        <v>69</v>
      </c>
      <c r="E349" t="s">
        <v>199</v>
      </c>
      <c r="F349">
        <v>60</v>
      </c>
      <c r="H349" t="s">
        <v>161</v>
      </c>
      <c r="K349">
        <v>1</v>
      </c>
      <c r="L349">
        <v>30</v>
      </c>
      <c r="M349">
        <v>80</v>
      </c>
      <c r="N349">
        <f t="shared" ref="N349:N351" si="320">+F349*K349*L349/1000</f>
        <v>1.8</v>
      </c>
      <c r="O349">
        <f t="shared" ref="O349:O351" si="321">+N349*M349</f>
        <v>144</v>
      </c>
      <c r="P349">
        <v>391</v>
      </c>
      <c r="Q349">
        <v>291</v>
      </c>
      <c r="R349">
        <v>220</v>
      </c>
      <c r="S349">
        <v>8</v>
      </c>
      <c r="T349">
        <v>7</v>
      </c>
      <c r="U349">
        <f t="shared" ref="U349:U351" si="322">+T349*R349</f>
        <v>1540</v>
      </c>
      <c r="V349">
        <f t="shared" ref="V349:V351" si="323">+U349+150</f>
        <v>1690</v>
      </c>
      <c r="W349">
        <v>13764</v>
      </c>
      <c r="X349">
        <f t="shared" ref="X349:X351" si="324">W349*F349/1000</f>
        <v>825.84</v>
      </c>
      <c r="Y349" s="133">
        <v>91.925072</v>
      </c>
      <c r="Z349">
        <f t="shared" si="299"/>
        <v>759.15401460480007</v>
      </c>
      <c r="AA349">
        <f t="shared" si="312"/>
        <v>5.2719028792000007</v>
      </c>
      <c r="AB349" t="s">
        <v>154</v>
      </c>
      <c r="AC349">
        <v>102087.216</v>
      </c>
    </row>
    <row r="350" spans="1:32" ht="11.9" customHeight="1" x14ac:dyDescent="0.35">
      <c r="A350" t="str">
        <f t="shared" si="316"/>
        <v>43216131c01</v>
      </c>
      <c r="B350" s="82">
        <v>4321613</v>
      </c>
      <c r="C350" t="s">
        <v>117</v>
      </c>
      <c r="D350" t="s">
        <v>30</v>
      </c>
      <c r="E350" t="s">
        <v>199</v>
      </c>
      <c r="F350">
        <v>60</v>
      </c>
      <c r="G350" t="s">
        <v>480</v>
      </c>
      <c r="H350" t="s">
        <v>161</v>
      </c>
      <c r="K350">
        <v>1</v>
      </c>
      <c r="L350">
        <v>30</v>
      </c>
      <c r="M350">
        <v>80</v>
      </c>
      <c r="N350">
        <f t="shared" si="320"/>
        <v>1.8</v>
      </c>
      <c r="O350">
        <f t="shared" si="321"/>
        <v>144</v>
      </c>
      <c r="P350">
        <v>391</v>
      </c>
      <c r="Q350">
        <v>291</v>
      </c>
      <c r="R350">
        <v>220</v>
      </c>
      <c r="S350">
        <v>8</v>
      </c>
      <c r="T350">
        <v>7</v>
      </c>
      <c r="U350">
        <f t="shared" si="322"/>
        <v>1540</v>
      </c>
      <c r="V350">
        <f t="shared" si="323"/>
        <v>1690</v>
      </c>
      <c r="W350">
        <v>25410</v>
      </c>
      <c r="X350">
        <f t="shared" si="324"/>
        <v>1524.6</v>
      </c>
      <c r="Y350" s="133">
        <v>86</v>
      </c>
      <c r="Z350">
        <f t="shared" si="299"/>
        <v>1311.1559999999999</v>
      </c>
      <c r="AA350">
        <f t="shared" si="312"/>
        <v>9.1052499999999998</v>
      </c>
      <c r="AB350" t="s">
        <v>158</v>
      </c>
      <c r="AC350">
        <v>102087.216</v>
      </c>
    </row>
    <row r="351" spans="1:32" ht="11.9" customHeight="1" x14ac:dyDescent="0.35">
      <c r="A351" t="str">
        <f t="shared" si="316"/>
        <v>43216061c01</v>
      </c>
      <c r="B351" s="82">
        <v>4321606</v>
      </c>
      <c r="C351" t="s">
        <v>117</v>
      </c>
      <c r="D351" t="s">
        <v>30</v>
      </c>
      <c r="E351" t="s">
        <v>199</v>
      </c>
      <c r="F351">
        <v>60</v>
      </c>
      <c r="G351" t="s">
        <v>481</v>
      </c>
      <c r="H351" t="s">
        <v>161</v>
      </c>
      <c r="K351">
        <v>1</v>
      </c>
      <c r="L351">
        <v>30</v>
      </c>
      <c r="M351">
        <v>80</v>
      </c>
      <c r="N351">
        <f t="shared" si="320"/>
        <v>1.8</v>
      </c>
      <c r="O351">
        <f t="shared" si="321"/>
        <v>144</v>
      </c>
      <c r="P351">
        <v>391</v>
      </c>
      <c r="Q351">
        <v>291</v>
      </c>
      <c r="R351">
        <v>220</v>
      </c>
      <c r="S351">
        <v>8</v>
      </c>
      <c r="T351">
        <v>7</v>
      </c>
      <c r="U351">
        <f t="shared" si="322"/>
        <v>1540</v>
      </c>
      <c r="V351">
        <f t="shared" si="323"/>
        <v>1690</v>
      </c>
      <c r="W351">
        <v>25410</v>
      </c>
      <c r="X351">
        <f t="shared" si="324"/>
        <v>1524.6</v>
      </c>
      <c r="Y351" s="133">
        <v>86</v>
      </c>
      <c r="Z351">
        <f t="shared" si="299"/>
        <v>1311.1559999999999</v>
      </c>
      <c r="AA351">
        <f t="shared" si="312"/>
        <v>9.1052499999999998</v>
      </c>
      <c r="AB351" t="s">
        <v>158</v>
      </c>
      <c r="AC351">
        <v>102087.216</v>
      </c>
    </row>
    <row r="352" spans="1:32" ht="11.9" customHeight="1" x14ac:dyDescent="0.35">
      <c r="A352" t="str">
        <f t="shared" si="316"/>
        <v>43222221c01</v>
      </c>
      <c r="B352" s="116">
        <v>4322222</v>
      </c>
      <c r="C352" t="s">
        <v>482</v>
      </c>
      <c r="D352" t="s">
        <v>30</v>
      </c>
      <c r="E352" t="s">
        <v>199</v>
      </c>
      <c r="F352">
        <v>60</v>
      </c>
      <c r="G352" t="s">
        <v>483</v>
      </c>
      <c r="H352" t="s">
        <v>161</v>
      </c>
      <c r="K352">
        <v>1</v>
      </c>
      <c r="L352">
        <v>30</v>
      </c>
      <c r="M352">
        <v>80</v>
      </c>
      <c r="N352">
        <f t="shared" si="311"/>
        <v>1.8</v>
      </c>
      <c r="O352">
        <f t="shared" si="315"/>
        <v>144</v>
      </c>
      <c r="P352">
        <v>391</v>
      </c>
      <c r="Q352">
        <v>291</v>
      </c>
      <c r="R352">
        <v>220</v>
      </c>
      <c r="S352">
        <v>8</v>
      </c>
      <c r="T352">
        <v>7</v>
      </c>
      <c r="U352">
        <f t="shared" si="313"/>
        <v>1540</v>
      </c>
      <c r="V352">
        <f t="shared" si="314"/>
        <v>1690</v>
      </c>
      <c r="W352">
        <v>25410</v>
      </c>
      <c r="X352">
        <f t="shared" si="298"/>
        <v>1524.6</v>
      </c>
      <c r="Y352" s="133">
        <v>86</v>
      </c>
      <c r="Z352">
        <f t="shared" si="299"/>
        <v>1311.1559999999999</v>
      </c>
      <c r="AA352">
        <f t="shared" si="312"/>
        <v>9.1052499999999998</v>
      </c>
      <c r="AB352" t="s">
        <v>158</v>
      </c>
      <c r="AC352">
        <v>102087.216</v>
      </c>
    </row>
    <row r="353" spans="1:31" ht="11.9" customHeight="1" x14ac:dyDescent="0.35">
      <c r="A353" t="str">
        <f t="shared" si="316"/>
        <v>43063631C01</v>
      </c>
      <c r="B353">
        <v>4306363</v>
      </c>
      <c r="C353" t="s">
        <v>484</v>
      </c>
      <c r="D353" t="s">
        <v>151</v>
      </c>
      <c r="E353" t="s">
        <v>152</v>
      </c>
      <c r="F353">
        <v>80</v>
      </c>
      <c r="G353" t="s">
        <v>177</v>
      </c>
      <c r="H353" t="s">
        <v>161</v>
      </c>
      <c r="K353">
        <v>1</v>
      </c>
      <c r="L353">
        <v>20</v>
      </c>
      <c r="M353">
        <v>72</v>
      </c>
      <c r="N353">
        <f t="shared" ref="N353" si="325">+F353*K353*L353/1000</f>
        <v>1.6</v>
      </c>
      <c r="O353">
        <f t="shared" ref="O353" si="326">+N353*M353</f>
        <v>115.2</v>
      </c>
      <c r="P353">
        <v>396</v>
      </c>
      <c r="Q353">
        <v>296</v>
      </c>
      <c r="R353">
        <v>180</v>
      </c>
      <c r="S353">
        <v>8</v>
      </c>
      <c r="T353">
        <v>9</v>
      </c>
      <c r="U353">
        <f t="shared" ref="U353" si="327">+T353*R353</f>
        <v>1620</v>
      </c>
      <c r="V353">
        <f t="shared" ref="V353" si="328">+U353+150</f>
        <v>1770</v>
      </c>
      <c r="W353">
        <v>19200</v>
      </c>
      <c r="X353">
        <f t="shared" ref="X353" si="329">W353*F353/1000</f>
        <v>1536</v>
      </c>
      <c r="Y353" s="133">
        <v>92</v>
      </c>
      <c r="Z353">
        <f t="shared" si="299"/>
        <v>1413.12</v>
      </c>
      <c r="AA353">
        <f t="shared" si="312"/>
        <v>12.266666666666666</v>
      </c>
      <c r="AB353" t="s">
        <v>158</v>
      </c>
      <c r="AE353" t="s">
        <v>195</v>
      </c>
    </row>
    <row r="354" spans="1:31" ht="11.9" customHeight="1" x14ac:dyDescent="0.35">
      <c r="A354" t="str">
        <f t="shared" si="316"/>
        <v>43221961C01</v>
      </c>
      <c r="B354" s="111">
        <v>4322196</v>
      </c>
      <c r="C354" t="s">
        <v>485</v>
      </c>
      <c r="D354" t="s">
        <v>151</v>
      </c>
      <c r="E354" t="s">
        <v>152</v>
      </c>
      <c r="F354">
        <v>80</v>
      </c>
      <c r="G354" t="s">
        <v>177</v>
      </c>
      <c r="H354" t="s">
        <v>161</v>
      </c>
      <c r="K354">
        <v>1</v>
      </c>
      <c r="L354">
        <v>20</v>
      </c>
      <c r="M354">
        <v>72</v>
      </c>
      <c r="N354">
        <f t="shared" si="311"/>
        <v>1.6</v>
      </c>
      <c r="O354">
        <f t="shared" si="315"/>
        <v>115.2</v>
      </c>
      <c r="P354">
        <v>396</v>
      </c>
      <c r="Q354">
        <v>296</v>
      </c>
      <c r="R354">
        <v>180</v>
      </c>
      <c r="S354">
        <v>8</v>
      </c>
      <c r="T354">
        <v>9</v>
      </c>
      <c r="U354">
        <f t="shared" si="313"/>
        <v>1620</v>
      </c>
      <c r="V354">
        <f t="shared" si="314"/>
        <v>1770</v>
      </c>
      <c r="W354">
        <v>19200</v>
      </c>
      <c r="X354">
        <f t="shared" si="298"/>
        <v>1536</v>
      </c>
      <c r="Y354" s="133">
        <v>92</v>
      </c>
      <c r="Z354">
        <f t="shared" si="299"/>
        <v>1413.12</v>
      </c>
      <c r="AA354">
        <f t="shared" si="312"/>
        <v>12.266666666666666</v>
      </c>
      <c r="AB354" t="s">
        <v>158</v>
      </c>
      <c r="AE354" t="s">
        <v>195</v>
      </c>
    </row>
    <row r="355" spans="1:31" ht="11.9" customHeight="1" x14ac:dyDescent="0.35">
      <c r="A355" t="str">
        <f t="shared" si="316"/>
        <v>43065061C01</v>
      </c>
      <c r="B355">
        <v>4306506</v>
      </c>
      <c r="C355" t="s">
        <v>365</v>
      </c>
      <c r="D355" t="s">
        <v>151</v>
      </c>
      <c r="E355" t="s">
        <v>199</v>
      </c>
      <c r="F355">
        <v>60</v>
      </c>
      <c r="H355" t="s">
        <v>161</v>
      </c>
      <c r="K355">
        <v>1</v>
      </c>
      <c r="L355">
        <v>20</v>
      </c>
      <c r="M355">
        <v>88</v>
      </c>
      <c r="N355">
        <f>+F355*K355*L355/1000</f>
        <v>1.2</v>
      </c>
      <c r="O355">
        <f t="shared" si="315"/>
        <v>105.6</v>
      </c>
      <c r="P355">
        <v>396</v>
      </c>
      <c r="Q355">
        <v>295</v>
      </c>
      <c r="R355">
        <v>150</v>
      </c>
      <c r="S355">
        <v>8</v>
      </c>
      <c r="T355">
        <v>11</v>
      </c>
      <c r="U355">
        <f t="shared" si="313"/>
        <v>1650</v>
      </c>
      <c r="V355">
        <f t="shared" si="314"/>
        <v>1800</v>
      </c>
      <c r="W355">
        <v>25410</v>
      </c>
      <c r="X355">
        <f t="shared" si="298"/>
        <v>1524.6</v>
      </c>
      <c r="Y355" s="133" t="e">
        <v>#N/A</v>
      </c>
      <c r="Z355" t="e">
        <f t="shared" si="299"/>
        <v>#N/A</v>
      </c>
      <c r="AA355" t="e">
        <f t="shared" si="312"/>
        <v>#N/A</v>
      </c>
      <c r="AB355" t="s">
        <v>158</v>
      </c>
      <c r="AC355">
        <v>1417.88</v>
      </c>
      <c r="AD355" t="s">
        <v>366</v>
      </c>
    </row>
    <row r="356" spans="1:31" ht="11.9" customHeight="1" x14ac:dyDescent="0.35">
      <c r="A356" t="str">
        <f t="shared" si="316"/>
        <v>43065071C01</v>
      </c>
      <c r="B356">
        <v>4306507</v>
      </c>
      <c r="C356" t="s">
        <v>486</v>
      </c>
      <c r="D356" t="s">
        <v>151</v>
      </c>
      <c r="E356" t="s">
        <v>199</v>
      </c>
      <c r="F356">
        <v>65</v>
      </c>
      <c r="H356" t="s">
        <v>161</v>
      </c>
      <c r="K356">
        <v>1</v>
      </c>
      <c r="L356">
        <v>30</v>
      </c>
      <c r="M356">
        <v>56</v>
      </c>
      <c r="N356">
        <f>+F356*K356*L356/1000</f>
        <v>1.95</v>
      </c>
      <c r="O356">
        <f t="shared" si="315"/>
        <v>109.2</v>
      </c>
      <c r="P356">
        <v>393</v>
      </c>
      <c r="Q356">
        <v>293</v>
      </c>
      <c r="R356">
        <v>215</v>
      </c>
      <c r="S356">
        <v>8</v>
      </c>
      <c r="T356">
        <v>7</v>
      </c>
      <c r="U356">
        <f t="shared" si="313"/>
        <v>1505</v>
      </c>
      <c r="V356">
        <f t="shared" si="314"/>
        <v>1655</v>
      </c>
      <c r="W356">
        <v>25410</v>
      </c>
      <c r="X356">
        <f t="shared" si="298"/>
        <v>1651.65</v>
      </c>
      <c r="Y356" s="133" t="e">
        <v>#N/A</v>
      </c>
      <c r="Z356" t="e">
        <f t="shared" si="299"/>
        <v>#N/A</v>
      </c>
      <c r="AA356" t="e">
        <f t="shared" si="312"/>
        <v>#N/A</v>
      </c>
      <c r="AB356" t="s">
        <v>158</v>
      </c>
      <c r="AC356">
        <v>110594.48400000003</v>
      </c>
      <c r="AD356" t="s">
        <v>200</v>
      </c>
    </row>
    <row r="357" spans="1:31" ht="11.9" customHeight="1" x14ac:dyDescent="0.35">
      <c r="A357" t="str">
        <f t="shared" si="316"/>
        <v>43065071C03</v>
      </c>
      <c r="B357">
        <v>4306507</v>
      </c>
      <c r="C357" t="s">
        <v>486</v>
      </c>
      <c r="D357" t="s">
        <v>163</v>
      </c>
      <c r="E357" t="s">
        <v>199</v>
      </c>
      <c r="F357">
        <v>65</v>
      </c>
      <c r="G357" t="s">
        <v>194</v>
      </c>
      <c r="H357" t="s">
        <v>161</v>
      </c>
      <c r="K357">
        <v>1</v>
      </c>
      <c r="L357">
        <v>30</v>
      </c>
      <c r="M357">
        <v>56</v>
      </c>
      <c r="N357">
        <v>1.95</v>
      </c>
      <c r="O357">
        <f t="shared" si="315"/>
        <v>109.2</v>
      </c>
      <c r="P357">
        <v>393</v>
      </c>
      <c r="Q357">
        <v>293</v>
      </c>
      <c r="R357">
        <v>215</v>
      </c>
      <c r="S357">
        <v>8</v>
      </c>
      <c r="T357">
        <v>7</v>
      </c>
      <c r="U357">
        <f t="shared" si="313"/>
        <v>1505</v>
      </c>
      <c r="V357">
        <f t="shared" si="314"/>
        <v>1655</v>
      </c>
      <c r="W357">
        <v>13764</v>
      </c>
      <c r="X357">
        <f t="shared" si="298"/>
        <v>894.66</v>
      </c>
      <c r="Y357" s="133" t="e">
        <v>#N/A</v>
      </c>
      <c r="Z357" t="e">
        <f t="shared" si="299"/>
        <v>#N/A</v>
      </c>
      <c r="AA357" t="e">
        <f t="shared" si="312"/>
        <v>#N/A</v>
      </c>
      <c r="AB357" t="s">
        <v>158</v>
      </c>
      <c r="AC357" t="e">
        <f>+Z357*24</f>
        <v>#N/A</v>
      </c>
      <c r="AD357" t="s">
        <v>202</v>
      </c>
    </row>
    <row r="358" spans="1:31" ht="11.9" customHeight="1" x14ac:dyDescent="0.35">
      <c r="A358" t="str">
        <f t="shared" si="316"/>
        <v>43065081C01</v>
      </c>
      <c r="B358">
        <v>4306508</v>
      </c>
      <c r="C358" t="s">
        <v>189</v>
      </c>
      <c r="D358" t="s">
        <v>151</v>
      </c>
      <c r="E358" t="s">
        <v>152</v>
      </c>
      <c r="F358">
        <v>85</v>
      </c>
      <c r="H358" t="s">
        <v>161</v>
      </c>
      <c r="K358">
        <v>1</v>
      </c>
      <c r="L358">
        <v>20</v>
      </c>
      <c r="M358">
        <v>72</v>
      </c>
      <c r="N358">
        <f t="shared" ref="N358:N360" si="330">+F358*K358*L358/1000</f>
        <v>1.7</v>
      </c>
      <c r="O358">
        <f t="shared" si="315"/>
        <v>122.39999999999999</v>
      </c>
      <c r="P358">
        <v>393</v>
      </c>
      <c r="Q358">
        <v>295</v>
      </c>
      <c r="R358">
        <v>180</v>
      </c>
      <c r="S358">
        <v>8</v>
      </c>
      <c r="T358">
        <v>9</v>
      </c>
      <c r="U358">
        <f t="shared" si="313"/>
        <v>1620</v>
      </c>
      <c r="V358">
        <f t="shared" si="314"/>
        <v>1770</v>
      </c>
      <c r="W358">
        <v>19200</v>
      </c>
      <c r="X358">
        <f t="shared" si="298"/>
        <v>1632</v>
      </c>
      <c r="Y358" s="133" t="e">
        <v>#N/A</v>
      </c>
      <c r="Z358" t="e">
        <f t="shared" si="299"/>
        <v>#N/A</v>
      </c>
      <c r="AA358" t="e">
        <f t="shared" si="312"/>
        <v>#N/A</v>
      </c>
      <c r="AB358" t="s">
        <v>158</v>
      </c>
      <c r="AC358">
        <v>36426.239999999998</v>
      </c>
      <c r="AD358" t="s">
        <v>159</v>
      </c>
    </row>
    <row r="359" spans="1:31" ht="11.9" customHeight="1" x14ac:dyDescent="0.35">
      <c r="A359" t="str">
        <f t="shared" si="316"/>
        <v>43065091C01</v>
      </c>
      <c r="B359">
        <v>4306509</v>
      </c>
      <c r="C359" t="s">
        <v>216</v>
      </c>
      <c r="D359" t="s">
        <v>151</v>
      </c>
      <c r="E359" t="s">
        <v>152</v>
      </c>
      <c r="F359">
        <v>80</v>
      </c>
      <c r="H359" t="s">
        <v>217</v>
      </c>
      <c r="K359">
        <v>1</v>
      </c>
      <c r="L359">
        <v>20</v>
      </c>
      <c r="M359">
        <v>72</v>
      </c>
      <c r="N359">
        <f t="shared" si="330"/>
        <v>1.6</v>
      </c>
      <c r="O359">
        <f t="shared" si="315"/>
        <v>115.2</v>
      </c>
      <c r="P359">
        <v>393</v>
      </c>
      <c r="Q359">
        <v>295</v>
      </c>
      <c r="R359">
        <v>180</v>
      </c>
      <c r="S359">
        <v>8</v>
      </c>
      <c r="T359">
        <v>9</v>
      </c>
      <c r="U359">
        <f t="shared" si="313"/>
        <v>1620</v>
      </c>
      <c r="V359">
        <f t="shared" si="314"/>
        <v>1770</v>
      </c>
      <c r="W359">
        <v>19200</v>
      </c>
      <c r="X359">
        <f t="shared" si="298"/>
        <v>1536</v>
      </c>
      <c r="Y359" s="133" t="e">
        <v>#N/A</v>
      </c>
      <c r="Z359" t="e">
        <f t="shared" si="299"/>
        <v>#N/A</v>
      </c>
      <c r="AA359" t="e">
        <f t="shared" si="312"/>
        <v>#N/A</v>
      </c>
      <c r="AB359" t="s">
        <v>158</v>
      </c>
      <c r="AC359" t="e">
        <f>+Z359*24</f>
        <v>#N/A</v>
      </c>
      <c r="AD359" t="s">
        <v>159</v>
      </c>
    </row>
    <row r="360" spans="1:31" ht="11.9" customHeight="1" x14ac:dyDescent="0.35">
      <c r="A360" t="str">
        <f t="shared" si="316"/>
        <v>43065101C01</v>
      </c>
      <c r="B360">
        <v>4306510</v>
      </c>
      <c r="C360" t="s">
        <v>187</v>
      </c>
      <c r="D360" t="s">
        <v>151</v>
      </c>
      <c r="E360" t="s">
        <v>152</v>
      </c>
      <c r="F360">
        <v>80</v>
      </c>
      <c r="H360" t="s">
        <v>157</v>
      </c>
      <c r="K360">
        <v>1</v>
      </c>
      <c r="L360">
        <v>20</v>
      </c>
      <c r="M360">
        <v>72</v>
      </c>
      <c r="N360">
        <f t="shared" si="330"/>
        <v>1.6</v>
      </c>
      <c r="O360">
        <f t="shared" si="315"/>
        <v>115.2</v>
      </c>
      <c r="P360">
        <v>393</v>
      </c>
      <c r="Q360">
        <v>295</v>
      </c>
      <c r="R360">
        <v>180</v>
      </c>
      <c r="S360">
        <v>8</v>
      </c>
      <c r="T360">
        <v>9</v>
      </c>
      <c r="U360">
        <f t="shared" si="313"/>
        <v>1620</v>
      </c>
      <c r="V360">
        <f t="shared" si="314"/>
        <v>1770</v>
      </c>
      <c r="W360">
        <v>19200</v>
      </c>
      <c r="X360">
        <f t="shared" si="298"/>
        <v>1536</v>
      </c>
      <c r="Y360" s="133" t="e">
        <v>#N/A</v>
      </c>
      <c r="Z360" t="e">
        <f t="shared" si="299"/>
        <v>#N/A</v>
      </c>
      <c r="AA360" t="e">
        <f t="shared" si="312"/>
        <v>#N/A</v>
      </c>
      <c r="AB360" t="s">
        <v>158</v>
      </c>
      <c r="AC360" t="e">
        <f>+Z360*24</f>
        <v>#N/A</v>
      </c>
      <c r="AD360" t="s">
        <v>159</v>
      </c>
    </row>
    <row r="361" spans="1:31" ht="11.25" customHeight="1" x14ac:dyDescent="0.35">
      <c r="A361" t="str">
        <f t="shared" si="316"/>
        <v>43065131C03</v>
      </c>
      <c r="B361">
        <v>4306513</v>
      </c>
      <c r="C361" t="s">
        <v>264</v>
      </c>
      <c r="D361" t="s">
        <v>163</v>
      </c>
      <c r="E361" t="s">
        <v>251</v>
      </c>
      <c r="F361">
        <v>185</v>
      </c>
      <c r="G361" t="s">
        <v>487</v>
      </c>
      <c r="H361" t="s">
        <v>161</v>
      </c>
      <c r="K361">
        <v>14.6</v>
      </c>
      <c r="L361">
        <v>10</v>
      </c>
      <c r="M361">
        <v>48</v>
      </c>
      <c r="N361">
        <f t="shared" ref="N361" si="331">F361*L361/1000</f>
        <v>1.85</v>
      </c>
      <c r="O361">
        <f t="shared" ref="O361" si="332">+N361*M361</f>
        <v>88.800000000000011</v>
      </c>
      <c r="P361">
        <v>391</v>
      </c>
      <c r="Q361">
        <v>291</v>
      </c>
      <c r="R361">
        <v>200</v>
      </c>
      <c r="S361">
        <v>6</v>
      </c>
      <c r="T361">
        <v>8</v>
      </c>
      <c r="U361">
        <f t="shared" ref="U361" si="333">+T361*R361</f>
        <v>1600</v>
      </c>
      <c r="V361">
        <f t="shared" ref="V361" si="334">+U361+150</f>
        <v>1750</v>
      </c>
      <c r="W361">
        <v>57180</v>
      </c>
      <c r="X361">
        <f>W361*12.6/1000</f>
        <v>720.46799999999996</v>
      </c>
      <c r="Y361" s="133">
        <v>94</v>
      </c>
      <c r="Z361">
        <f t="shared" si="299"/>
        <v>677.23991999999998</v>
      </c>
      <c r="AA361">
        <f t="shared" si="312"/>
        <v>7.6265756756756753</v>
      </c>
      <c r="AB361" t="s">
        <v>158</v>
      </c>
      <c r="AC361">
        <f>+Z361*3*8</f>
        <v>16253.75808</v>
      </c>
      <c r="AD361" t="s">
        <v>252</v>
      </c>
    </row>
    <row r="362" spans="1:31" ht="11.25" customHeight="1" x14ac:dyDescent="0.35">
      <c r="A362" t="str">
        <f t="shared" si="316"/>
        <v>43129871C03</v>
      </c>
      <c r="B362">
        <v>4312987</v>
      </c>
      <c r="C362" t="s">
        <v>264</v>
      </c>
      <c r="D362" t="s">
        <v>163</v>
      </c>
      <c r="E362" t="s">
        <v>251</v>
      </c>
      <c r="F362">
        <v>185</v>
      </c>
      <c r="G362" t="s">
        <v>487</v>
      </c>
      <c r="H362" t="s">
        <v>161</v>
      </c>
      <c r="K362">
        <v>14.6</v>
      </c>
      <c r="L362">
        <v>10</v>
      </c>
      <c r="M362">
        <v>48</v>
      </c>
      <c r="N362">
        <f t="shared" ref="N362:N363" si="335">F362*L362/1000</f>
        <v>1.85</v>
      </c>
      <c r="O362">
        <f t="shared" si="315"/>
        <v>88.800000000000011</v>
      </c>
      <c r="P362">
        <v>391</v>
      </c>
      <c r="Q362">
        <v>291</v>
      </c>
      <c r="R362">
        <v>200</v>
      </c>
      <c r="S362">
        <v>6</v>
      </c>
      <c r="T362">
        <v>8</v>
      </c>
      <c r="U362">
        <f t="shared" si="313"/>
        <v>1600</v>
      </c>
      <c r="V362">
        <f t="shared" si="314"/>
        <v>1750</v>
      </c>
      <c r="W362">
        <v>57180</v>
      </c>
      <c r="X362">
        <f>W362*12.6/1000</f>
        <v>720.46799999999996</v>
      </c>
      <c r="Y362" s="133">
        <v>94</v>
      </c>
      <c r="Z362">
        <f t="shared" si="299"/>
        <v>677.23991999999998</v>
      </c>
      <c r="AA362">
        <f t="shared" si="312"/>
        <v>7.6265756756756753</v>
      </c>
      <c r="AB362" t="s">
        <v>158</v>
      </c>
      <c r="AC362">
        <f>+Z362*3*8</f>
        <v>16253.75808</v>
      </c>
      <c r="AD362" t="s">
        <v>252</v>
      </c>
    </row>
    <row r="363" spans="1:31" ht="11.9" customHeight="1" x14ac:dyDescent="0.35">
      <c r="A363" t="str">
        <f t="shared" si="316"/>
        <v>43065141C03</v>
      </c>
      <c r="B363">
        <v>4306514</v>
      </c>
      <c r="C363" t="s">
        <v>254</v>
      </c>
      <c r="D363" t="s">
        <v>163</v>
      </c>
      <c r="E363" t="s">
        <v>251</v>
      </c>
      <c r="F363">
        <v>185</v>
      </c>
      <c r="G363" t="s">
        <v>194</v>
      </c>
      <c r="H363" t="s">
        <v>221</v>
      </c>
      <c r="K363">
        <v>14.6</v>
      </c>
      <c r="L363">
        <v>10</v>
      </c>
      <c r="M363">
        <v>48</v>
      </c>
      <c r="N363">
        <f t="shared" si="335"/>
        <v>1.85</v>
      </c>
      <c r="O363">
        <f t="shared" si="315"/>
        <v>88.800000000000011</v>
      </c>
      <c r="P363">
        <v>391</v>
      </c>
      <c r="Q363">
        <v>291</v>
      </c>
      <c r="R363">
        <v>200</v>
      </c>
      <c r="S363">
        <v>6</v>
      </c>
      <c r="T363">
        <v>8</v>
      </c>
      <c r="U363">
        <f t="shared" si="313"/>
        <v>1600</v>
      </c>
      <c r="V363">
        <f t="shared" si="314"/>
        <v>1750</v>
      </c>
      <c r="W363">
        <v>57180</v>
      </c>
      <c r="X363">
        <f>W363*12.6/1000</f>
        <v>720.46799999999996</v>
      </c>
      <c r="Y363" s="133">
        <v>94</v>
      </c>
      <c r="Z363">
        <f t="shared" si="299"/>
        <v>677.23991999999998</v>
      </c>
      <c r="AA363">
        <f t="shared" si="312"/>
        <v>7.6265756756756753</v>
      </c>
      <c r="AB363" t="s">
        <v>158</v>
      </c>
      <c r="AC363">
        <f>+Z363*3*8</f>
        <v>16253.75808</v>
      </c>
      <c r="AD363" t="s">
        <v>252</v>
      </c>
    </row>
    <row r="364" spans="1:31" ht="11.9" customHeight="1" x14ac:dyDescent="0.35">
      <c r="A364" t="str">
        <f t="shared" si="316"/>
        <v>43130211C03</v>
      </c>
      <c r="B364">
        <v>4313021</v>
      </c>
      <c r="C364" t="s">
        <v>488</v>
      </c>
      <c r="D364" t="s">
        <v>163</v>
      </c>
      <c r="E364" t="s">
        <v>251</v>
      </c>
      <c r="F364">
        <v>185</v>
      </c>
      <c r="G364" t="s">
        <v>479</v>
      </c>
      <c r="H364" t="s">
        <v>221</v>
      </c>
      <c r="K364">
        <v>14.6</v>
      </c>
      <c r="L364">
        <v>10</v>
      </c>
      <c r="M364">
        <v>48</v>
      </c>
      <c r="N364">
        <f t="shared" ref="N364" si="336">F364*L364/1000</f>
        <v>1.85</v>
      </c>
      <c r="O364">
        <f t="shared" ref="O364" si="337">+N364*M364</f>
        <v>88.800000000000011</v>
      </c>
      <c r="P364">
        <v>391</v>
      </c>
      <c r="Q364">
        <v>291</v>
      </c>
      <c r="R364">
        <v>200</v>
      </c>
      <c r="S364">
        <v>6</v>
      </c>
      <c r="T364">
        <v>8</v>
      </c>
      <c r="U364">
        <f t="shared" ref="U364" si="338">+T364*R364</f>
        <v>1600</v>
      </c>
      <c r="V364">
        <f t="shared" ref="V364" si="339">+U364+150</f>
        <v>1750</v>
      </c>
      <c r="W364">
        <v>57180</v>
      </c>
      <c r="X364">
        <f>W364*12.6/1000</f>
        <v>720.46799999999996</v>
      </c>
      <c r="Y364" s="133">
        <v>94</v>
      </c>
      <c r="Z364">
        <f t="shared" si="299"/>
        <v>677.23991999999998</v>
      </c>
      <c r="AA364">
        <f t="shared" si="312"/>
        <v>7.6265756756756753</v>
      </c>
      <c r="AB364" t="s">
        <v>158</v>
      </c>
      <c r="AC364">
        <f>+Z364*3*8</f>
        <v>16253.75808</v>
      </c>
      <c r="AD364" t="s">
        <v>252</v>
      </c>
    </row>
    <row r="365" spans="1:31" ht="11.9" customHeight="1" x14ac:dyDescent="0.35">
      <c r="A365" t="str">
        <f t="shared" si="316"/>
        <v>43065151C01</v>
      </c>
      <c r="B365">
        <v>4306515</v>
      </c>
      <c r="C365" t="s">
        <v>220</v>
      </c>
      <c r="D365" t="s">
        <v>151</v>
      </c>
      <c r="E365" t="s">
        <v>199</v>
      </c>
      <c r="F365">
        <v>65</v>
      </c>
      <c r="H365" t="s">
        <v>221</v>
      </c>
      <c r="K365">
        <v>1</v>
      </c>
      <c r="L365">
        <v>30</v>
      </c>
      <c r="M365">
        <v>56</v>
      </c>
      <c r="N365">
        <f>+F365*K365*L365/1000</f>
        <v>1.95</v>
      </c>
      <c r="O365">
        <f t="shared" si="315"/>
        <v>109.2</v>
      </c>
      <c r="P365">
        <v>393</v>
      </c>
      <c r="Q365">
        <v>293</v>
      </c>
      <c r="R365">
        <v>215</v>
      </c>
      <c r="S365">
        <v>8</v>
      </c>
      <c r="T365">
        <v>7</v>
      </c>
      <c r="U365">
        <f t="shared" si="313"/>
        <v>1505</v>
      </c>
      <c r="V365">
        <f t="shared" si="314"/>
        <v>1655</v>
      </c>
      <c r="W365">
        <v>25410</v>
      </c>
      <c r="X365">
        <f>W365*F365/1000</f>
        <v>1651.65</v>
      </c>
      <c r="Y365" s="133" t="e">
        <v>#N/A</v>
      </c>
      <c r="Z365" t="e">
        <f t="shared" si="299"/>
        <v>#N/A</v>
      </c>
      <c r="AA365" t="e">
        <f t="shared" si="312"/>
        <v>#N/A</v>
      </c>
      <c r="AB365" t="s">
        <v>158</v>
      </c>
      <c r="AC365">
        <v>110594.48400000003</v>
      </c>
      <c r="AD365" t="s">
        <v>200</v>
      </c>
    </row>
    <row r="366" spans="1:31" ht="11.9" customHeight="1" x14ac:dyDescent="0.35">
      <c r="A366" t="str">
        <f t="shared" si="316"/>
        <v>43065151C03</v>
      </c>
      <c r="B366">
        <v>4306515</v>
      </c>
      <c r="C366" t="s">
        <v>220</v>
      </c>
      <c r="D366" t="s">
        <v>163</v>
      </c>
      <c r="E366" t="s">
        <v>199</v>
      </c>
      <c r="F366">
        <v>65</v>
      </c>
      <c r="G366" t="s">
        <v>194</v>
      </c>
      <c r="H366" t="s">
        <v>221</v>
      </c>
      <c r="K366">
        <v>1</v>
      </c>
      <c r="L366">
        <v>30</v>
      </c>
      <c r="M366">
        <v>56</v>
      </c>
      <c r="N366">
        <v>1.95</v>
      </c>
      <c r="O366">
        <f t="shared" si="315"/>
        <v>109.2</v>
      </c>
      <c r="P366">
        <v>393</v>
      </c>
      <c r="Q366">
        <v>293</v>
      </c>
      <c r="R366">
        <v>215</v>
      </c>
      <c r="S366">
        <v>8</v>
      </c>
      <c r="T366">
        <v>7</v>
      </c>
      <c r="U366">
        <f t="shared" si="313"/>
        <v>1505</v>
      </c>
      <c r="V366">
        <f t="shared" si="314"/>
        <v>1655</v>
      </c>
      <c r="W366">
        <v>13764</v>
      </c>
      <c r="X366">
        <f>W366*F366/1000</f>
        <v>894.66</v>
      </c>
      <c r="Y366" s="133" t="e">
        <v>#N/A</v>
      </c>
      <c r="Z366" t="e">
        <f t="shared" si="299"/>
        <v>#N/A</v>
      </c>
      <c r="AA366" t="e">
        <f t="shared" si="312"/>
        <v>#N/A</v>
      </c>
      <c r="AB366" t="s">
        <v>158</v>
      </c>
      <c r="AC366" t="e">
        <f t="shared" ref="AC366:AC371" si="340">+Z366*24</f>
        <v>#N/A</v>
      </c>
      <c r="AD366" t="s">
        <v>202</v>
      </c>
    </row>
    <row r="367" spans="1:31" ht="11.9" customHeight="1" x14ac:dyDescent="0.35">
      <c r="A367" t="str">
        <f t="shared" si="316"/>
        <v>43065161C01</v>
      </c>
      <c r="B367">
        <v>4306516</v>
      </c>
      <c r="C367" t="s">
        <v>196</v>
      </c>
      <c r="D367" t="s">
        <v>151</v>
      </c>
      <c r="E367" t="s">
        <v>152</v>
      </c>
      <c r="F367">
        <v>80</v>
      </c>
      <c r="H367" t="s">
        <v>197</v>
      </c>
      <c r="K367">
        <v>1</v>
      </c>
      <c r="L367">
        <v>20</v>
      </c>
      <c r="M367">
        <v>72</v>
      </c>
      <c r="N367">
        <f t="shared" ref="N367:N371" si="341">+F367*K367*L367/1000</f>
        <v>1.6</v>
      </c>
      <c r="O367">
        <f t="shared" si="315"/>
        <v>115.2</v>
      </c>
      <c r="P367">
        <v>393</v>
      </c>
      <c r="Q367">
        <v>295</v>
      </c>
      <c r="R367">
        <v>180</v>
      </c>
      <c r="S367">
        <v>8</v>
      </c>
      <c r="T367">
        <v>9</v>
      </c>
      <c r="U367">
        <f t="shared" si="313"/>
        <v>1620</v>
      </c>
      <c r="V367">
        <f t="shared" si="314"/>
        <v>1770</v>
      </c>
      <c r="W367">
        <v>19200</v>
      </c>
      <c r="X367">
        <f>W367*F367/1000</f>
        <v>1536</v>
      </c>
      <c r="Y367" s="133" t="e">
        <v>#N/A</v>
      </c>
      <c r="Z367" t="e">
        <f t="shared" si="299"/>
        <v>#N/A</v>
      </c>
      <c r="AA367" t="e">
        <f t="shared" si="312"/>
        <v>#N/A</v>
      </c>
      <c r="AB367" t="s">
        <v>158</v>
      </c>
      <c r="AC367" t="e">
        <f t="shared" si="340"/>
        <v>#N/A</v>
      </c>
      <c r="AD367" t="s">
        <v>159</v>
      </c>
    </row>
    <row r="368" spans="1:31" ht="11.9" customHeight="1" x14ac:dyDescent="0.35">
      <c r="A368" t="str">
        <f t="shared" si="316"/>
        <v>43065161C01</v>
      </c>
      <c r="B368">
        <v>4306516</v>
      </c>
      <c r="C368" t="s">
        <v>196</v>
      </c>
      <c r="D368" t="s">
        <v>151</v>
      </c>
      <c r="E368" t="s">
        <v>152</v>
      </c>
      <c r="F368">
        <v>80</v>
      </c>
      <c r="H368" t="s">
        <v>197</v>
      </c>
      <c r="K368">
        <v>1</v>
      </c>
      <c r="L368">
        <v>20</v>
      </c>
      <c r="M368">
        <v>72</v>
      </c>
      <c r="N368">
        <f t="shared" si="341"/>
        <v>1.6</v>
      </c>
      <c r="O368">
        <f t="shared" si="315"/>
        <v>115.2</v>
      </c>
      <c r="P368">
        <v>393</v>
      </c>
      <c r="Q368">
        <v>295</v>
      </c>
      <c r="R368">
        <v>180</v>
      </c>
      <c r="S368">
        <v>8</v>
      </c>
      <c r="T368">
        <v>9</v>
      </c>
      <c r="U368">
        <f t="shared" si="313"/>
        <v>1620</v>
      </c>
      <c r="V368">
        <f t="shared" si="314"/>
        <v>1770</v>
      </c>
      <c r="W368">
        <v>19200</v>
      </c>
      <c r="X368">
        <f>W368*F368/1000</f>
        <v>1536</v>
      </c>
      <c r="Y368" s="133" t="e">
        <v>#N/A</v>
      </c>
      <c r="Z368" t="e">
        <f t="shared" si="299"/>
        <v>#N/A</v>
      </c>
      <c r="AA368" t="e">
        <f t="shared" si="312"/>
        <v>#N/A</v>
      </c>
      <c r="AB368" t="s">
        <v>158</v>
      </c>
      <c r="AC368" t="e">
        <f t="shared" si="340"/>
        <v>#N/A</v>
      </c>
      <c r="AD368" t="s">
        <v>159</v>
      </c>
    </row>
    <row r="369" spans="1:30" ht="11.9" customHeight="1" x14ac:dyDescent="0.35">
      <c r="A369" t="str">
        <f t="shared" si="316"/>
        <v>43065171C01</v>
      </c>
      <c r="B369">
        <v>4306517</v>
      </c>
      <c r="C369" t="s">
        <v>223</v>
      </c>
      <c r="D369" t="s">
        <v>151</v>
      </c>
      <c r="E369" t="s">
        <v>152</v>
      </c>
      <c r="F369">
        <v>85</v>
      </c>
      <c r="H369" t="s">
        <v>221</v>
      </c>
      <c r="K369">
        <v>1</v>
      </c>
      <c r="L369">
        <v>20</v>
      </c>
      <c r="M369">
        <v>72</v>
      </c>
      <c r="N369">
        <f t="shared" si="341"/>
        <v>1.7</v>
      </c>
      <c r="O369">
        <f t="shared" si="315"/>
        <v>122.39999999999999</v>
      </c>
      <c r="P369">
        <v>393</v>
      </c>
      <c r="Q369">
        <v>295</v>
      </c>
      <c r="R369">
        <v>180</v>
      </c>
      <c r="S369">
        <v>8</v>
      </c>
      <c r="T369">
        <v>9</v>
      </c>
      <c r="U369">
        <f t="shared" si="313"/>
        <v>1620</v>
      </c>
      <c r="V369">
        <f t="shared" si="314"/>
        <v>1770</v>
      </c>
      <c r="W369">
        <v>19200</v>
      </c>
      <c r="X369">
        <f t="shared" ref="X369:X380" si="342">W369*F369/1000</f>
        <v>1632</v>
      </c>
      <c r="Y369" s="133" t="e">
        <v>#N/A</v>
      </c>
      <c r="Z369" t="e">
        <f t="shared" si="299"/>
        <v>#N/A</v>
      </c>
      <c r="AA369" t="e">
        <f t="shared" si="312"/>
        <v>#N/A</v>
      </c>
      <c r="AB369" t="s">
        <v>158</v>
      </c>
      <c r="AC369" t="e">
        <f t="shared" si="340"/>
        <v>#N/A</v>
      </c>
      <c r="AD369" t="s">
        <v>159</v>
      </c>
    </row>
    <row r="370" spans="1:30" ht="11.15" customHeight="1" x14ac:dyDescent="0.35">
      <c r="A370" t="str">
        <f t="shared" si="316"/>
        <v>43065181C01</v>
      </c>
      <c r="B370">
        <v>4306518</v>
      </c>
      <c r="C370" t="s">
        <v>214</v>
      </c>
      <c r="D370" t="s">
        <v>151</v>
      </c>
      <c r="E370" t="s">
        <v>152</v>
      </c>
      <c r="F370">
        <v>80</v>
      </c>
      <c r="H370" t="s">
        <v>215</v>
      </c>
      <c r="K370">
        <v>1</v>
      </c>
      <c r="L370">
        <v>20</v>
      </c>
      <c r="M370">
        <v>72</v>
      </c>
      <c r="N370">
        <f t="shared" si="341"/>
        <v>1.6</v>
      </c>
      <c r="O370">
        <f t="shared" si="315"/>
        <v>115.2</v>
      </c>
      <c r="P370">
        <v>393</v>
      </c>
      <c r="Q370">
        <v>295</v>
      </c>
      <c r="R370">
        <v>180</v>
      </c>
      <c r="S370">
        <v>8</v>
      </c>
      <c r="T370">
        <v>9</v>
      </c>
      <c r="U370">
        <f t="shared" si="313"/>
        <v>1620</v>
      </c>
      <c r="V370">
        <f t="shared" si="314"/>
        <v>1770</v>
      </c>
      <c r="W370">
        <v>19200</v>
      </c>
      <c r="X370">
        <f t="shared" si="342"/>
        <v>1536</v>
      </c>
      <c r="Y370" s="133" t="e">
        <v>#N/A</v>
      </c>
      <c r="Z370" t="e">
        <f t="shared" si="299"/>
        <v>#N/A</v>
      </c>
      <c r="AA370" t="e">
        <f t="shared" si="312"/>
        <v>#N/A</v>
      </c>
      <c r="AB370" t="s">
        <v>158</v>
      </c>
      <c r="AC370" t="e">
        <f t="shared" si="340"/>
        <v>#N/A</v>
      </c>
      <c r="AD370" t="s">
        <v>159</v>
      </c>
    </row>
    <row r="371" spans="1:30" ht="15.65" customHeight="1" x14ac:dyDescent="0.35">
      <c r="A371" t="str">
        <f t="shared" si="316"/>
        <v>43065191C01</v>
      </c>
      <c r="B371">
        <v>4306519</v>
      </c>
      <c r="C371" t="s">
        <v>211</v>
      </c>
      <c r="D371" t="s">
        <v>151</v>
      </c>
      <c r="E371" t="s">
        <v>152</v>
      </c>
      <c r="F371">
        <v>80</v>
      </c>
      <c r="H371" t="s">
        <v>212</v>
      </c>
      <c r="K371">
        <v>1</v>
      </c>
      <c r="L371">
        <v>20</v>
      </c>
      <c r="M371">
        <v>72</v>
      </c>
      <c r="N371">
        <f t="shared" si="341"/>
        <v>1.6</v>
      </c>
      <c r="O371">
        <f t="shared" si="315"/>
        <v>115.2</v>
      </c>
      <c r="P371">
        <v>393</v>
      </c>
      <c r="Q371">
        <v>295</v>
      </c>
      <c r="R371">
        <v>180</v>
      </c>
      <c r="S371">
        <v>8</v>
      </c>
      <c r="T371">
        <v>9</v>
      </c>
      <c r="U371">
        <f t="shared" si="313"/>
        <v>1620</v>
      </c>
      <c r="V371">
        <f t="shared" si="314"/>
        <v>1770</v>
      </c>
      <c r="W371">
        <v>19200</v>
      </c>
      <c r="X371">
        <f t="shared" si="342"/>
        <v>1536</v>
      </c>
      <c r="Y371" s="133" t="e">
        <v>#N/A</v>
      </c>
      <c r="Z371" t="e">
        <f t="shared" si="299"/>
        <v>#N/A</v>
      </c>
      <c r="AA371" t="e">
        <f t="shared" si="312"/>
        <v>#N/A</v>
      </c>
      <c r="AB371" t="s">
        <v>158</v>
      </c>
      <c r="AC371" t="e">
        <f t="shared" si="340"/>
        <v>#N/A</v>
      </c>
      <c r="AD371" t="s">
        <v>159</v>
      </c>
    </row>
    <row r="372" spans="1:30" ht="15.65" customHeight="1" x14ac:dyDescent="0.35">
      <c r="A372" t="str">
        <f t="shared" si="316"/>
        <v>43067531C01</v>
      </c>
      <c r="B372">
        <v>4306753</v>
      </c>
      <c r="C372" t="s">
        <v>112</v>
      </c>
      <c r="D372" t="s">
        <v>151</v>
      </c>
      <c r="E372" t="s">
        <v>199</v>
      </c>
      <c r="F372">
        <v>60</v>
      </c>
      <c r="G372" t="s">
        <v>489</v>
      </c>
      <c r="H372" t="s">
        <v>221</v>
      </c>
      <c r="K372">
        <v>1</v>
      </c>
      <c r="L372">
        <v>30</v>
      </c>
      <c r="M372">
        <v>56</v>
      </c>
      <c r="N372">
        <f t="shared" ref="N372:N379" si="343">+F372*K372*L372/1000</f>
        <v>1.8</v>
      </c>
      <c r="O372">
        <f t="shared" si="315"/>
        <v>100.8</v>
      </c>
      <c r="P372">
        <v>391</v>
      </c>
      <c r="Q372">
        <v>291</v>
      </c>
      <c r="R372">
        <v>220</v>
      </c>
      <c r="S372">
        <v>8</v>
      </c>
      <c r="T372">
        <v>7</v>
      </c>
      <c r="U372">
        <f t="shared" si="313"/>
        <v>1540</v>
      </c>
      <c r="V372">
        <f t="shared" si="314"/>
        <v>1690</v>
      </c>
      <c r="W372">
        <v>25410</v>
      </c>
      <c r="X372">
        <f t="shared" si="342"/>
        <v>1524.6</v>
      </c>
      <c r="Y372" s="133">
        <v>86</v>
      </c>
      <c r="Z372">
        <f t="shared" si="299"/>
        <v>1311.1559999999999</v>
      </c>
      <c r="AA372">
        <f t="shared" ref="AA372:AA403" si="344">Z372/N372/M372</f>
        <v>13.007499999999999</v>
      </c>
      <c r="AB372" t="s">
        <v>158</v>
      </c>
      <c r="AC372">
        <v>1417.88</v>
      </c>
    </row>
    <row r="373" spans="1:30" ht="15.65" customHeight="1" x14ac:dyDescent="0.35">
      <c r="A373" t="str">
        <f t="shared" si="316"/>
        <v>43191591C01</v>
      </c>
      <c r="B373">
        <v>4319159</v>
      </c>
      <c r="C373" t="s">
        <v>112</v>
      </c>
      <c r="D373" t="s">
        <v>151</v>
      </c>
      <c r="E373" t="s">
        <v>199</v>
      </c>
      <c r="F373">
        <v>60</v>
      </c>
      <c r="G373" t="s">
        <v>490</v>
      </c>
      <c r="H373" t="s">
        <v>221</v>
      </c>
      <c r="K373">
        <v>1</v>
      </c>
      <c r="L373">
        <v>30</v>
      </c>
      <c r="M373">
        <v>56</v>
      </c>
      <c r="N373">
        <f t="shared" si="343"/>
        <v>1.8</v>
      </c>
      <c r="O373">
        <f t="shared" ref="O373:O374" si="345">+N373*M373</f>
        <v>100.8</v>
      </c>
      <c r="P373">
        <v>391</v>
      </c>
      <c r="Q373">
        <v>291</v>
      </c>
      <c r="R373">
        <v>220</v>
      </c>
      <c r="S373">
        <v>8</v>
      </c>
      <c r="T373">
        <v>7</v>
      </c>
      <c r="U373">
        <f t="shared" ref="U373:U374" si="346">+T373*R373</f>
        <v>1540</v>
      </c>
      <c r="V373">
        <f t="shared" ref="V373:V374" si="347">+U373+150</f>
        <v>1690</v>
      </c>
      <c r="W373">
        <v>25410</v>
      </c>
      <c r="X373">
        <f t="shared" ref="X373:X374" si="348">W373*F373/1000</f>
        <v>1524.6</v>
      </c>
      <c r="Y373" s="133">
        <v>86</v>
      </c>
      <c r="Z373">
        <f t="shared" si="299"/>
        <v>1311.1559999999999</v>
      </c>
      <c r="AA373">
        <f t="shared" si="344"/>
        <v>13.007499999999999</v>
      </c>
      <c r="AB373" t="s">
        <v>158</v>
      </c>
      <c r="AC373">
        <v>1417.88</v>
      </c>
    </row>
    <row r="374" spans="1:30" ht="15.65" customHeight="1" x14ac:dyDescent="0.35">
      <c r="A374" t="str">
        <f t="shared" si="316"/>
        <v>4530651C01</v>
      </c>
      <c r="B374">
        <v>453065</v>
      </c>
      <c r="C374" t="s">
        <v>491</v>
      </c>
      <c r="D374" t="s">
        <v>151</v>
      </c>
      <c r="E374" t="s">
        <v>199</v>
      </c>
      <c r="F374">
        <v>60</v>
      </c>
      <c r="H374" t="s">
        <v>161</v>
      </c>
      <c r="K374">
        <v>1</v>
      </c>
      <c r="L374">
        <v>40</v>
      </c>
      <c r="M374">
        <v>36</v>
      </c>
      <c r="N374">
        <f t="shared" si="343"/>
        <v>2.4</v>
      </c>
      <c r="O374">
        <f t="shared" si="345"/>
        <v>86.399999999999991</v>
      </c>
      <c r="S374">
        <v>4</v>
      </c>
      <c r="T374">
        <v>9</v>
      </c>
      <c r="U374">
        <f t="shared" si="346"/>
        <v>0</v>
      </c>
      <c r="V374">
        <f t="shared" si="347"/>
        <v>150</v>
      </c>
      <c r="W374">
        <v>25410</v>
      </c>
      <c r="X374">
        <f t="shared" si="348"/>
        <v>1524.6</v>
      </c>
      <c r="Y374" s="133" t="e">
        <v>#N/A</v>
      </c>
      <c r="Z374" t="e">
        <f t="shared" si="299"/>
        <v>#N/A</v>
      </c>
      <c r="AA374" t="e">
        <f t="shared" si="344"/>
        <v>#N/A</v>
      </c>
      <c r="AB374" t="s">
        <v>158</v>
      </c>
      <c r="AC374">
        <v>1417.88</v>
      </c>
    </row>
    <row r="375" spans="1:30" ht="15.65" customHeight="1" x14ac:dyDescent="0.35">
      <c r="A375" t="str">
        <f t="shared" si="316"/>
        <v>4545651C01</v>
      </c>
      <c r="B375" s="125">
        <v>454565</v>
      </c>
      <c r="C375" t="s">
        <v>492</v>
      </c>
      <c r="D375" t="s">
        <v>151</v>
      </c>
      <c r="E375" t="s">
        <v>199</v>
      </c>
      <c r="F375">
        <v>60</v>
      </c>
      <c r="H375" t="s">
        <v>161</v>
      </c>
      <c r="K375">
        <v>1</v>
      </c>
      <c r="L375">
        <v>40</v>
      </c>
      <c r="M375">
        <v>36</v>
      </c>
      <c r="N375">
        <f t="shared" si="343"/>
        <v>2.4</v>
      </c>
      <c r="O375">
        <f t="shared" ref="O375" si="349">+N375*M375</f>
        <v>86.399999999999991</v>
      </c>
      <c r="S375">
        <v>4</v>
      </c>
      <c r="T375">
        <v>9</v>
      </c>
      <c r="U375">
        <f t="shared" ref="U375" si="350">+T375*R375</f>
        <v>0</v>
      </c>
      <c r="V375">
        <f t="shared" ref="V375" si="351">+U375+150</f>
        <v>150</v>
      </c>
      <c r="W375">
        <v>25410</v>
      </c>
      <c r="X375">
        <f t="shared" ref="X375" si="352">W375*F375/1000</f>
        <v>1524.6</v>
      </c>
      <c r="Y375" s="133" t="e">
        <v>#N/A</v>
      </c>
      <c r="Z375" t="e">
        <f t="shared" si="299"/>
        <v>#N/A</v>
      </c>
      <c r="AA375" t="e">
        <f t="shared" si="344"/>
        <v>#N/A</v>
      </c>
      <c r="AB375" t="s">
        <v>158</v>
      </c>
      <c r="AC375">
        <v>1417.88</v>
      </c>
    </row>
    <row r="376" spans="1:30" ht="15.65" customHeight="1" x14ac:dyDescent="0.35">
      <c r="A376" t="str">
        <f t="shared" si="316"/>
        <v>4546691C01</v>
      </c>
      <c r="B376" s="125">
        <v>454669</v>
      </c>
      <c r="C376" t="s">
        <v>493</v>
      </c>
      <c r="D376" t="s">
        <v>151</v>
      </c>
      <c r="E376" t="s">
        <v>199</v>
      </c>
      <c r="F376">
        <v>50</v>
      </c>
      <c r="H376" t="s">
        <v>161</v>
      </c>
      <c r="K376">
        <v>1</v>
      </c>
      <c r="L376">
        <v>48</v>
      </c>
      <c r="M376">
        <v>36</v>
      </c>
      <c r="N376">
        <f t="shared" ref="N376" si="353">+F376*K376*L376/1000</f>
        <v>2.4</v>
      </c>
      <c r="O376">
        <f t="shared" ref="O376" si="354">+N376*M376</f>
        <v>86.399999999999991</v>
      </c>
      <c r="S376">
        <v>4</v>
      </c>
      <c r="T376">
        <v>9</v>
      </c>
      <c r="U376">
        <f t="shared" ref="U376" si="355">+T376*R376</f>
        <v>0</v>
      </c>
      <c r="V376">
        <f t="shared" ref="V376" si="356">+U376+150</f>
        <v>150</v>
      </c>
      <c r="W376">
        <v>25410</v>
      </c>
      <c r="X376">
        <f t="shared" ref="X376" si="357">W376*F376/1000</f>
        <v>1270.5</v>
      </c>
      <c r="Y376" s="133">
        <v>90</v>
      </c>
      <c r="Z376">
        <f t="shared" si="299"/>
        <v>1143.45</v>
      </c>
      <c r="AA376">
        <f t="shared" si="344"/>
        <v>13.234375000000002</v>
      </c>
      <c r="AB376" t="s">
        <v>158</v>
      </c>
      <c r="AC376">
        <v>1417.88</v>
      </c>
    </row>
    <row r="377" spans="1:30" ht="15.65" customHeight="1" x14ac:dyDescent="0.35">
      <c r="A377" t="str">
        <f t="shared" si="316"/>
        <v>4546711C01</v>
      </c>
      <c r="B377" s="125">
        <v>454671</v>
      </c>
      <c r="C377" t="s">
        <v>494</v>
      </c>
      <c r="D377" t="s">
        <v>151</v>
      </c>
      <c r="E377" t="s">
        <v>199</v>
      </c>
      <c r="F377">
        <v>50</v>
      </c>
      <c r="H377" t="s">
        <v>161</v>
      </c>
      <c r="K377">
        <v>1</v>
      </c>
      <c r="L377">
        <v>55</v>
      </c>
      <c r="M377">
        <v>36</v>
      </c>
      <c r="N377">
        <f>+F377*K377*L377/1000</f>
        <v>2.75</v>
      </c>
      <c r="O377">
        <f t="shared" ref="O377" si="358">+N377*M377</f>
        <v>99</v>
      </c>
      <c r="S377">
        <v>4</v>
      </c>
      <c r="T377">
        <v>9</v>
      </c>
      <c r="U377">
        <f t="shared" ref="U377" si="359">+T377*R377</f>
        <v>0</v>
      </c>
      <c r="V377">
        <f t="shared" ref="V377" si="360">+U377+150</f>
        <v>150</v>
      </c>
      <c r="W377">
        <v>25410</v>
      </c>
      <c r="X377">
        <f t="shared" ref="X377" si="361">W377*F377/1000</f>
        <v>1270.5</v>
      </c>
      <c r="Y377" s="133">
        <v>90</v>
      </c>
      <c r="Z377">
        <f t="shared" si="299"/>
        <v>1143.45</v>
      </c>
      <c r="AA377">
        <f t="shared" si="344"/>
        <v>11.55</v>
      </c>
      <c r="AB377" t="s">
        <v>158</v>
      </c>
      <c r="AC377">
        <v>1417.88</v>
      </c>
    </row>
    <row r="378" spans="1:30" ht="15.65" customHeight="1" x14ac:dyDescent="0.35">
      <c r="A378" t="str">
        <f t="shared" si="316"/>
        <v>43067531c03</v>
      </c>
      <c r="B378">
        <v>4306753</v>
      </c>
      <c r="C378" t="s">
        <v>112</v>
      </c>
      <c r="D378" t="s">
        <v>69</v>
      </c>
      <c r="E378" t="s">
        <v>199</v>
      </c>
      <c r="F378">
        <v>60</v>
      </c>
      <c r="G378" t="s">
        <v>489</v>
      </c>
      <c r="H378" t="s">
        <v>221</v>
      </c>
      <c r="K378">
        <v>1</v>
      </c>
      <c r="L378">
        <v>30</v>
      </c>
      <c r="M378">
        <v>56</v>
      </c>
      <c r="N378">
        <f t="shared" si="343"/>
        <v>1.8</v>
      </c>
      <c r="O378">
        <f t="shared" si="315"/>
        <v>100.8</v>
      </c>
      <c r="P378">
        <v>391</v>
      </c>
      <c r="Q378">
        <v>291</v>
      </c>
      <c r="R378">
        <v>220</v>
      </c>
      <c r="S378">
        <v>8</v>
      </c>
      <c r="T378">
        <v>7</v>
      </c>
      <c r="U378">
        <f t="shared" si="313"/>
        <v>1540</v>
      </c>
      <c r="V378">
        <f t="shared" si="314"/>
        <v>1690</v>
      </c>
      <c r="W378">
        <v>13764</v>
      </c>
      <c r="X378">
        <f t="shared" si="342"/>
        <v>825.84</v>
      </c>
      <c r="Y378" s="133">
        <v>91.925072</v>
      </c>
      <c r="Z378">
        <f t="shared" si="299"/>
        <v>759.15401460480007</v>
      </c>
      <c r="AA378">
        <f t="shared" si="344"/>
        <v>7.531289827428572</v>
      </c>
      <c r="AB378" t="s">
        <v>154</v>
      </c>
      <c r="AC378">
        <v>102087.216</v>
      </c>
    </row>
    <row r="379" spans="1:30" ht="15.65" customHeight="1" x14ac:dyDescent="0.35">
      <c r="A379" t="str">
        <f t="shared" si="316"/>
        <v>43191591c03</v>
      </c>
      <c r="B379">
        <v>4319159</v>
      </c>
      <c r="C379" t="s">
        <v>112</v>
      </c>
      <c r="D379" t="s">
        <v>69</v>
      </c>
      <c r="E379" t="s">
        <v>199</v>
      </c>
      <c r="F379">
        <v>60</v>
      </c>
      <c r="G379" t="s">
        <v>490</v>
      </c>
      <c r="H379" t="s">
        <v>221</v>
      </c>
      <c r="K379">
        <v>1</v>
      </c>
      <c r="L379">
        <v>30</v>
      </c>
      <c r="M379">
        <v>56</v>
      </c>
      <c r="N379">
        <f t="shared" si="343"/>
        <v>1.8</v>
      </c>
      <c r="O379">
        <f t="shared" ref="O379" si="362">+N379*M379</f>
        <v>100.8</v>
      </c>
      <c r="P379">
        <v>391</v>
      </c>
      <c r="Q379">
        <v>291</v>
      </c>
      <c r="R379">
        <v>220</v>
      </c>
      <c r="S379">
        <v>8</v>
      </c>
      <c r="T379">
        <v>7</v>
      </c>
      <c r="U379">
        <f t="shared" ref="U379" si="363">+T379*R379</f>
        <v>1540</v>
      </c>
      <c r="V379">
        <f t="shared" ref="V379" si="364">+U379+150</f>
        <v>1690</v>
      </c>
      <c r="W379">
        <v>13764</v>
      </c>
      <c r="X379">
        <f t="shared" ref="X379" si="365">W379*F379/1000</f>
        <v>825.84</v>
      </c>
      <c r="Y379" s="133">
        <v>91.925072</v>
      </c>
      <c r="Z379">
        <f t="shared" si="299"/>
        <v>759.15401460480007</v>
      </c>
      <c r="AA379">
        <f t="shared" si="344"/>
        <v>7.531289827428572</v>
      </c>
      <c r="AB379" t="s">
        <v>154</v>
      </c>
      <c r="AC379">
        <v>102087.216</v>
      </c>
    </row>
    <row r="380" spans="1:30" ht="15.65" customHeight="1" x14ac:dyDescent="0.35">
      <c r="A380" t="str">
        <f t="shared" si="316"/>
        <v>43067561C01</v>
      </c>
      <c r="B380">
        <v>4306756</v>
      </c>
      <c r="C380" t="s">
        <v>495</v>
      </c>
      <c r="D380" t="s">
        <v>151</v>
      </c>
      <c r="E380" t="s">
        <v>152</v>
      </c>
      <c r="F380">
        <v>80</v>
      </c>
      <c r="G380" t="s">
        <v>496</v>
      </c>
      <c r="H380" t="s">
        <v>215</v>
      </c>
      <c r="K380">
        <v>1</v>
      </c>
      <c r="L380">
        <v>20</v>
      </c>
      <c r="M380">
        <v>72</v>
      </c>
      <c r="N380">
        <f t="shared" ref="N380" si="366">+F380*K380*L380/1000</f>
        <v>1.6</v>
      </c>
      <c r="O380">
        <f t="shared" si="315"/>
        <v>115.2</v>
      </c>
      <c r="P380">
        <v>396</v>
      </c>
      <c r="Q380">
        <v>296</v>
      </c>
      <c r="R380">
        <v>180</v>
      </c>
      <c r="S380">
        <v>8</v>
      </c>
      <c r="T380">
        <v>9</v>
      </c>
      <c r="U380">
        <f t="shared" si="313"/>
        <v>1620</v>
      </c>
      <c r="V380">
        <f t="shared" si="314"/>
        <v>1770</v>
      </c>
      <c r="W380">
        <v>19200</v>
      </c>
      <c r="X380">
        <f t="shared" si="342"/>
        <v>1536</v>
      </c>
      <c r="Y380" s="133">
        <v>92</v>
      </c>
      <c r="Z380">
        <f t="shared" si="299"/>
        <v>1413.12</v>
      </c>
      <c r="AA380">
        <f t="shared" si="344"/>
        <v>12.266666666666666</v>
      </c>
      <c r="AB380" t="s">
        <v>158</v>
      </c>
      <c r="AC380">
        <f>+Z380*24</f>
        <v>33914.879999999997</v>
      </c>
      <c r="AD380" t="s">
        <v>159</v>
      </c>
    </row>
    <row r="381" spans="1:30" ht="15.65" customHeight="1" x14ac:dyDescent="0.35">
      <c r="A381" t="str">
        <f t="shared" si="316"/>
        <v>43067651C01</v>
      </c>
      <c r="B381">
        <v>4306765</v>
      </c>
      <c r="C381" t="s">
        <v>497</v>
      </c>
      <c r="D381" t="s">
        <v>151</v>
      </c>
      <c r="E381" t="s">
        <v>152</v>
      </c>
      <c r="F381">
        <v>80</v>
      </c>
      <c r="G381" t="s">
        <v>496</v>
      </c>
      <c r="H381" t="s">
        <v>212</v>
      </c>
      <c r="K381">
        <v>1</v>
      </c>
      <c r="L381">
        <v>20</v>
      </c>
      <c r="M381">
        <v>72</v>
      </c>
      <c r="N381">
        <f t="shared" ref="N381:N383" si="367">+F381*K381*L381/1000</f>
        <v>1.6</v>
      </c>
      <c r="O381">
        <f t="shared" ref="O381:O383" si="368">+N381*M381</f>
        <v>115.2</v>
      </c>
      <c r="P381">
        <v>396</v>
      </c>
      <c r="Q381">
        <v>296</v>
      </c>
      <c r="R381">
        <v>180</v>
      </c>
      <c r="S381">
        <v>8</v>
      </c>
      <c r="T381">
        <v>9</v>
      </c>
      <c r="U381">
        <f t="shared" ref="U381:U383" si="369">+T381*R381</f>
        <v>1620</v>
      </c>
      <c r="V381">
        <f t="shared" ref="V381:V383" si="370">+U381+150</f>
        <v>1770</v>
      </c>
      <c r="W381">
        <v>19200</v>
      </c>
      <c r="X381">
        <f t="shared" ref="X381:X383" si="371">W381*F381/1000</f>
        <v>1536</v>
      </c>
      <c r="Y381" s="133">
        <v>92</v>
      </c>
      <c r="Z381">
        <f t="shared" si="299"/>
        <v>1413.12</v>
      </c>
      <c r="AA381">
        <f t="shared" si="344"/>
        <v>12.266666666666666</v>
      </c>
      <c r="AB381" t="s">
        <v>158</v>
      </c>
      <c r="AC381">
        <f>+Z381*24</f>
        <v>33914.879999999997</v>
      </c>
      <c r="AD381" t="s">
        <v>159</v>
      </c>
    </row>
    <row r="382" spans="1:30" ht="15.65" customHeight="1" x14ac:dyDescent="0.35">
      <c r="A382" t="str">
        <f t="shared" si="316"/>
        <v>43067791C01</v>
      </c>
      <c r="B382">
        <v>4306779</v>
      </c>
      <c r="C382" t="s">
        <v>498</v>
      </c>
      <c r="D382" t="s">
        <v>151</v>
      </c>
      <c r="E382" t="s">
        <v>152</v>
      </c>
      <c r="F382">
        <v>80</v>
      </c>
      <c r="G382" t="s">
        <v>496</v>
      </c>
      <c r="H382" t="s">
        <v>217</v>
      </c>
      <c r="K382">
        <v>1</v>
      </c>
      <c r="L382">
        <v>20</v>
      </c>
      <c r="M382">
        <v>72</v>
      </c>
      <c r="N382">
        <f t="shared" ref="N382" si="372">+F382*K382*L382/1000</f>
        <v>1.6</v>
      </c>
      <c r="O382">
        <f t="shared" ref="O382" si="373">+N382*M382</f>
        <v>115.2</v>
      </c>
      <c r="P382">
        <v>396</v>
      </c>
      <c r="Q382">
        <v>296</v>
      </c>
      <c r="R382">
        <v>180</v>
      </c>
      <c r="S382">
        <v>8</v>
      </c>
      <c r="T382">
        <v>9</v>
      </c>
      <c r="U382">
        <f t="shared" ref="U382" si="374">+T382*R382</f>
        <v>1620</v>
      </c>
      <c r="V382">
        <f t="shared" ref="V382" si="375">+U382+150</f>
        <v>1770</v>
      </c>
      <c r="W382">
        <v>19200</v>
      </c>
      <c r="X382">
        <f t="shared" ref="X382" si="376">W382*F382/1000</f>
        <v>1536</v>
      </c>
      <c r="Y382" s="133">
        <v>92</v>
      </c>
      <c r="Z382">
        <f t="shared" si="299"/>
        <v>1413.12</v>
      </c>
      <c r="AA382">
        <f t="shared" si="344"/>
        <v>12.266666666666666</v>
      </c>
      <c r="AB382" t="s">
        <v>158</v>
      </c>
      <c r="AC382">
        <f>+Z382*24</f>
        <v>33914.879999999997</v>
      </c>
      <c r="AD382" t="s">
        <v>159</v>
      </c>
    </row>
    <row r="383" spans="1:30" ht="15.65" customHeight="1" x14ac:dyDescent="0.35">
      <c r="A383" t="str">
        <f t="shared" si="316"/>
        <v>43221981C01</v>
      </c>
      <c r="B383">
        <v>4322198</v>
      </c>
      <c r="C383" t="s">
        <v>499</v>
      </c>
      <c r="D383" t="s">
        <v>151</v>
      </c>
      <c r="E383" t="s">
        <v>152</v>
      </c>
      <c r="F383">
        <v>80</v>
      </c>
      <c r="G383" t="s">
        <v>496</v>
      </c>
      <c r="H383" t="s">
        <v>217</v>
      </c>
      <c r="K383">
        <v>1</v>
      </c>
      <c r="L383">
        <v>20</v>
      </c>
      <c r="M383">
        <v>72</v>
      </c>
      <c r="N383">
        <f t="shared" si="367"/>
        <v>1.6</v>
      </c>
      <c r="O383">
        <f t="shared" si="368"/>
        <v>115.2</v>
      </c>
      <c r="P383">
        <v>396</v>
      </c>
      <c r="Q383">
        <v>296</v>
      </c>
      <c r="R383">
        <v>180</v>
      </c>
      <c r="S383">
        <v>8</v>
      </c>
      <c r="T383">
        <v>9</v>
      </c>
      <c r="U383">
        <f t="shared" si="369"/>
        <v>1620</v>
      </c>
      <c r="V383">
        <f t="shared" si="370"/>
        <v>1770</v>
      </c>
      <c r="W383">
        <v>19200</v>
      </c>
      <c r="X383">
        <f t="shared" si="371"/>
        <v>1536</v>
      </c>
      <c r="Y383" s="133">
        <v>92</v>
      </c>
      <c r="Z383">
        <f t="shared" si="299"/>
        <v>1413.12</v>
      </c>
      <c r="AA383">
        <f t="shared" si="344"/>
        <v>12.266666666666666</v>
      </c>
      <c r="AB383" t="s">
        <v>158</v>
      </c>
      <c r="AC383">
        <f>+Z383*24</f>
        <v>33914.879999999997</v>
      </c>
      <c r="AD383" t="s">
        <v>159</v>
      </c>
    </row>
    <row r="384" spans="1:30" ht="15.65" customHeight="1" x14ac:dyDescent="0.35">
      <c r="A384" t="str">
        <f t="shared" si="316"/>
        <v>43068981C01</v>
      </c>
      <c r="B384">
        <v>4306898</v>
      </c>
      <c r="C384" t="s">
        <v>116</v>
      </c>
      <c r="D384" t="s">
        <v>151</v>
      </c>
      <c r="E384" t="s">
        <v>199</v>
      </c>
      <c r="F384">
        <v>60</v>
      </c>
      <c r="G384" t="s">
        <v>500</v>
      </c>
      <c r="H384" t="s">
        <v>161</v>
      </c>
      <c r="K384">
        <v>1</v>
      </c>
      <c r="L384">
        <v>30</v>
      </c>
      <c r="M384">
        <v>56</v>
      </c>
      <c r="N384">
        <f>+F384*K384*L384/1000</f>
        <v>1.8</v>
      </c>
      <c r="O384">
        <f>+N384*M384</f>
        <v>100.8</v>
      </c>
      <c r="P384">
        <v>391</v>
      </c>
      <c r="Q384">
        <v>291</v>
      </c>
      <c r="R384">
        <v>220</v>
      </c>
      <c r="S384">
        <v>8</v>
      </c>
      <c r="T384">
        <v>7</v>
      </c>
      <c r="U384">
        <f>+T384*R384</f>
        <v>1540</v>
      </c>
      <c r="V384">
        <f>+U384+150</f>
        <v>1690</v>
      </c>
      <c r="W384">
        <v>25410</v>
      </c>
      <c r="X384">
        <f>W384*F384/1000</f>
        <v>1524.6</v>
      </c>
      <c r="Y384" s="133">
        <v>86</v>
      </c>
      <c r="Z384">
        <f t="shared" si="299"/>
        <v>1311.1559999999999</v>
      </c>
      <c r="AA384">
        <f t="shared" si="344"/>
        <v>13.007499999999999</v>
      </c>
      <c r="AB384" t="s">
        <v>158</v>
      </c>
      <c r="AC384">
        <v>1417.88</v>
      </c>
    </row>
    <row r="385" spans="1:32" ht="25.4" customHeight="1" x14ac:dyDescent="0.35">
      <c r="A385" t="str">
        <f t="shared" si="316"/>
        <v>43063661C01</v>
      </c>
      <c r="B385">
        <v>4306366</v>
      </c>
      <c r="C385" t="s">
        <v>116</v>
      </c>
      <c r="D385" t="s">
        <v>151</v>
      </c>
      <c r="E385" t="s">
        <v>199</v>
      </c>
      <c r="F385">
        <v>60</v>
      </c>
      <c r="G385" t="s">
        <v>501</v>
      </c>
      <c r="H385" t="s">
        <v>161</v>
      </c>
      <c r="K385">
        <v>1</v>
      </c>
      <c r="L385">
        <v>30</v>
      </c>
      <c r="M385">
        <v>32</v>
      </c>
      <c r="N385">
        <f>+F385*K385*L385/1000</f>
        <v>1.8</v>
      </c>
      <c r="O385">
        <f>+N385*M385</f>
        <v>57.6</v>
      </c>
      <c r="P385">
        <v>391</v>
      </c>
      <c r="Q385">
        <v>291</v>
      </c>
      <c r="R385">
        <v>220</v>
      </c>
      <c r="S385">
        <v>8</v>
      </c>
      <c r="T385">
        <v>4</v>
      </c>
      <c r="U385">
        <f>+T385*R385</f>
        <v>880</v>
      </c>
      <c r="V385">
        <f>+U385+150</f>
        <v>1030</v>
      </c>
      <c r="W385">
        <v>25410</v>
      </c>
      <c r="X385">
        <f>W385*F385/1000</f>
        <v>1524.6</v>
      </c>
      <c r="Y385" s="133">
        <v>86</v>
      </c>
      <c r="Z385">
        <f t="shared" si="299"/>
        <v>1311.1559999999999</v>
      </c>
      <c r="AA385">
        <f t="shared" si="344"/>
        <v>22.763124999999999</v>
      </c>
      <c r="AB385" t="s">
        <v>158</v>
      </c>
      <c r="AC385">
        <v>1417.88</v>
      </c>
    </row>
    <row r="386" spans="1:32" ht="15.65" customHeight="1" x14ac:dyDescent="0.35">
      <c r="A386" t="str">
        <f t="shared" si="316"/>
        <v>43068981c03</v>
      </c>
      <c r="B386">
        <v>4306898</v>
      </c>
      <c r="C386" t="s">
        <v>116</v>
      </c>
      <c r="D386" t="s">
        <v>69</v>
      </c>
      <c r="E386" t="s">
        <v>199</v>
      </c>
      <c r="F386">
        <v>60</v>
      </c>
      <c r="G386" t="s">
        <v>500</v>
      </c>
      <c r="H386" t="s">
        <v>161</v>
      </c>
      <c r="K386">
        <v>1</v>
      </c>
      <c r="L386">
        <v>30</v>
      </c>
      <c r="M386">
        <v>56</v>
      </c>
      <c r="N386">
        <f>+F386*K386*L386/1000</f>
        <v>1.8</v>
      </c>
      <c r="O386">
        <f>+N386*M386</f>
        <v>100.8</v>
      </c>
      <c r="P386">
        <v>391</v>
      </c>
      <c r="Q386">
        <v>291</v>
      </c>
      <c r="R386">
        <v>220</v>
      </c>
      <c r="S386">
        <v>8</v>
      </c>
      <c r="T386">
        <v>7</v>
      </c>
      <c r="U386">
        <f>+T386*R386</f>
        <v>1540</v>
      </c>
      <c r="V386">
        <f>+U386+150</f>
        <v>1690</v>
      </c>
      <c r="W386">
        <v>13764</v>
      </c>
      <c r="X386">
        <f>W386*F386/1000</f>
        <v>825.84</v>
      </c>
      <c r="Y386" s="133">
        <v>91.925072</v>
      </c>
      <c r="Z386">
        <f t="shared" si="299"/>
        <v>759.15401460480007</v>
      </c>
      <c r="AA386">
        <f t="shared" si="344"/>
        <v>7.531289827428572</v>
      </c>
      <c r="AB386" t="s">
        <v>154</v>
      </c>
      <c r="AC386">
        <v>102087.216</v>
      </c>
    </row>
    <row r="387" spans="1:32" ht="11.9" customHeight="1" x14ac:dyDescent="0.35">
      <c r="A387" t="str">
        <f t="shared" si="316"/>
        <v>42874551C03</v>
      </c>
      <c r="B387" s="12">
        <v>4287455</v>
      </c>
      <c r="C387" t="s">
        <v>266</v>
      </c>
      <c r="D387" t="s">
        <v>163</v>
      </c>
      <c r="E387" t="s">
        <v>251</v>
      </c>
      <c r="F387">
        <v>300</v>
      </c>
      <c r="G387" t="s">
        <v>272</v>
      </c>
      <c r="H387" t="s">
        <v>161</v>
      </c>
      <c r="K387">
        <v>23.6</v>
      </c>
      <c r="L387">
        <v>6</v>
      </c>
      <c r="M387">
        <v>80</v>
      </c>
      <c r="N387">
        <f t="shared" ref="N387" si="377">F387*L387/1000</f>
        <v>1.8</v>
      </c>
      <c r="O387">
        <f t="shared" ref="O387" si="378">+N387*M387</f>
        <v>144</v>
      </c>
      <c r="P387">
        <v>400</v>
      </c>
      <c r="Q387">
        <v>286</v>
      </c>
      <c r="R387">
        <v>222</v>
      </c>
      <c r="S387">
        <v>8</v>
      </c>
      <c r="T387">
        <v>4</v>
      </c>
      <c r="U387">
        <f t="shared" ref="U387" si="379">+T387*R387</f>
        <v>888</v>
      </c>
      <c r="V387">
        <f t="shared" ref="V387" si="380">+U387+150</f>
        <v>1038</v>
      </c>
      <c r="W387">
        <v>57180</v>
      </c>
      <c r="X387">
        <f t="shared" ref="X387" si="381">W387*12.6/1000</f>
        <v>720.46799999999996</v>
      </c>
      <c r="Y387" s="133">
        <v>94</v>
      </c>
      <c r="Z387">
        <f t="shared" si="299"/>
        <v>677.23991999999998</v>
      </c>
      <c r="AA387">
        <f t="shared" si="344"/>
        <v>4.703055</v>
      </c>
      <c r="AB387" t="s">
        <v>158</v>
      </c>
      <c r="AC387">
        <f t="shared" ref="AC387" si="382">+Z387*3*8</f>
        <v>16253.75808</v>
      </c>
      <c r="AD387" t="s">
        <v>252</v>
      </c>
      <c r="AF387" t="e">
        <v>#N/A</v>
      </c>
    </row>
    <row r="388" spans="1:32" ht="11.9" customHeight="1" x14ac:dyDescent="0.35">
      <c r="A388" t="str">
        <f t="shared" si="316"/>
        <v>43128641C03</v>
      </c>
      <c r="B388" s="12">
        <v>4312864</v>
      </c>
      <c r="C388" t="s">
        <v>502</v>
      </c>
      <c r="D388" t="s">
        <v>163</v>
      </c>
      <c r="E388" t="s">
        <v>251</v>
      </c>
      <c r="F388">
        <v>300</v>
      </c>
      <c r="G388" t="s">
        <v>272</v>
      </c>
      <c r="H388" t="s">
        <v>161</v>
      </c>
      <c r="K388">
        <v>23.6</v>
      </c>
      <c r="L388">
        <v>6</v>
      </c>
      <c r="M388">
        <v>80</v>
      </c>
      <c r="N388">
        <f t="shared" ref="N388" si="383">F388*L388/1000</f>
        <v>1.8</v>
      </c>
      <c r="O388">
        <f t="shared" ref="O388" si="384">+N388*M388</f>
        <v>144</v>
      </c>
      <c r="P388">
        <v>400</v>
      </c>
      <c r="Q388">
        <v>286</v>
      </c>
      <c r="R388">
        <v>222</v>
      </c>
      <c r="S388">
        <v>8</v>
      </c>
      <c r="T388">
        <v>4</v>
      </c>
      <c r="U388">
        <f t="shared" ref="U388" si="385">+T388*R388</f>
        <v>888</v>
      </c>
      <c r="V388">
        <f t="shared" ref="V388" si="386">+U388+150</f>
        <v>1038</v>
      </c>
      <c r="W388">
        <v>57180</v>
      </c>
      <c r="X388">
        <f t="shared" ref="X388" si="387">W388*12.6/1000</f>
        <v>720.46799999999996</v>
      </c>
      <c r="Y388" s="133">
        <v>94</v>
      </c>
      <c r="Z388">
        <f t="shared" si="299"/>
        <v>677.23991999999998</v>
      </c>
      <c r="AA388">
        <f t="shared" si="344"/>
        <v>4.703055</v>
      </c>
      <c r="AB388" t="s">
        <v>158</v>
      </c>
      <c r="AC388">
        <f t="shared" ref="AC388" si="388">+Z388*3*8</f>
        <v>16253.75808</v>
      </c>
      <c r="AD388" t="s">
        <v>252</v>
      </c>
      <c r="AF388" t="e">
        <v>#N/A</v>
      </c>
    </row>
    <row r="389" spans="1:32" ht="21" customHeight="1" x14ac:dyDescent="0.35">
      <c r="A389" t="str">
        <f t="shared" si="316"/>
        <v>43069001c03</v>
      </c>
      <c r="B389">
        <v>4306900</v>
      </c>
      <c r="C389" t="s">
        <v>503</v>
      </c>
      <c r="D389" t="s">
        <v>69</v>
      </c>
      <c r="E389" t="s">
        <v>193</v>
      </c>
      <c r="F389">
        <v>300</v>
      </c>
      <c r="G389" t="s">
        <v>504</v>
      </c>
      <c r="H389" t="s">
        <v>161</v>
      </c>
      <c r="K389">
        <v>9</v>
      </c>
      <c r="L389">
        <v>8</v>
      </c>
      <c r="M389">
        <v>36</v>
      </c>
      <c r="N389">
        <f>K389*L389*0.0335</f>
        <v>2.4119999999999999</v>
      </c>
      <c r="O389">
        <f>+N389*M389</f>
        <v>86.831999999999994</v>
      </c>
      <c r="P389">
        <v>396</v>
      </c>
      <c r="Q389">
        <v>386</v>
      </c>
      <c r="R389">
        <v>245</v>
      </c>
      <c r="S389">
        <v>6</v>
      </c>
      <c r="T389">
        <v>6</v>
      </c>
      <c r="U389">
        <f>+T389*R389</f>
        <v>1470</v>
      </c>
      <c r="V389">
        <f>+U389+150</f>
        <v>1620</v>
      </c>
      <c r="W389">
        <v>23400</v>
      </c>
      <c r="X389">
        <f>W389*33.5/1000</f>
        <v>783.9</v>
      </c>
      <c r="Y389" s="133">
        <v>90</v>
      </c>
      <c r="Z389">
        <f t="shared" ref="Z389:Z419" si="389">+X389*Y389/100</f>
        <v>705.51</v>
      </c>
      <c r="AA389">
        <f t="shared" si="344"/>
        <v>8.125</v>
      </c>
      <c r="AB389" t="s">
        <v>158</v>
      </c>
      <c r="AC389">
        <f>+Z389*8*2</f>
        <v>11288.16</v>
      </c>
    </row>
    <row r="390" spans="1:32" ht="21" customHeight="1" x14ac:dyDescent="0.35">
      <c r="A390" t="str">
        <f t="shared" si="316"/>
        <v>43070631C01</v>
      </c>
      <c r="B390">
        <v>4307063</v>
      </c>
      <c r="C390" t="s">
        <v>505</v>
      </c>
      <c r="D390" t="s">
        <v>151</v>
      </c>
      <c r="E390" t="s">
        <v>152</v>
      </c>
      <c r="F390">
        <v>80</v>
      </c>
      <c r="G390" t="s">
        <v>506</v>
      </c>
      <c r="H390" t="s">
        <v>215</v>
      </c>
      <c r="K390">
        <v>1</v>
      </c>
      <c r="L390">
        <v>20</v>
      </c>
      <c r="M390">
        <v>72</v>
      </c>
      <c r="N390">
        <f t="shared" ref="N390:N399" si="390">+F390*K390*L390/1000</f>
        <v>1.6</v>
      </c>
      <c r="O390">
        <f t="shared" ref="O390:O399" si="391">+N390*M390</f>
        <v>115.2</v>
      </c>
      <c r="P390">
        <v>393</v>
      </c>
      <c r="Q390">
        <v>295</v>
      </c>
      <c r="R390">
        <v>180</v>
      </c>
      <c r="S390">
        <v>8</v>
      </c>
      <c r="T390">
        <v>9</v>
      </c>
      <c r="U390">
        <f t="shared" ref="U390:U399" si="392">+T390*R390</f>
        <v>1620</v>
      </c>
      <c r="V390">
        <f t="shared" ref="V390:V399" si="393">+U390+150</f>
        <v>1770</v>
      </c>
      <c r="W390">
        <v>19200</v>
      </c>
      <c r="X390">
        <f t="shared" ref="X390:X399" si="394">W390*F390/1000</f>
        <v>1536</v>
      </c>
      <c r="Y390" s="133">
        <v>92</v>
      </c>
      <c r="Z390">
        <f t="shared" si="389"/>
        <v>1413.12</v>
      </c>
      <c r="AA390">
        <f t="shared" si="344"/>
        <v>12.266666666666666</v>
      </c>
      <c r="AB390" t="s">
        <v>158</v>
      </c>
      <c r="AC390">
        <f t="shared" ref="AC390:AC395" si="395">+Z390*24</f>
        <v>33914.879999999997</v>
      </c>
      <c r="AD390" t="s">
        <v>159</v>
      </c>
    </row>
    <row r="391" spans="1:32" ht="21" customHeight="1" x14ac:dyDescent="0.35">
      <c r="A391" t="str">
        <f t="shared" si="316"/>
        <v>43070671C01</v>
      </c>
      <c r="B391">
        <v>4307067</v>
      </c>
      <c r="C391" t="s">
        <v>507</v>
      </c>
      <c r="D391" t="s">
        <v>151</v>
      </c>
      <c r="E391" t="s">
        <v>152</v>
      </c>
      <c r="F391">
        <v>80</v>
      </c>
      <c r="G391" t="s">
        <v>508</v>
      </c>
      <c r="H391" t="s">
        <v>157</v>
      </c>
      <c r="K391">
        <v>1</v>
      </c>
      <c r="L391">
        <v>20</v>
      </c>
      <c r="M391">
        <v>72</v>
      </c>
      <c r="N391">
        <f t="shared" ref="N391" si="396">+F391*K391*L391/1000</f>
        <v>1.6</v>
      </c>
      <c r="O391">
        <f t="shared" ref="O391" si="397">+N391*M391</f>
        <v>115.2</v>
      </c>
      <c r="P391">
        <v>396</v>
      </c>
      <c r="Q391">
        <v>296</v>
      </c>
      <c r="R391">
        <v>180</v>
      </c>
      <c r="S391">
        <v>8</v>
      </c>
      <c r="T391">
        <v>9</v>
      </c>
      <c r="U391">
        <f t="shared" ref="U391" si="398">+T391*R391</f>
        <v>1620</v>
      </c>
      <c r="V391">
        <f t="shared" ref="V391" si="399">+U391+150</f>
        <v>1770</v>
      </c>
      <c r="W391">
        <v>19200</v>
      </c>
      <c r="X391">
        <f t="shared" ref="X391" si="400">W391*F391/1000</f>
        <v>1536</v>
      </c>
      <c r="Y391" s="133">
        <v>92</v>
      </c>
      <c r="Z391">
        <f t="shared" si="389"/>
        <v>1413.12</v>
      </c>
      <c r="AA391">
        <f t="shared" si="344"/>
        <v>12.266666666666666</v>
      </c>
      <c r="AB391" t="s">
        <v>158</v>
      </c>
      <c r="AC391">
        <f t="shared" si="395"/>
        <v>33914.879999999997</v>
      </c>
      <c r="AD391" t="s">
        <v>159</v>
      </c>
    </row>
    <row r="392" spans="1:32" ht="21" customHeight="1" x14ac:dyDescent="0.35">
      <c r="A392" t="str">
        <f t="shared" ref="A392:A419" si="401">_xlfn.CONCAT(B392,D392)</f>
        <v>43221741C01</v>
      </c>
      <c r="B392">
        <v>4322174</v>
      </c>
      <c r="C392" t="s">
        <v>509</v>
      </c>
      <c r="D392" t="s">
        <v>151</v>
      </c>
      <c r="E392" t="s">
        <v>152</v>
      </c>
      <c r="F392">
        <v>80</v>
      </c>
      <c r="G392" t="s">
        <v>508</v>
      </c>
      <c r="H392" t="s">
        <v>157</v>
      </c>
      <c r="K392">
        <v>1</v>
      </c>
      <c r="L392">
        <v>20</v>
      </c>
      <c r="M392">
        <v>72</v>
      </c>
      <c r="N392">
        <f t="shared" si="390"/>
        <v>1.6</v>
      </c>
      <c r="O392">
        <f t="shared" si="391"/>
        <v>115.2</v>
      </c>
      <c r="P392">
        <v>396</v>
      </c>
      <c r="Q392">
        <v>296</v>
      </c>
      <c r="R392">
        <v>180</v>
      </c>
      <c r="S392">
        <v>8</v>
      </c>
      <c r="T392">
        <v>9</v>
      </c>
      <c r="U392">
        <f t="shared" si="392"/>
        <v>1620</v>
      </c>
      <c r="V392">
        <f t="shared" si="393"/>
        <v>1770</v>
      </c>
      <c r="W392">
        <v>19200</v>
      </c>
      <c r="X392">
        <f t="shared" si="394"/>
        <v>1536</v>
      </c>
      <c r="Y392" s="133">
        <v>92</v>
      </c>
      <c r="Z392">
        <f t="shared" si="389"/>
        <v>1413.12</v>
      </c>
      <c r="AA392">
        <f t="shared" si="344"/>
        <v>12.266666666666666</v>
      </c>
      <c r="AB392" t="s">
        <v>158</v>
      </c>
      <c r="AC392">
        <f t="shared" si="395"/>
        <v>33914.879999999997</v>
      </c>
      <c r="AD392" t="s">
        <v>159</v>
      </c>
    </row>
    <row r="393" spans="1:32" ht="21" customHeight="1" x14ac:dyDescent="0.35">
      <c r="A393" t="str">
        <f t="shared" si="401"/>
        <v>43070681C01</v>
      </c>
      <c r="B393">
        <v>4307068</v>
      </c>
      <c r="C393" t="s">
        <v>510</v>
      </c>
      <c r="D393" t="s">
        <v>151</v>
      </c>
      <c r="E393" t="s">
        <v>152</v>
      </c>
      <c r="F393">
        <v>80</v>
      </c>
      <c r="G393" t="s">
        <v>511</v>
      </c>
      <c r="H393" t="s">
        <v>212</v>
      </c>
      <c r="K393">
        <v>1</v>
      </c>
      <c r="L393">
        <v>20</v>
      </c>
      <c r="M393">
        <v>72</v>
      </c>
      <c r="N393">
        <f t="shared" si="390"/>
        <v>1.6</v>
      </c>
      <c r="O393">
        <f t="shared" si="391"/>
        <v>115.2</v>
      </c>
      <c r="P393">
        <v>393</v>
      </c>
      <c r="Q393">
        <v>295</v>
      </c>
      <c r="R393">
        <v>180</v>
      </c>
      <c r="S393">
        <v>8</v>
      </c>
      <c r="T393">
        <v>9</v>
      </c>
      <c r="U393">
        <f t="shared" si="392"/>
        <v>1620</v>
      </c>
      <c r="V393">
        <f t="shared" si="393"/>
        <v>1770</v>
      </c>
      <c r="W393">
        <v>19200</v>
      </c>
      <c r="X393">
        <f t="shared" si="394"/>
        <v>1536</v>
      </c>
      <c r="Y393" s="133">
        <v>92</v>
      </c>
      <c r="Z393">
        <f t="shared" si="389"/>
        <v>1413.12</v>
      </c>
      <c r="AA393">
        <f t="shared" si="344"/>
        <v>12.266666666666666</v>
      </c>
      <c r="AB393" t="s">
        <v>158</v>
      </c>
      <c r="AC393">
        <f t="shared" si="395"/>
        <v>33914.879999999997</v>
      </c>
      <c r="AD393" t="s">
        <v>159</v>
      </c>
    </row>
    <row r="394" spans="1:32" ht="21" customHeight="1" x14ac:dyDescent="0.35">
      <c r="A394" t="str">
        <f t="shared" si="401"/>
        <v>43090891C01</v>
      </c>
      <c r="B394">
        <v>4309089</v>
      </c>
      <c r="C394" t="s">
        <v>512</v>
      </c>
      <c r="D394" t="s">
        <v>151</v>
      </c>
      <c r="E394" t="s">
        <v>152</v>
      </c>
      <c r="F394">
        <v>80</v>
      </c>
      <c r="G394" t="s">
        <v>513</v>
      </c>
      <c r="H394" t="s">
        <v>217</v>
      </c>
      <c r="K394">
        <v>1</v>
      </c>
      <c r="L394">
        <v>20</v>
      </c>
      <c r="M394">
        <v>72</v>
      </c>
      <c r="N394">
        <f t="shared" ref="N394" si="402">+F394*K394*L394/1000</f>
        <v>1.6</v>
      </c>
      <c r="O394">
        <f t="shared" ref="O394" si="403">+N394*M394</f>
        <v>115.2</v>
      </c>
      <c r="P394">
        <v>393</v>
      </c>
      <c r="Q394">
        <v>295</v>
      </c>
      <c r="R394">
        <v>180</v>
      </c>
      <c r="S394">
        <v>8</v>
      </c>
      <c r="T394">
        <v>9</v>
      </c>
      <c r="U394">
        <f t="shared" ref="U394" si="404">+T394*R394</f>
        <v>1620</v>
      </c>
      <c r="V394">
        <f t="shared" ref="V394" si="405">+U394+150</f>
        <v>1770</v>
      </c>
      <c r="W394">
        <v>19200</v>
      </c>
      <c r="X394">
        <f t="shared" ref="X394" si="406">W394*F394/1000</f>
        <v>1536</v>
      </c>
      <c r="Y394" s="133">
        <v>92</v>
      </c>
      <c r="Z394">
        <f t="shared" si="389"/>
        <v>1413.12</v>
      </c>
      <c r="AA394">
        <f t="shared" si="344"/>
        <v>12.266666666666666</v>
      </c>
      <c r="AB394" t="s">
        <v>158</v>
      </c>
      <c r="AC394">
        <f t="shared" si="395"/>
        <v>33914.879999999997</v>
      </c>
      <c r="AD394" t="s">
        <v>159</v>
      </c>
    </row>
    <row r="395" spans="1:32" ht="21" customHeight="1" x14ac:dyDescent="0.35">
      <c r="A395" t="str">
        <f t="shared" si="401"/>
        <v>43221751C01</v>
      </c>
      <c r="B395" s="111">
        <v>4322175</v>
      </c>
      <c r="C395" t="s">
        <v>514</v>
      </c>
      <c r="D395" t="s">
        <v>151</v>
      </c>
      <c r="E395" t="s">
        <v>152</v>
      </c>
      <c r="F395">
        <v>80</v>
      </c>
      <c r="G395" t="s">
        <v>513</v>
      </c>
      <c r="H395" t="s">
        <v>217</v>
      </c>
      <c r="K395">
        <v>1</v>
      </c>
      <c r="L395">
        <v>20</v>
      </c>
      <c r="M395">
        <v>72</v>
      </c>
      <c r="N395">
        <f t="shared" si="390"/>
        <v>1.6</v>
      </c>
      <c r="O395">
        <f t="shared" si="391"/>
        <v>115.2</v>
      </c>
      <c r="P395">
        <v>393</v>
      </c>
      <c r="Q395">
        <v>295</v>
      </c>
      <c r="R395">
        <v>180</v>
      </c>
      <c r="S395">
        <v>8</v>
      </c>
      <c r="T395">
        <v>9</v>
      </c>
      <c r="U395">
        <f t="shared" si="392"/>
        <v>1620</v>
      </c>
      <c r="V395">
        <f t="shared" si="393"/>
        <v>1770</v>
      </c>
      <c r="W395">
        <v>19200</v>
      </c>
      <c r="X395">
        <f t="shared" si="394"/>
        <v>1536</v>
      </c>
      <c r="Y395" s="133">
        <v>92</v>
      </c>
      <c r="Z395">
        <f t="shared" si="389"/>
        <v>1413.12</v>
      </c>
      <c r="AA395">
        <f t="shared" si="344"/>
        <v>12.266666666666666</v>
      </c>
      <c r="AB395" t="s">
        <v>158</v>
      </c>
      <c r="AC395">
        <f t="shared" si="395"/>
        <v>33914.879999999997</v>
      </c>
      <c r="AD395" t="s">
        <v>159</v>
      </c>
    </row>
    <row r="396" spans="1:32" ht="21" customHeight="1" x14ac:dyDescent="0.35">
      <c r="A396" t="str">
        <f t="shared" si="401"/>
        <v>43096971C01</v>
      </c>
      <c r="B396">
        <v>4309697</v>
      </c>
      <c r="C396" t="s">
        <v>515</v>
      </c>
      <c r="D396" t="s">
        <v>151</v>
      </c>
      <c r="E396" t="s">
        <v>152</v>
      </c>
      <c r="F396">
        <v>80</v>
      </c>
      <c r="G396" t="s">
        <v>516</v>
      </c>
      <c r="H396" t="s">
        <v>215</v>
      </c>
      <c r="K396">
        <v>1</v>
      </c>
      <c r="L396">
        <v>20</v>
      </c>
      <c r="M396">
        <v>72</v>
      </c>
      <c r="N396">
        <f t="shared" si="390"/>
        <v>1.6</v>
      </c>
      <c r="O396">
        <f t="shared" si="391"/>
        <v>115.2</v>
      </c>
      <c r="P396">
        <v>396</v>
      </c>
      <c r="Q396">
        <v>296</v>
      </c>
      <c r="R396">
        <v>180</v>
      </c>
      <c r="S396">
        <v>8</v>
      </c>
      <c r="T396">
        <v>9</v>
      </c>
      <c r="U396">
        <f t="shared" si="392"/>
        <v>1620</v>
      </c>
      <c r="V396">
        <f t="shared" si="393"/>
        <v>1770</v>
      </c>
      <c r="W396">
        <v>19200</v>
      </c>
      <c r="X396">
        <f t="shared" si="394"/>
        <v>1536</v>
      </c>
      <c r="Y396" s="133">
        <v>92</v>
      </c>
      <c r="Z396">
        <f t="shared" si="389"/>
        <v>1413.12</v>
      </c>
      <c r="AA396">
        <f t="shared" si="344"/>
        <v>12.266666666666666</v>
      </c>
      <c r="AB396" t="s">
        <v>158</v>
      </c>
      <c r="AC396">
        <f t="shared" ref="AC396:AC399" si="407">+Z396*24</f>
        <v>33914.879999999997</v>
      </c>
      <c r="AD396" t="s">
        <v>159</v>
      </c>
    </row>
    <row r="397" spans="1:32" ht="21" customHeight="1" x14ac:dyDescent="0.35">
      <c r="A397" t="str">
        <f t="shared" si="401"/>
        <v>43096981C01</v>
      </c>
      <c r="B397">
        <v>4309698</v>
      </c>
      <c r="C397" t="s">
        <v>517</v>
      </c>
      <c r="D397" t="s">
        <v>151</v>
      </c>
      <c r="E397" t="s">
        <v>152</v>
      </c>
      <c r="F397">
        <v>80</v>
      </c>
      <c r="G397" t="s">
        <v>516</v>
      </c>
      <c r="H397" t="s">
        <v>212</v>
      </c>
      <c r="K397">
        <v>1</v>
      </c>
      <c r="L397">
        <v>20</v>
      </c>
      <c r="M397">
        <v>40</v>
      </c>
      <c r="N397">
        <f t="shared" si="390"/>
        <v>1.6</v>
      </c>
      <c r="O397">
        <f t="shared" si="391"/>
        <v>64</v>
      </c>
      <c r="P397">
        <v>396</v>
      </c>
      <c r="Q397">
        <v>296</v>
      </c>
      <c r="R397">
        <v>180</v>
      </c>
      <c r="S397">
        <v>8</v>
      </c>
      <c r="T397">
        <v>5</v>
      </c>
      <c r="U397">
        <f t="shared" si="392"/>
        <v>900</v>
      </c>
      <c r="V397">
        <f t="shared" si="393"/>
        <v>1050</v>
      </c>
      <c r="W397">
        <v>19200</v>
      </c>
      <c r="X397">
        <f t="shared" si="394"/>
        <v>1536</v>
      </c>
      <c r="Y397" s="133">
        <v>92</v>
      </c>
      <c r="Z397">
        <f t="shared" si="389"/>
        <v>1413.12</v>
      </c>
      <c r="AA397">
        <f t="shared" si="344"/>
        <v>22.08</v>
      </c>
      <c r="AB397" t="s">
        <v>158</v>
      </c>
      <c r="AC397">
        <f t="shared" si="407"/>
        <v>33914.879999999997</v>
      </c>
      <c r="AD397" t="s">
        <v>159</v>
      </c>
    </row>
    <row r="398" spans="1:32" ht="21" customHeight="1" x14ac:dyDescent="0.35">
      <c r="A398" t="str">
        <f t="shared" si="401"/>
        <v>43096981C01</v>
      </c>
      <c r="B398">
        <v>4309698</v>
      </c>
      <c r="C398" t="s">
        <v>517</v>
      </c>
      <c r="D398" t="s">
        <v>151</v>
      </c>
      <c r="E398" t="s">
        <v>152</v>
      </c>
      <c r="F398">
        <v>80</v>
      </c>
      <c r="G398" t="s">
        <v>516</v>
      </c>
      <c r="H398" t="s">
        <v>212</v>
      </c>
      <c r="K398">
        <v>1</v>
      </c>
      <c r="L398">
        <v>20</v>
      </c>
      <c r="M398">
        <v>40</v>
      </c>
      <c r="N398">
        <f t="shared" si="390"/>
        <v>1.6</v>
      </c>
      <c r="O398">
        <f t="shared" si="391"/>
        <v>64</v>
      </c>
      <c r="P398">
        <v>396</v>
      </c>
      <c r="Q398">
        <v>296</v>
      </c>
      <c r="R398">
        <v>180</v>
      </c>
      <c r="S398">
        <v>8</v>
      </c>
      <c r="T398">
        <v>5</v>
      </c>
      <c r="U398">
        <f t="shared" si="392"/>
        <v>900</v>
      </c>
      <c r="V398">
        <f t="shared" si="393"/>
        <v>1050</v>
      </c>
      <c r="W398">
        <v>19200</v>
      </c>
      <c r="X398">
        <f t="shared" si="394"/>
        <v>1536</v>
      </c>
      <c r="Y398" s="133">
        <v>92</v>
      </c>
      <c r="Z398">
        <f t="shared" si="389"/>
        <v>1413.12</v>
      </c>
      <c r="AA398">
        <f t="shared" si="344"/>
        <v>22.08</v>
      </c>
      <c r="AB398" t="s">
        <v>158</v>
      </c>
      <c r="AC398">
        <f t="shared" si="407"/>
        <v>33914.879999999997</v>
      </c>
      <c r="AD398" t="s">
        <v>159</v>
      </c>
    </row>
    <row r="399" spans="1:32" ht="21" customHeight="1" x14ac:dyDescent="0.35">
      <c r="A399" t="str">
        <f t="shared" si="401"/>
        <v>43097051C01</v>
      </c>
      <c r="B399">
        <v>4309705</v>
      </c>
      <c r="C399" t="s">
        <v>518</v>
      </c>
      <c r="D399" t="s">
        <v>151</v>
      </c>
      <c r="E399" t="s">
        <v>152</v>
      </c>
      <c r="F399">
        <v>80</v>
      </c>
      <c r="G399" t="s">
        <v>516</v>
      </c>
      <c r="H399" t="s">
        <v>217</v>
      </c>
      <c r="K399">
        <v>1</v>
      </c>
      <c r="L399">
        <v>20</v>
      </c>
      <c r="M399">
        <v>72</v>
      </c>
      <c r="N399">
        <f t="shared" si="390"/>
        <v>1.6</v>
      </c>
      <c r="O399">
        <f t="shared" si="391"/>
        <v>115.2</v>
      </c>
      <c r="P399">
        <v>396</v>
      </c>
      <c r="Q399">
        <v>296</v>
      </c>
      <c r="R399">
        <v>180</v>
      </c>
      <c r="S399">
        <v>8</v>
      </c>
      <c r="T399">
        <v>9</v>
      </c>
      <c r="U399">
        <f t="shared" si="392"/>
        <v>1620</v>
      </c>
      <c r="V399">
        <f t="shared" si="393"/>
        <v>1770</v>
      </c>
      <c r="W399">
        <v>19200</v>
      </c>
      <c r="X399">
        <f t="shared" si="394"/>
        <v>1536</v>
      </c>
      <c r="Y399" s="133">
        <v>92</v>
      </c>
      <c r="Z399">
        <f t="shared" si="389"/>
        <v>1413.12</v>
      </c>
      <c r="AA399">
        <f t="shared" si="344"/>
        <v>12.266666666666666</v>
      </c>
      <c r="AB399" t="s">
        <v>158</v>
      </c>
      <c r="AC399">
        <f t="shared" si="407"/>
        <v>33914.879999999997</v>
      </c>
      <c r="AD399" t="s">
        <v>159</v>
      </c>
    </row>
    <row r="400" spans="1:32" ht="15.65" customHeight="1" x14ac:dyDescent="0.35">
      <c r="A400" t="str">
        <f t="shared" si="401"/>
        <v>43063661c03</v>
      </c>
      <c r="B400">
        <v>4306366</v>
      </c>
      <c r="C400" t="s">
        <v>116</v>
      </c>
      <c r="D400" t="s">
        <v>69</v>
      </c>
      <c r="E400" t="s">
        <v>199</v>
      </c>
      <c r="F400">
        <v>60</v>
      </c>
      <c r="G400" t="s">
        <v>501</v>
      </c>
      <c r="H400" t="s">
        <v>161</v>
      </c>
      <c r="K400">
        <v>1</v>
      </c>
      <c r="L400">
        <v>30</v>
      </c>
      <c r="M400">
        <v>32</v>
      </c>
      <c r="N400">
        <f>+F400*K400*L400/1000</f>
        <v>1.8</v>
      </c>
      <c r="O400">
        <f>+N400*M400</f>
        <v>57.6</v>
      </c>
      <c r="P400">
        <v>391</v>
      </c>
      <c r="Q400">
        <v>291</v>
      </c>
      <c r="R400">
        <v>220</v>
      </c>
      <c r="S400">
        <v>8</v>
      </c>
      <c r="T400">
        <v>4</v>
      </c>
      <c r="U400">
        <f>+T400*R400</f>
        <v>880</v>
      </c>
      <c r="V400">
        <f>+U400+150</f>
        <v>1030</v>
      </c>
      <c r="W400">
        <v>13764</v>
      </c>
      <c r="X400">
        <f>W400*F400/1000</f>
        <v>825.84</v>
      </c>
      <c r="Y400" s="133">
        <v>91.925072</v>
      </c>
      <c r="Z400">
        <f t="shared" si="389"/>
        <v>759.15401460480007</v>
      </c>
      <c r="AA400">
        <f t="shared" si="344"/>
        <v>13.179757198000001</v>
      </c>
      <c r="AB400" t="s">
        <v>154</v>
      </c>
      <c r="AC400">
        <v>102087.216</v>
      </c>
    </row>
    <row r="401" spans="1:30" ht="21" customHeight="1" x14ac:dyDescent="0.35">
      <c r="A401" t="str">
        <f t="shared" si="401"/>
        <v>43099691C01</v>
      </c>
      <c r="B401">
        <v>4309969</v>
      </c>
      <c r="C401" t="s">
        <v>111</v>
      </c>
      <c r="D401" t="s">
        <v>151</v>
      </c>
      <c r="E401" t="s">
        <v>199</v>
      </c>
      <c r="F401">
        <v>60</v>
      </c>
      <c r="G401" t="s">
        <v>500</v>
      </c>
      <c r="H401" t="s">
        <v>221</v>
      </c>
      <c r="K401">
        <v>1</v>
      </c>
      <c r="L401">
        <v>30</v>
      </c>
      <c r="M401">
        <v>56</v>
      </c>
      <c r="N401">
        <f>+F401*K401*L401/1000</f>
        <v>1.8</v>
      </c>
      <c r="O401">
        <f>+N401*M401</f>
        <v>100.8</v>
      </c>
      <c r="P401">
        <v>391</v>
      </c>
      <c r="Q401">
        <v>291</v>
      </c>
      <c r="R401">
        <v>220</v>
      </c>
      <c r="S401">
        <v>8</v>
      </c>
      <c r="T401">
        <v>7</v>
      </c>
      <c r="U401">
        <f>+T401*R401</f>
        <v>1540</v>
      </c>
      <c r="V401">
        <f>+U401+150</f>
        <v>1690</v>
      </c>
      <c r="W401">
        <v>25410</v>
      </c>
      <c r="X401">
        <f>W401*F401/1000</f>
        <v>1524.6</v>
      </c>
      <c r="Y401" s="133">
        <v>86</v>
      </c>
      <c r="Z401">
        <f t="shared" si="389"/>
        <v>1311.1559999999999</v>
      </c>
      <c r="AA401">
        <f t="shared" si="344"/>
        <v>13.007499999999999</v>
      </c>
      <c r="AB401" t="s">
        <v>158</v>
      </c>
      <c r="AC401">
        <v>1417.88</v>
      </c>
    </row>
    <row r="402" spans="1:30" ht="15.65" customHeight="1" x14ac:dyDescent="0.35">
      <c r="A402" t="str">
        <f t="shared" si="401"/>
        <v>4530651c03</v>
      </c>
      <c r="B402" s="12">
        <v>453065</v>
      </c>
      <c r="C402" t="s">
        <v>491</v>
      </c>
      <c r="D402" t="s">
        <v>69</v>
      </c>
      <c r="E402" t="s">
        <v>199</v>
      </c>
      <c r="F402">
        <v>60</v>
      </c>
      <c r="H402" t="s">
        <v>161</v>
      </c>
      <c r="K402">
        <v>1</v>
      </c>
      <c r="L402">
        <v>40</v>
      </c>
      <c r="M402">
        <v>36</v>
      </c>
      <c r="N402">
        <f>+F402*K402*L402/1000</f>
        <v>2.4</v>
      </c>
      <c r="O402">
        <f>+N402*M402</f>
        <v>86.399999999999991</v>
      </c>
      <c r="S402">
        <v>4</v>
      </c>
      <c r="T402">
        <v>9</v>
      </c>
      <c r="U402">
        <f>+T402*R402</f>
        <v>0</v>
      </c>
      <c r="V402">
        <f>+U402+150</f>
        <v>150</v>
      </c>
      <c r="W402">
        <v>13764</v>
      </c>
      <c r="X402">
        <f>W402*F402/1000</f>
        <v>825.84</v>
      </c>
      <c r="Y402" s="133" t="e">
        <v>#N/A</v>
      </c>
      <c r="Z402" t="e">
        <f t="shared" si="389"/>
        <v>#N/A</v>
      </c>
      <c r="AA402" t="e">
        <f t="shared" si="344"/>
        <v>#N/A</v>
      </c>
      <c r="AB402" t="s">
        <v>154</v>
      </c>
      <c r="AC402">
        <v>102087.216</v>
      </c>
    </row>
    <row r="403" spans="1:30" ht="21" customHeight="1" x14ac:dyDescent="0.35">
      <c r="A403" t="str">
        <f t="shared" si="401"/>
        <v>43099691c03</v>
      </c>
      <c r="B403">
        <v>4309969</v>
      </c>
      <c r="C403" t="s">
        <v>111</v>
      </c>
      <c r="D403" t="s">
        <v>69</v>
      </c>
      <c r="E403" t="s">
        <v>199</v>
      </c>
      <c r="F403">
        <v>60</v>
      </c>
      <c r="G403" t="s">
        <v>500</v>
      </c>
      <c r="H403" t="s">
        <v>221</v>
      </c>
      <c r="K403">
        <v>1</v>
      </c>
      <c r="L403">
        <v>30</v>
      </c>
      <c r="M403">
        <v>56</v>
      </c>
      <c r="N403">
        <f>+F403*K403*L403/1000</f>
        <v>1.8</v>
      </c>
      <c r="O403">
        <f>+N403*M403</f>
        <v>100.8</v>
      </c>
      <c r="P403">
        <v>391</v>
      </c>
      <c r="Q403">
        <v>291</v>
      </c>
      <c r="R403">
        <v>220</v>
      </c>
      <c r="S403">
        <v>8</v>
      </c>
      <c r="T403">
        <v>7</v>
      </c>
      <c r="U403">
        <f>+T403*R403</f>
        <v>1540</v>
      </c>
      <c r="V403">
        <f>+U403+150</f>
        <v>1690</v>
      </c>
      <c r="W403">
        <v>13764</v>
      </c>
      <c r="X403">
        <f>W403*F403/1000</f>
        <v>825.84</v>
      </c>
      <c r="Y403" s="133">
        <v>91.925072</v>
      </c>
      <c r="Z403">
        <f t="shared" si="389"/>
        <v>759.15401460480007</v>
      </c>
      <c r="AA403">
        <f t="shared" si="344"/>
        <v>7.531289827428572</v>
      </c>
      <c r="AB403" t="s">
        <v>154</v>
      </c>
      <c r="AC403">
        <v>102087.216</v>
      </c>
    </row>
    <row r="404" spans="1:30" ht="21" customHeight="1" x14ac:dyDescent="0.35">
      <c r="A404" t="str">
        <f t="shared" si="401"/>
        <v>43099751C01</v>
      </c>
      <c r="B404">
        <v>4309975</v>
      </c>
      <c r="C404" t="s">
        <v>519</v>
      </c>
      <c r="D404" t="s">
        <v>151</v>
      </c>
      <c r="E404" t="s">
        <v>152</v>
      </c>
      <c r="F404">
        <v>80</v>
      </c>
      <c r="G404" t="s">
        <v>520</v>
      </c>
      <c r="H404" t="s">
        <v>157</v>
      </c>
      <c r="K404">
        <v>1</v>
      </c>
      <c r="L404">
        <v>20</v>
      </c>
      <c r="M404">
        <v>72</v>
      </c>
      <c r="N404">
        <f t="shared" ref="N404" si="408">+F404*K404*L404/1000</f>
        <v>1.6</v>
      </c>
      <c r="O404">
        <f t="shared" ref="O404" si="409">+N404*M404</f>
        <v>115.2</v>
      </c>
      <c r="P404">
        <v>393</v>
      </c>
      <c r="Q404">
        <v>295</v>
      </c>
      <c r="R404">
        <v>180</v>
      </c>
      <c r="S404">
        <v>8</v>
      </c>
      <c r="T404">
        <v>9</v>
      </c>
      <c r="U404">
        <f t="shared" ref="U404" si="410">+T404*R404</f>
        <v>1620</v>
      </c>
      <c r="V404">
        <f t="shared" ref="V404" si="411">+U404+150</f>
        <v>1770</v>
      </c>
      <c r="W404">
        <v>19200</v>
      </c>
      <c r="X404">
        <f t="shared" ref="X404" si="412">W404*F404/1000</f>
        <v>1536</v>
      </c>
      <c r="Y404" s="133">
        <v>92</v>
      </c>
      <c r="Z404">
        <f t="shared" si="389"/>
        <v>1413.12</v>
      </c>
      <c r="AA404">
        <f t="shared" ref="AA404:AA419" si="413">Z404/N404/M404</f>
        <v>12.266666666666666</v>
      </c>
      <c r="AB404" t="s">
        <v>158</v>
      </c>
      <c r="AC404">
        <f>+Z404*24</f>
        <v>33914.879999999997</v>
      </c>
      <c r="AD404" t="s">
        <v>159</v>
      </c>
    </row>
    <row r="405" spans="1:30" ht="21" customHeight="1" x14ac:dyDescent="0.35">
      <c r="A405" t="str">
        <f t="shared" si="401"/>
        <v>43221891C01</v>
      </c>
      <c r="B405" s="111">
        <v>4322189</v>
      </c>
      <c r="C405" t="s">
        <v>521</v>
      </c>
      <c r="D405" t="s">
        <v>151</v>
      </c>
      <c r="E405" t="s">
        <v>152</v>
      </c>
      <c r="F405">
        <v>80</v>
      </c>
      <c r="G405" t="s">
        <v>520</v>
      </c>
      <c r="H405" t="s">
        <v>157</v>
      </c>
      <c r="K405">
        <v>1</v>
      </c>
      <c r="L405">
        <v>20</v>
      </c>
      <c r="M405">
        <v>72</v>
      </c>
      <c r="N405">
        <f t="shared" ref="N405:N406" si="414">+F405*K405*L405/1000</f>
        <v>1.6</v>
      </c>
      <c r="O405">
        <f t="shared" ref="O405:O406" si="415">+N405*M405</f>
        <v>115.2</v>
      </c>
      <c r="P405">
        <v>393</v>
      </c>
      <c r="Q405">
        <v>295</v>
      </c>
      <c r="R405">
        <v>180</v>
      </c>
      <c r="S405">
        <v>8</v>
      </c>
      <c r="T405">
        <v>9</v>
      </c>
      <c r="U405">
        <f t="shared" ref="U405:U406" si="416">+T405*R405</f>
        <v>1620</v>
      </c>
      <c r="V405">
        <f t="shared" ref="V405:V406" si="417">+U405+150</f>
        <v>1770</v>
      </c>
      <c r="W405">
        <v>19200</v>
      </c>
      <c r="X405">
        <f t="shared" ref="X405:X406" si="418">W405*F405/1000</f>
        <v>1536</v>
      </c>
      <c r="Y405" s="133">
        <v>92</v>
      </c>
      <c r="Z405">
        <f t="shared" si="389"/>
        <v>1413.12</v>
      </c>
      <c r="AA405">
        <f t="shared" si="413"/>
        <v>12.266666666666666</v>
      </c>
      <c r="AB405" t="s">
        <v>158</v>
      </c>
      <c r="AC405">
        <f>+Z405*24</f>
        <v>33914.879999999997</v>
      </c>
      <c r="AD405" t="s">
        <v>159</v>
      </c>
    </row>
    <row r="406" spans="1:30" ht="21" customHeight="1" x14ac:dyDescent="0.35">
      <c r="A406" t="str">
        <f t="shared" si="401"/>
        <v>43101341C01</v>
      </c>
      <c r="B406">
        <v>4310134</v>
      </c>
      <c r="C406" t="s">
        <v>522</v>
      </c>
      <c r="D406" t="s">
        <v>151</v>
      </c>
      <c r="E406" t="s">
        <v>152</v>
      </c>
      <c r="F406">
        <v>80</v>
      </c>
      <c r="G406" t="s">
        <v>516</v>
      </c>
      <c r="H406" t="s">
        <v>161</v>
      </c>
      <c r="K406">
        <v>1</v>
      </c>
      <c r="L406">
        <v>20</v>
      </c>
      <c r="M406">
        <v>72</v>
      </c>
      <c r="N406">
        <f t="shared" si="414"/>
        <v>1.6</v>
      </c>
      <c r="O406">
        <f t="shared" si="415"/>
        <v>115.2</v>
      </c>
      <c r="P406">
        <v>396</v>
      </c>
      <c r="Q406">
        <v>296</v>
      </c>
      <c r="R406">
        <v>180</v>
      </c>
      <c r="S406">
        <v>8</v>
      </c>
      <c r="T406">
        <v>9</v>
      </c>
      <c r="U406">
        <f t="shared" si="416"/>
        <v>1620</v>
      </c>
      <c r="V406">
        <f t="shared" si="417"/>
        <v>1770</v>
      </c>
      <c r="W406">
        <v>19200</v>
      </c>
      <c r="X406">
        <f t="shared" si="418"/>
        <v>1536</v>
      </c>
      <c r="Y406" s="133">
        <v>92</v>
      </c>
      <c r="Z406">
        <f t="shared" si="389"/>
        <v>1413.12</v>
      </c>
      <c r="AA406">
        <f t="shared" si="413"/>
        <v>12.266666666666666</v>
      </c>
      <c r="AB406" t="s">
        <v>158</v>
      </c>
      <c r="AC406">
        <f>+Z406*24</f>
        <v>33914.879999999997</v>
      </c>
      <c r="AD406" t="s">
        <v>159</v>
      </c>
    </row>
    <row r="407" spans="1:30" ht="21" customHeight="1" x14ac:dyDescent="0.35">
      <c r="A407" t="str">
        <f t="shared" si="401"/>
        <v>43111591C01</v>
      </c>
      <c r="B407">
        <v>4311159</v>
      </c>
      <c r="C407" t="s">
        <v>114</v>
      </c>
      <c r="D407" t="s">
        <v>151</v>
      </c>
      <c r="E407" t="s">
        <v>199</v>
      </c>
      <c r="F407">
        <v>60</v>
      </c>
      <c r="G407" t="s">
        <v>523</v>
      </c>
      <c r="H407" t="s">
        <v>157</v>
      </c>
      <c r="K407">
        <v>1</v>
      </c>
      <c r="L407">
        <v>20</v>
      </c>
      <c r="M407">
        <v>88</v>
      </c>
      <c r="N407">
        <f>+F407*K407*L407/1000</f>
        <v>1.2</v>
      </c>
      <c r="O407">
        <f>+N407*M407</f>
        <v>105.6</v>
      </c>
      <c r="P407">
        <v>391</v>
      </c>
      <c r="Q407">
        <v>291</v>
      </c>
      <c r="R407">
        <v>153</v>
      </c>
      <c r="S407">
        <v>8</v>
      </c>
      <c r="T407">
        <v>11</v>
      </c>
      <c r="U407">
        <f>+T407*R407</f>
        <v>1683</v>
      </c>
      <c r="V407">
        <f>+U407+150</f>
        <v>1833</v>
      </c>
      <c r="W407">
        <v>25410</v>
      </c>
      <c r="X407">
        <f>W407*F407/1000</f>
        <v>1524.6</v>
      </c>
      <c r="Y407" s="133">
        <v>86</v>
      </c>
      <c r="Z407">
        <f t="shared" si="389"/>
        <v>1311.1559999999999</v>
      </c>
      <c r="AA407">
        <f t="shared" si="413"/>
        <v>12.416250000000002</v>
      </c>
      <c r="AB407" t="s">
        <v>158</v>
      </c>
      <c r="AC407">
        <v>1417.88</v>
      </c>
    </row>
    <row r="408" spans="1:30" ht="21" customHeight="1" x14ac:dyDescent="0.35">
      <c r="A408" t="str">
        <f t="shared" si="401"/>
        <v>43111591c03</v>
      </c>
      <c r="B408">
        <v>4311159</v>
      </c>
      <c r="C408" t="s">
        <v>114</v>
      </c>
      <c r="D408" t="s">
        <v>69</v>
      </c>
      <c r="E408" t="s">
        <v>199</v>
      </c>
      <c r="F408">
        <v>60</v>
      </c>
      <c r="G408" t="s">
        <v>523</v>
      </c>
      <c r="H408" t="s">
        <v>157</v>
      </c>
      <c r="K408">
        <v>1</v>
      </c>
      <c r="L408">
        <v>20</v>
      </c>
      <c r="M408">
        <v>88</v>
      </c>
      <c r="N408">
        <f>+F408*K408*L408/1000</f>
        <v>1.2</v>
      </c>
      <c r="O408">
        <f>+N408*M408</f>
        <v>105.6</v>
      </c>
      <c r="P408">
        <v>391</v>
      </c>
      <c r="Q408">
        <v>291</v>
      </c>
      <c r="R408">
        <v>153</v>
      </c>
      <c r="S408">
        <v>8</v>
      </c>
      <c r="T408">
        <v>11</v>
      </c>
      <c r="U408">
        <f>+T408*R408</f>
        <v>1683</v>
      </c>
      <c r="V408">
        <f>+U408+150</f>
        <v>1833</v>
      </c>
      <c r="W408">
        <v>13764</v>
      </c>
      <c r="X408">
        <f>W408*F408/1000</f>
        <v>825.84</v>
      </c>
      <c r="Y408" s="133">
        <v>91.925072</v>
      </c>
      <c r="Z408">
        <f t="shared" si="389"/>
        <v>759.15401460480007</v>
      </c>
      <c r="AA408">
        <f t="shared" si="413"/>
        <v>7.188958471636365</v>
      </c>
      <c r="AB408" t="s">
        <v>154</v>
      </c>
      <c r="AC408">
        <v>102087.216</v>
      </c>
    </row>
    <row r="409" spans="1:30" ht="21" customHeight="1" x14ac:dyDescent="0.35">
      <c r="A409" t="str">
        <f t="shared" si="401"/>
        <v>43112611C01</v>
      </c>
      <c r="B409">
        <v>4311261</v>
      </c>
      <c r="C409" t="s">
        <v>113</v>
      </c>
      <c r="D409" t="s">
        <v>151</v>
      </c>
      <c r="E409" t="s">
        <v>199</v>
      </c>
      <c r="F409">
        <v>60</v>
      </c>
      <c r="G409" t="s">
        <v>524</v>
      </c>
      <c r="H409" t="s">
        <v>157</v>
      </c>
      <c r="K409">
        <v>1</v>
      </c>
      <c r="L409">
        <v>20</v>
      </c>
      <c r="M409">
        <v>88</v>
      </c>
      <c r="N409">
        <f>+F409*K409*L409/1000</f>
        <v>1.2</v>
      </c>
      <c r="O409">
        <f>+N409*M409</f>
        <v>105.6</v>
      </c>
      <c r="P409">
        <v>391</v>
      </c>
      <c r="Q409">
        <v>291</v>
      </c>
      <c r="R409">
        <v>153</v>
      </c>
      <c r="S409">
        <v>8</v>
      </c>
      <c r="T409">
        <v>11</v>
      </c>
      <c r="U409">
        <f>+T409*R409</f>
        <v>1683</v>
      </c>
      <c r="V409">
        <f>+U409+150</f>
        <v>1833</v>
      </c>
      <c r="W409">
        <v>25410</v>
      </c>
      <c r="X409">
        <f>W409*F409/1000</f>
        <v>1524.6</v>
      </c>
      <c r="Y409" s="133">
        <v>86</v>
      </c>
      <c r="Z409">
        <f t="shared" si="389"/>
        <v>1311.1559999999999</v>
      </c>
      <c r="AA409">
        <f t="shared" si="413"/>
        <v>12.416250000000002</v>
      </c>
      <c r="AB409" t="s">
        <v>158</v>
      </c>
      <c r="AC409">
        <v>1417.88</v>
      </c>
    </row>
    <row r="410" spans="1:30" ht="21" customHeight="1" x14ac:dyDescent="0.35">
      <c r="A410" t="str">
        <f t="shared" si="401"/>
        <v>43112611c03</v>
      </c>
      <c r="B410">
        <v>4311261</v>
      </c>
      <c r="C410" t="s">
        <v>113</v>
      </c>
      <c r="D410" t="s">
        <v>69</v>
      </c>
      <c r="E410" t="s">
        <v>199</v>
      </c>
      <c r="F410">
        <v>60</v>
      </c>
      <c r="G410" t="s">
        <v>524</v>
      </c>
      <c r="H410" t="s">
        <v>157</v>
      </c>
      <c r="K410">
        <v>1</v>
      </c>
      <c r="L410">
        <v>20</v>
      </c>
      <c r="M410">
        <v>88</v>
      </c>
      <c r="N410">
        <f>+F410*K410*L410/1000</f>
        <v>1.2</v>
      </c>
      <c r="O410">
        <f>+N410*M410</f>
        <v>105.6</v>
      </c>
      <c r="P410">
        <v>391</v>
      </c>
      <c r="Q410">
        <v>291</v>
      </c>
      <c r="R410">
        <v>153</v>
      </c>
      <c r="S410">
        <v>8</v>
      </c>
      <c r="T410">
        <v>11</v>
      </c>
      <c r="U410">
        <f>+T410*R410</f>
        <v>1683</v>
      </c>
      <c r="V410">
        <f>+U410+150</f>
        <v>1833</v>
      </c>
      <c r="W410">
        <v>13764</v>
      </c>
      <c r="X410">
        <f>W410*F410/1000</f>
        <v>825.84</v>
      </c>
      <c r="Y410" s="133">
        <v>91.925072</v>
      </c>
      <c r="Z410">
        <f t="shared" si="389"/>
        <v>759.15401460480007</v>
      </c>
      <c r="AA410">
        <f t="shared" si="413"/>
        <v>7.188958471636365</v>
      </c>
      <c r="AB410" t="s">
        <v>154</v>
      </c>
      <c r="AC410">
        <v>102087.216</v>
      </c>
    </row>
    <row r="411" spans="1:30" ht="21" customHeight="1" x14ac:dyDescent="0.35">
      <c r="A411" t="str">
        <f t="shared" si="401"/>
        <v>43112781C01</v>
      </c>
      <c r="B411">
        <v>4311278</v>
      </c>
      <c r="C411" t="s">
        <v>525</v>
      </c>
      <c r="D411" t="s">
        <v>151</v>
      </c>
      <c r="E411" t="s">
        <v>152</v>
      </c>
      <c r="F411">
        <v>80</v>
      </c>
      <c r="G411" t="s">
        <v>479</v>
      </c>
      <c r="H411" t="s">
        <v>221</v>
      </c>
      <c r="K411">
        <v>1</v>
      </c>
      <c r="L411">
        <v>20</v>
      </c>
      <c r="M411">
        <v>72</v>
      </c>
      <c r="N411">
        <f t="shared" ref="N411" si="419">+F411*K411*L411/1000</f>
        <v>1.6</v>
      </c>
      <c r="O411">
        <f t="shared" ref="O411" si="420">+N411*M411</f>
        <v>115.2</v>
      </c>
      <c r="P411">
        <v>396</v>
      </c>
      <c r="Q411">
        <v>296</v>
      </c>
      <c r="R411">
        <v>180</v>
      </c>
      <c r="S411">
        <v>8</v>
      </c>
      <c r="T411">
        <v>9</v>
      </c>
      <c r="U411">
        <f t="shared" ref="U411" si="421">+T411*R411</f>
        <v>1620</v>
      </c>
      <c r="V411">
        <f t="shared" ref="V411" si="422">+U411+150</f>
        <v>1770</v>
      </c>
      <c r="W411">
        <v>19200</v>
      </c>
      <c r="X411">
        <f t="shared" ref="X411" si="423">W411*F411/1000</f>
        <v>1536</v>
      </c>
      <c r="Y411" s="133">
        <v>92</v>
      </c>
      <c r="Z411">
        <f t="shared" si="389"/>
        <v>1413.12</v>
      </c>
      <c r="AA411">
        <f t="shared" si="413"/>
        <v>12.266666666666666</v>
      </c>
      <c r="AB411" t="s">
        <v>158</v>
      </c>
      <c r="AC411">
        <f t="shared" ref="AC411" si="424">+Z411*24</f>
        <v>33914.879999999997</v>
      </c>
      <c r="AD411" t="s">
        <v>159</v>
      </c>
    </row>
    <row r="412" spans="1:30" ht="21" customHeight="1" x14ac:dyDescent="0.35">
      <c r="A412" t="str">
        <f t="shared" si="401"/>
        <v>43221781C01</v>
      </c>
      <c r="B412">
        <v>4322178</v>
      </c>
      <c r="C412" t="s">
        <v>526</v>
      </c>
      <c r="D412" t="s">
        <v>151</v>
      </c>
      <c r="E412" t="s">
        <v>152</v>
      </c>
      <c r="F412">
        <v>80</v>
      </c>
      <c r="G412" t="s">
        <v>479</v>
      </c>
      <c r="H412" t="s">
        <v>221</v>
      </c>
      <c r="K412">
        <v>1</v>
      </c>
      <c r="L412">
        <v>20</v>
      </c>
      <c r="M412">
        <v>72</v>
      </c>
      <c r="N412">
        <f t="shared" ref="N412:N422" si="425">+F412*K412*L412/1000</f>
        <v>1.6</v>
      </c>
      <c r="O412">
        <f t="shared" ref="O412:O416" si="426">+N412*M412</f>
        <v>115.2</v>
      </c>
      <c r="P412">
        <v>396</v>
      </c>
      <c r="Q412">
        <v>296</v>
      </c>
      <c r="R412">
        <v>180</v>
      </c>
      <c r="S412">
        <v>8</v>
      </c>
      <c r="T412">
        <v>9</v>
      </c>
      <c r="U412">
        <f t="shared" ref="U412:U416" si="427">+T412*R412</f>
        <v>1620</v>
      </c>
      <c r="V412">
        <f t="shared" ref="V412:V416" si="428">+U412+150</f>
        <v>1770</v>
      </c>
      <c r="W412">
        <v>19200</v>
      </c>
      <c r="X412">
        <f t="shared" ref="X412:X416" si="429">W412*F412/1000</f>
        <v>1536</v>
      </c>
      <c r="Y412" s="133">
        <v>92</v>
      </c>
      <c r="Z412">
        <f t="shared" si="389"/>
        <v>1413.12</v>
      </c>
      <c r="AA412">
        <f t="shared" si="413"/>
        <v>12.266666666666666</v>
      </c>
      <c r="AB412" t="s">
        <v>158</v>
      </c>
      <c r="AC412">
        <f t="shared" ref="AC412:AC416" si="430">+Z412*24</f>
        <v>33914.879999999997</v>
      </c>
      <c r="AD412" t="s">
        <v>159</v>
      </c>
    </row>
    <row r="413" spans="1:30" ht="21" customHeight="1" x14ac:dyDescent="0.35">
      <c r="A413" t="str">
        <f t="shared" si="401"/>
        <v>43112881C01</v>
      </c>
      <c r="B413">
        <v>4311288</v>
      </c>
      <c r="C413" t="s">
        <v>525</v>
      </c>
      <c r="D413" t="s">
        <v>151</v>
      </c>
      <c r="E413" t="s">
        <v>152</v>
      </c>
      <c r="F413">
        <v>80</v>
      </c>
      <c r="G413" t="s">
        <v>527</v>
      </c>
      <c r="H413" t="s">
        <v>221</v>
      </c>
      <c r="K413">
        <v>1</v>
      </c>
      <c r="L413">
        <v>20</v>
      </c>
      <c r="M413">
        <v>72</v>
      </c>
      <c r="N413">
        <f t="shared" ref="N413" si="431">+F413*K413*L413/1000</f>
        <v>1.6</v>
      </c>
      <c r="O413">
        <f t="shared" ref="O413" si="432">+N413*M413</f>
        <v>115.2</v>
      </c>
      <c r="P413">
        <v>396</v>
      </c>
      <c r="Q413">
        <v>296</v>
      </c>
      <c r="R413">
        <v>180</v>
      </c>
      <c r="S413">
        <v>8</v>
      </c>
      <c r="T413">
        <v>9</v>
      </c>
      <c r="U413">
        <f t="shared" ref="U413" si="433">+T413*R413</f>
        <v>1620</v>
      </c>
      <c r="V413">
        <f t="shared" ref="V413" si="434">+U413+150</f>
        <v>1770</v>
      </c>
      <c r="W413">
        <v>19200</v>
      </c>
      <c r="X413">
        <f t="shared" ref="X413" si="435">W413*F413/1000</f>
        <v>1536</v>
      </c>
      <c r="Y413" s="133">
        <v>92</v>
      </c>
      <c r="Z413">
        <f t="shared" si="389"/>
        <v>1413.12</v>
      </c>
      <c r="AA413">
        <f t="shared" si="413"/>
        <v>12.266666666666666</v>
      </c>
      <c r="AB413" t="s">
        <v>158</v>
      </c>
      <c r="AC413">
        <f t="shared" ref="AC413" si="436">+Z413*24</f>
        <v>33914.879999999997</v>
      </c>
      <c r="AD413" t="s">
        <v>159</v>
      </c>
    </row>
    <row r="414" spans="1:30" ht="21" customHeight="1" x14ac:dyDescent="0.35">
      <c r="A414" t="str">
        <f t="shared" si="401"/>
        <v>43221971C01</v>
      </c>
      <c r="B414">
        <v>4322197</v>
      </c>
      <c r="C414" t="s">
        <v>526</v>
      </c>
      <c r="D414" t="s">
        <v>151</v>
      </c>
      <c r="E414" t="s">
        <v>152</v>
      </c>
      <c r="F414">
        <v>80</v>
      </c>
      <c r="G414" t="s">
        <v>527</v>
      </c>
      <c r="H414" t="s">
        <v>221</v>
      </c>
      <c r="K414">
        <v>1</v>
      </c>
      <c r="L414">
        <v>20</v>
      </c>
      <c r="M414">
        <v>72</v>
      </c>
      <c r="N414">
        <f t="shared" si="425"/>
        <v>1.6</v>
      </c>
      <c r="O414">
        <f t="shared" si="426"/>
        <v>115.2</v>
      </c>
      <c r="P414">
        <v>396</v>
      </c>
      <c r="Q414">
        <v>296</v>
      </c>
      <c r="R414">
        <v>180</v>
      </c>
      <c r="S414">
        <v>8</v>
      </c>
      <c r="T414">
        <v>9</v>
      </c>
      <c r="U414">
        <f t="shared" si="427"/>
        <v>1620</v>
      </c>
      <c r="V414">
        <f t="shared" si="428"/>
        <v>1770</v>
      </c>
      <c r="W414">
        <v>19200</v>
      </c>
      <c r="X414">
        <f t="shared" si="429"/>
        <v>1536</v>
      </c>
      <c r="Y414" s="133">
        <v>92</v>
      </c>
      <c r="Z414">
        <f t="shared" si="389"/>
        <v>1413.12</v>
      </c>
      <c r="AA414">
        <f t="shared" si="413"/>
        <v>12.266666666666666</v>
      </c>
      <c r="AB414" t="s">
        <v>158</v>
      </c>
      <c r="AC414">
        <f t="shared" si="430"/>
        <v>33914.879999999997</v>
      </c>
      <c r="AD414" t="s">
        <v>159</v>
      </c>
    </row>
    <row r="415" spans="1:30" ht="21" customHeight="1" x14ac:dyDescent="0.35">
      <c r="A415" t="str">
        <f t="shared" si="401"/>
        <v>43113221C01</v>
      </c>
      <c r="B415">
        <v>4311322</v>
      </c>
      <c r="C415" t="s">
        <v>528</v>
      </c>
      <c r="D415" t="s">
        <v>151</v>
      </c>
      <c r="E415" t="s">
        <v>152</v>
      </c>
      <c r="F415">
        <v>80</v>
      </c>
      <c r="G415" t="s">
        <v>523</v>
      </c>
      <c r="H415" t="s">
        <v>204</v>
      </c>
      <c r="K415">
        <v>1</v>
      </c>
      <c r="L415">
        <v>20</v>
      </c>
      <c r="M415">
        <v>72</v>
      </c>
      <c r="N415">
        <f t="shared" si="425"/>
        <v>1.6</v>
      </c>
      <c r="O415">
        <f t="shared" si="426"/>
        <v>115.2</v>
      </c>
      <c r="P415">
        <v>396</v>
      </c>
      <c r="Q415">
        <v>296</v>
      </c>
      <c r="R415">
        <v>180</v>
      </c>
      <c r="S415">
        <v>8</v>
      </c>
      <c r="T415">
        <v>9</v>
      </c>
      <c r="U415">
        <f t="shared" si="427"/>
        <v>1620</v>
      </c>
      <c r="V415">
        <f t="shared" si="428"/>
        <v>1770</v>
      </c>
      <c r="W415">
        <v>19200</v>
      </c>
      <c r="X415">
        <f t="shared" si="429"/>
        <v>1536</v>
      </c>
      <c r="Y415" s="133">
        <v>92</v>
      </c>
      <c r="Z415">
        <f t="shared" si="389"/>
        <v>1413.12</v>
      </c>
      <c r="AA415">
        <f t="shared" si="413"/>
        <v>12.266666666666666</v>
      </c>
      <c r="AB415" t="s">
        <v>158</v>
      </c>
      <c r="AC415">
        <f t="shared" si="430"/>
        <v>33914.879999999997</v>
      </c>
      <c r="AD415" t="s">
        <v>159</v>
      </c>
    </row>
    <row r="416" spans="1:30" ht="21" customHeight="1" x14ac:dyDescent="0.35">
      <c r="A416" t="str">
        <f t="shared" si="401"/>
        <v>43113221C01</v>
      </c>
      <c r="B416">
        <v>4311322</v>
      </c>
      <c r="C416" t="s">
        <v>528</v>
      </c>
      <c r="D416" t="s">
        <v>151</v>
      </c>
      <c r="E416" t="s">
        <v>152</v>
      </c>
      <c r="F416">
        <v>80</v>
      </c>
      <c r="G416" t="s">
        <v>523</v>
      </c>
      <c r="H416" t="s">
        <v>204</v>
      </c>
      <c r="K416">
        <v>1</v>
      </c>
      <c r="L416">
        <v>20</v>
      </c>
      <c r="M416">
        <v>72</v>
      </c>
      <c r="N416">
        <f t="shared" si="425"/>
        <v>1.6</v>
      </c>
      <c r="O416">
        <f t="shared" si="426"/>
        <v>115.2</v>
      </c>
      <c r="P416">
        <v>396</v>
      </c>
      <c r="Q416">
        <v>296</v>
      </c>
      <c r="R416">
        <v>180</v>
      </c>
      <c r="S416">
        <v>8</v>
      </c>
      <c r="T416">
        <v>9</v>
      </c>
      <c r="U416">
        <f t="shared" si="427"/>
        <v>1620</v>
      </c>
      <c r="V416">
        <f t="shared" si="428"/>
        <v>1770</v>
      </c>
      <c r="W416">
        <v>19200</v>
      </c>
      <c r="X416">
        <f t="shared" si="429"/>
        <v>1536</v>
      </c>
      <c r="Y416" s="133">
        <v>92</v>
      </c>
      <c r="Z416">
        <f t="shared" si="389"/>
        <v>1413.12</v>
      </c>
      <c r="AA416">
        <f t="shared" si="413"/>
        <v>12.266666666666666</v>
      </c>
      <c r="AB416" t="s">
        <v>158</v>
      </c>
      <c r="AC416">
        <f t="shared" si="430"/>
        <v>33914.879999999997</v>
      </c>
      <c r="AD416" t="s">
        <v>159</v>
      </c>
    </row>
    <row r="417" spans="1:33" ht="21" customHeight="1" x14ac:dyDescent="0.35">
      <c r="A417" t="str">
        <f t="shared" si="401"/>
        <v>43117501C01</v>
      </c>
      <c r="B417">
        <v>4311750</v>
      </c>
      <c r="C417" t="s">
        <v>115</v>
      </c>
      <c r="D417" t="s">
        <v>151</v>
      </c>
      <c r="E417" t="s">
        <v>199</v>
      </c>
      <c r="F417">
        <v>60</v>
      </c>
      <c r="G417" t="s">
        <v>529</v>
      </c>
      <c r="H417" t="s">
        <v>161</v>
      </c>
      <c r="K417">
        <v>1</v>
      </c>
      <c r="L417">
        <v>20</v>
      </c>
      <c r="M417">
        <v>88</v>
      </c>
      <c r="N417">
        <f t="shared" si="425"/>
        <v>1.2</v>
      </c>
      <c r="O417">
        <f>+N417*M417</f>
        <v>105.6</v>
      </c>
      <c r="P417">
        <v>396</v>
      </c>
      <c r="Q417">
        <v>295</v>
      </c>
      <c r="R417">
        <v>150</v>
      </c>
      <c r="S417">
        <v>8</v>
      </c>
      <c r="T417">
        <v>11</v>
      </c>
      <c r="U417">
        <f>+T417*R417</f>
        <v>1650</v>
      </c>
      <c r="V417">
        <f>+U417+150</f>
        <v>1800</v>
      </c>
      <c r="W417">
        <v>25410</v>
      </c>
      <c r="X417">
        <f>W417*F417/1000</f>
        <v>1524.6</v>
      </c>
      <c r="Y417" s="133">
        <v>86</v>
      </c>
      <c r="Z417">
        <f t="shared" si="389"/>
        <v>1311.1559999999999</v>
      </c>
      <c r="AA417">
        <f t="shared" si="413"/>
        <v>12.416250000000002</v>
      </c>
      <c r="AB417" t="s">
        <v>158</v>
      </c>
      <c r="AC417">
        <v>1417.88</v>
      </c>
    </row>
    <row r="418" spans="1:33" ht="21" customHeight="1" x14ac:dyDescent="0.35">
      <c r="A418" t="str">
        <f t="shared" si="401"/>
        <v>43117501c03</v>
      </c>
      <c r="B418">
        <v>4311750</v>
      </c>
      <c r="C418" t="s">
        <v>115</v>
      </c>
      <c r="D418" t="s">
        <v>69</v>
      </c>
      <c r="E418" t="s">
        <v>199</v>
      </c>
      <c r="F418">
        <v>60</v>
      </c>
      <c r="G418" t="s">
        <v>529</v>
      </c>
      <c r="H418" t="s">
        <v>161</v>
      </c>
      <c r="K418">
        <v>1</v>
      </c>
      <c r="L418">
        <v>20</v>
      </c>
      <c r="M418">
        <v>88</v>
      </c>
      <c r="N418">
        <f t="shared" si="425"/>
        <v>1.2</v>
      </c>
      <c r="O418">
        <f>+N418*M418</f>
        <v>105.6</v>
      </c>
      <c r="P418">
        <v>396</v>
      </c>
      <c r="Q418">
        <v>295</v>
      </c>
      <c r="R418">
        <v>150</v>
      </c>
      <c r="S418">
        <v>8</v>
      </c>
      <c r="T418">
        <v>11</v>
      </c>
      <c r="U418">
        <f>+T418*R418</f>
        <v>1650</v>
      </c>
      <c r="V418">
        <f>+U418+150</f>
        <v>1800</v>
      </c>
      <c r="W418">
        <v>13764</v>
      </c>
      <c r="X418">
        <f>W418*F418/1000</f>
        <v>825.84</v>
      </c>
      <c r="Y418" s="133">
        <v>91.925072</v>
      </c>
      <c r="Z418">
        <f t="shared" si="389"/>
        <v>759.15401460480007</v>
      </c>
      <c r="AA418">
        <f t="shared" si="413"/>
        <v>7.188958471636365</v>
      </c>
      <c r="AB418" t="s">
        <v>154</v>
      </c>
      <c r="AC418">
        <v>102087.216</v>
      </c>
    </row>
    <row r="419" spans="1:33" ht="21" customHeight="1" x14ac:dyDescent="0.35">
      <c r="A419" t="str">
        <f t="shared" si="401"/>
        <v>-4285699 1C01</v>
      </c>
      <c r="B419" t="s">
        <v>530</v>
      </c>
      <c r="C419" t="s">
        <v>214</v>
      </c>
      <c r="D419" t="s">
        <v>151</v>
      </c>
      <c r="E419" t="s">
        <v>152</v>
      </c>
      <c r="F419">
        <v>80</v>
      </c>
      <c r="H419" t="s">
        <v>215</v>
      </c>
      <c r="K419">
        <v>1</v>
      </c>
      <c r="L419">
        <v>20</v>
      </c>
      <c r="M419">
        <v>40</v>
      </c>
      <c r="N419">
        <f t="shared" si="425"/>
        <v>1.6</v>
      </c>
      <c r="O419">
        <f>+N419*M419</f>
        <v>64</v>
      </c>
      <c r="P419">
        <v>393</v>
      </c>
      <c r="Q419">
        <v>295</v>
      </c>
      <c r="R419">
        <v>180</v>
      </c>
      <c r="S419">
        <v>8</v>
      </c>
      <c r="T419">
        <v>9</v>
      </c>
      <c r="U419">
        <f>+T419*R419</f>
        <v>1620</v>
      </c>
      <c r="V419">
        <f>+U419+150</f>
        <v>1770</v>
      </c>
      <c r="W419">
        <v>19200</v>
      </c>
      <c r="X419">
        <f>W419*F419/1000</f>
        <v>1536</v>
      </c>
      <c r="Y419" s="133" t="e">
        <v>#N/A</v>
      </c>
      <c r="Z419" t="e">
        <f t="shared" si="389"/>
        <v>#N/A</v>
      </c>
      <c r="AA419" t="e">
        <f t="shared" si="413"/>
        <v>#N/A</v>
      </c>
      <c r="AC419" t="e">
        <f>+Z419*24</f>
        <v>#N/A</v>
      </c>
      <c r="AD419" t="s">
        <v>159</v>
      </c>
    </row>
    <row r="420" spans="1:33" ht="11.9" customHeight="1" x14ac:dyDescent="0.35">
      <c r="A420" t="s">
        <v>531</v>
      </c>
      <c r="B420">
        <v>449861</v>
      </c>
      <c r="C420" t="s">
        <v>532</v>
      </c>
      <c r="D420" t="s">
        <v>151</v>
      </c>
      <c r="E420" t="s">
        <v>152</v>
      </c>
      <c r="F420">
        <v>85</v>
      </c>
      <c r="G420" t="s">
        <v>533</v>
      </c>
      <c r="H420" t="s">
        <v>419</v>
      </c>
      <c r="I420" t="s">
        <v>82</v>
      </c>
      <c r="J420" t="s">
        <v>82</v>
      </c>
      <c r="K420">
        <v>1</v>
      </c>
      <c r="L420">
        <v>24</v>
      </c>
      <c r="M420">
        <v>66</v>
      </c>
      <c r="N420">
        <v>2.04</v>
      </c>
      <c r="O420">
        <v>134.63999999999999</v>
      </c>
      <c r="P420">
        <v>376</v>
      </c>
      <c r="Q420">
        <v>356</v>
      </c>
      <c r="R420">
        <v>165</v>
      </c>
      <c r="S420">
        <v>6</v>
      </c>
      <c r="T420">
        <v>13</v>
      </c>
      <c r="U420">
        <v>2145</v>
      </c>
      <c r="V420">
        <v>2295</v>
      </c>
      <c r="W420">
        <v>19200</v>
      </c>
      <c r="X420">
        <v>1023.57</v>
      </c>
      <c r="Y420" s="133" t="e">
        <v>#N/A</v>
      </c>
      <c r="Z420">
        <v>951.92010000000005</v>
      </c>
      <c r="AA420">
        <v>7.0701136</v>
      </c>
      <c r="AB420" t="s">
        <v>158</v>
      </c>
      <c r="AC420">
        <v>36426.239999999998</v>
      </c>
      <c r="AD420" t="s">
        <v>155</v>
      </c>
      <c r="AE420" t="s">
        <v>82</v>
      </c>
      <c r="AF420" t="e">
        <v>#N/A</v>
      </c>
      <c r="AG420" t="e">
        <v>#N/A</v>
      </c>
    </row>
    <row r="421" spans="1:33" ht="21" customHeight="1" x14ac:dyDescent="0.35">
      <c r="A421" t="str">
        <f t="shared" ref="A421:A437" si="437">_xlfn.CONCAT(B421,D421)</f>
        <v>43067551C01</v>
      </c>
      <c r="B421">
        <v>4306755</v>
      </c>
      <c r="C421" t="s">
        <v>214</v>
      </c>
      <c r="D421" t="s">
        <v>151</v>
      </c>
      <c r="E421" t="s">
        <v>152</v>
      </c>
      <c r="F421">
        <v>80</v>
      </c>
      <c r="G421" t="s">
        <v>534</v>
      </c>
      <c r="H421" t="s">
        <v>215</v>
      </c>
      <c r="K421">
        <v>1</v>
      </c>
      <c r="L421">
        <v>20</v>
      </c>
      <c r="M421">
        <v>40</v>
      </c>
      <c r="N421">
        <f t="shared" ref="N421" si="438">+F421*K421*L421/1000</f>
        <v>1.6</v>
      </c>
      <c r="O421">
        <f>+N421*M421</f>
        <v>64</v>
      </c>
      <c r="P421">
        <v>393</v>
      </c>
      <c r="Q421">
        <v>295</v>
      </c>
      <c r="R421">
        <v>180</v>
      </c>
      <c r="S421">
        <v>8</v>
      </c>
      <c r="T421">
        <v>9</v>
      </c>
      <c r="U421">
        <f>+T421*R421</f>
        <v>1620</v>
      </c>
      <c r="V421">
        <f>+U421+150</f>
        <v>1770</v>
      </c>
      <c r="W421">
        <v>19200</v>
      </c>
      <c r="X421">
        <f>W421*F421/1000</f>
        <v>1536</v>
      </c>
      <c r="Y421" s="133">
        <v>92</v>
      </c>
      <c r="Z421">
        <f t="shared" ref="Z421:Z433" si="439">+X421*Y421/100</f>
        <v>1413.12</v>
      </c>
      <c r="AA421">
        <f t="shared" ref="AA421:AA433" si="440">Z421/N421/M421</f>
        <v>22.08</v>
      </c>
      <c r="AB421" t="s">
        <v>158</v>
      </c>
      <c r="AC421">
        <f>+Z421*24</f>
        <v>33914.879999999997</v>
      </c>
      <c r="AD421" t="s">
        <v>159</v>
      </c>
    </row>
    <row r="422" spans="1:33" ht="21" customHeight="1" x14ac:dyDescent="0.35">
      <c r="A422" t="str">
        <f t="shared" si="437"/>
        <v>43097061C01</v>
      </c>
      <c r="B422">
        <v>4309706</v>
      </c>
      <c r="C422" t="s">
        <v>535</v>
      </c>
      <c r="D422" t="s">
        <v>151</v>
      </c>
      <c r="E422" t="s">
        <v>152</v>
      </c>
      <c r="F422">
        <v>80</v>
      </c>
      <c r="G422" t="s">
        <v>516</v>
      </c>
      <c r="H422" t="s">
        <v>157</v>
      </c>
      <c r="K422">
        <v>1</v>
      </c>
      <c r="L422">
        <v>20</v>
      </c>
      <c r="M422">
        <v>72</v>
      </c>
      <c r="N422">
        <f t="shared" si="425"/>
        <v>1.6</v>
      </c>
      <c r="O422">
        <f t="shared" ref="O422:O427" si="441">+N422*M422</f>
        <v>115.2</v>
      </c>
      <c r="P422">
        <v>396</v>
      </c>
      <c r="Q422">
        <v>296</v>
      </c>
      <c r="R422">
        <v>180</v>
      </c>
      <c r="S422">
        <v>8</v>
      </c>
      <c r="T422">
        <v>9</v>
      </c>
      <c r="U422">
        <f t="shared" ref="U422:U427" si="442">+T422*R422</f>
        <v>1620</v>
      </c>
      <c r="V422">
        <f t="shared" ref="V422:V427" si="443">+U422+150</f>
        <v>1770</v>
      </c>
      <c r="W422">
        <v>19200</v>
      </c>
      <c r="X422">
        <f t="shared" ref="X422" si="444">W422*F422/1000</f>
        <v>1536</v>
      </c>
      <c r="Y422" s="133">
        <v>92</v>
      </c>
      <c r="Z422">
        <f t="shared" si="439"/>
        <v>1413.12</v>
      </c>
      <c r="AA422">
        <f t="shared" si="440"/>
        <v>12.266666666666666</v>
      </c>
      <c r="AB422" t="s">
        <v>158</v>
      </c>
      <c r="AC422">
        <f t="shared" ref="AC422" si="445">+Z422*24</f>
        <v>33914.879999999997</v>
      </c>
      <c r="AD422" t="s">
        <v>159</v>
      </c>
    </row>
    <row r="423" spans="1:33" ht="11.9" customHeight="1" x14ac:dyDescent="0.35">
      <c r="A423" t="str">
        <f t="shared" si="437"/>
        <v>43099891K2B</v>
      </c>
      <c r="B423">
        <v>4309989</v>
      </c>
      <c r="C423" t="s">
        <v>388</v>
      </c>
      <c r="D423" t="s">
        <v>171</v>
      </c>
      <c r="E423" t="s">
        <v>387</v>
      </c>
      <c r="F423">
        <v>64</v>
      </c>
      <c r="G423" t="s">
        <v>226</v>
      </c>
      <c r="I423" t="s">
        <v>297</v>
      </c>
      <c r="J423" t="s">
        <v>298</v>
      </c>
      <c r="K423">
        <v>12</v>
      </c>
      <c r="L423">
        <v>6</v>
      </c>
      <c r="M423">
        <v>24</v>
      </c>
      <c r="N423">
        <f t="shared" ref="N423:N426" si="446">F423/1000*K423*L423</f>
        <v>4.6080000000000005</v>
      </c>
      <c r="O423">
        <f t="shared" si="441"/>
        <v>110.59200000000001</v>
      </c>
      <c r="P423">
        <v>300</v>
      </c>
      <c r="Q423">
        <v>261</v>
      </c>
      <c r="R423">
        <v>375</v>
      </c>
      <c r="S423">
        <v>12</v>
      </c>
      <c r="T423">
        <v>2</v>
      </c>
      <c r="U423">
        <f t="shared" si="442"/>
        <v>750</v>
      </c>
      <c r="V423">
        <f t="shared" si="443"/>
        <v>900</v>
      </c>
      <c r="W423">
        <v>18348</v>
      </c>
      <c r="X423">
        <f t="shared" ref="X423:X424" si="447">W423*F423/1000</f>
        <v>1174.2719999999999</v>
      </c>
      <c r="Y423" s="133">
        <v>75</v>
      </c>
      <c r="Z423">
        <f t="shared" si="439"/>
        <v>880.70399999999995</v>
      </c>
      <c r="AA423">
        <f t="shared" si="440"/>
        <v>7.9635416666666652</v>
      </c>
      <c r="AB423" t="s">
        <v>154</v>
      </c>
      <c r="AC423">
        <f t="shared" ref="AC423:AC426" si="448">+Z423*2</f>
        <v>1761.4079999999999</v>
      </c>
      <c r="AG423">
        <f>VLOOKUP(A423,[2]Grams!$A:$AF,2,FALSE)</f>
        <v>4309989</v>
      </c>
    </row>
    <row r="424" spans="1:33" ht="11.9" customHeight="1" x14ac:dyDescent="0.35">
      <c r="A424" t="str">
        <f t="shared" si="437"/>
        <v>43099911K2B</v>
      </c>
      <c r="B424">
        <v>4309991</v>
      </c>
      <c r="C424" t="s">
        <v>388</v>
      </c>
      <c r="D424" t="s">
        <v>171</v>
      </c>
      <c r="E424" t="s">
        <v>387</v>
      </c>
      <c r="F424">
        <v>64</v>
      </c>
      <c r="G424" t="s">
        <v>194</v>
      </c>
      <c r="I424" t="s">
        <v>297</v>
      </c>
      <c r="J424" t="s">
        <v>298</v>
      </c>
      <c r="K424">
        <v>12</v>
      </c>
      <c r="L424">
        <v>6</v>
      </c>
      <c r="M424">
        <v>48</v>
      </c>
      <c r="N424">
        <f t="shared" si="446"/>
        <v>4.6080000000000005</v>
      </c>
      <c r="O424">
        <f t="shared" si="441"/>
        <v>221.18400000000003</v>
      </c>
      <c r="P424">
        <v>300</v>
      </c>
      <c r="Q424">
        <v>261</v>
      </c>
      <c r="R424">
        <v>375</v>
      </c>
      <c r="S424">
        <v>12</v>
      </c>
      <c r="T424">
        <v>4</v>
      </c>
      <c r="U424">
        <f t="shared" si="442"/>
        <v>1500</v>
      </c>
      <c r="V424">
        <f t="shared" si="443"/>
        <v>1650</v>
      </c>
      <c r="W424">
        <v>18348</v>
      </c>
      <c r="X424">
        <f t="shared" si="447"/>
        <v>1174.2719999999999</v>
      </c>
      <c r="Y424" s="133">
        <v>75</v>
      </c>
      <c r="Z424">
        <f t="shared" si="439"/>
        <v>880.70399999999995</v>
      </c>
      <c r="AA424">
        <f t="shared" si="440"/>
        <v>3.9817708333333326</v>
      </c>
      <c r="AB424" t="s">
        <v>154</v>
      </c>
      <c r="AC424">
        <f t="shared" si="448"/>
        <v>1761.4079999999999</v>
      </c>
      <c r="AG424">
        <f>VLOOKUP(A424,[2]Grams!$A:$AF,2,FALSE)</f>
        <v>4309991</v>
      </c>
    </row>
    <row r="425" spans="1:33" ht="11.9" customHeight="1" x14ac:dyDescent="0.35">
      <c r="A425" t="str">
        <f t="shared" si="437"/>
        <v>42880931K2B</v>
      </c>
      <c r="B425">
        <v>4288093</v>
      </c>
      <c r="C425" t="s">
        <v>536</v>
      </c>
      <c r="D425" t="s">
        <v>171</v>
      </c>
      <c r="E425" t="s">
        <v>387</v>
      </c>
      <c r="F425">
        <v>60</v>
      </c>
      <c r="G425" t="s">
        <v>537</v>
      </c>
      <c r="H425" t="s">
        <v>204</v>
      </c>
      <c r="I425" t="s">
        <v>293</v>
      </c>
      <c r="J425" t="s">
        <v>298</v>
      </c>
      <c r="K425">
        <v>12</v>
      </c>
      <c r="L425">
        <v>8</v>
      </c>
      <c r="M425">
        <v>64</v>
      </c>
      <c r="N425">
        <f t="shared" si="446"/>
        <v>5.76</v>
      </c>
      <c r="O425">
        <f t="shared" si="441"/>
        <v>368.64</v>
      </c>
      <c r="P425">
        <v>471</v>
      </c>
      <c r="Q425">
        <v>300</v>
      </c>
      <c r="R425">
        <v>260</v>
      </c>
      <c r="S425">
        <v>8</v>
      </c>
      <c r="T425">
        <v>8</v>
      </c>
      <c r="U425">
        <f t="shared" si="442"/>
        <v>2080</v>
      </c>
      <c r="V425">
        <f t="shared" si="443"/>
        <v>2230</v>
      </c>
      <c r="W425">
        <v>16920</v>
      </c>
      <c r="X425">
        <f>W425*F425/1000</f>
        <v>1015.2</v>
      </c>
      <c r="Y425" s="133">
        <v>75</v>
      </c>
      <c r="Z425">
        <f t="shared" si="439"/>
        <v>761.4</v>
      </c>
      <c r="AA425">
        <f t="shared" si="440"/>
        <v>2.0654296875</v>
      </c>
      <c r="AB425" t="s">
        <v>154</v>
      </c>
      <c r="AC425">
        <f t="shared" si="448"/>
        <v>1522.8</v>
      </c>
      <c r="AG425">
        <f>VLOOKUP(A425,[2]Grams!$A:$AF,2,FALSE)</f>
        <v>4288093</v>
      </c>
    </row>
    <row r="426" spans="1:33" ht="11.9" customHeight="1" x14ac:dyDescent="0.35">
      <c r="A426" t="str">
        <f t="shared" si="437"/>
        <v>42880601K2B</v>
      </c>
      <c r="B426">
        <v>4288060</v>
      </c>
      <c r="C426" t="s">
        <v>536</v>
      </c>
      <c r="D426" t="s">
        <v>171</v>
      </c>
      <c r="E426" t="s">
        <v>387</v>
      </c>
      <c r="F426">
        <v>60</v>
      </c>
      <c r="G426" t="s">
        <v>537</v>
      </c>
      <c r="H426" t="s">
        <v>161</v>
      </c>
      <c r="I426" t="s">
        <v>293</v>
      </c>
      <c r="J426" t="s">
        <v>298</v>
      </c>
      <c r="K426">
        <v>12</v>
      </c>
      <c r="L426">
        <v>8</v>
      </c>
      <c r="M426">
        <v>64</v>
      </c>
      <c r="N426">
        <f t="shared" si="446"/>
        <v>5.76</v>
      </c>
      <c r="O426">
        <f t="shared" si="441"/>
        <v>368.64</v>
      </c>
      <c r="P426">
        <v>471</v>
      </c>
      <c r="Q426">
        <v>300</v>
      </c>
      <c r="R426">
        <v>260</v>
      </c>
      <c r="S426">
        <v>8</v>
      </c>
      <c r="T426">
        <v>8</v>
      </c>
      <c r="U426">
        <f t="shared" si="442"/>
        <v>2080</v>
      </c>
      <c r="V426">
        <f t="shared" si="443"/>
        <v>2230</v>
      </c>
      <c r="W426">
        <v>16920</v>
      </c>
      <c r="X426">
        <f t="shared" ref="X426:X427" si="449">W426*F426/1000</f>
        <v>1015.2</v>
      </c>
      <c r="Y426" s="133">
        <v>75</v>
      </c>
      <c r="Z426">
        <f t="shared" si="439"/>
        <v>761.4</v>
      </c>
      <c r="AA426">
        <f t="shared" si="440"/>
        <v>2.0654296875</v>
      </c>
      <c r="AB426" t="s">
        <v>154</v>
      </c>
      <c r="AC426">
        <f t="shared" si="448"/>
        <v>1522.8</v>
      </c>
      <c r="AG426">
        <f>VLOOKUP(A426,[2]Grams!$A:$AF,2,FALSE)</f>
        <v>4288060</v>
      </c>
    </row>
    <row r="427" spans="1:33" ht="11.9" customHeight="1" x14ac:dyDescent="0.35">
      <c r="A427" t="str">
        <f t="shared" si="437"/>
        <v>4498611C01</v>
      </c>
      <c r="B427">
        <v>449861</v>
      </c>
      <c r="C427" t="s">
        <v>538</v>
      </c>
      <c r="D427" t="s">
        <v>151</v>
      </c>
      <c r="E427" t="s">
        <v>152</v>
      </c>
      <c r="F427">
        <v>85</v>
      </c>
      <c r="G427" t="s">
        <v>539</v>
      </c>
      <c r="H427" t="s">
        <v>419</v>
      </c>
      <c r="K427">
        <v>1</v>
      </c>
      <c r="L427">
        <v>24</v>
      </c>
      <c r="M427">
        <v>66</v>
      </c>
      <c r="N427">
        <f>+F427*K427*L427/1000</f>
        <v>2.04</v>
      </c>
      <c r="O427">
        <f t="shared" si="441"/>
        <v>134.64000000000001</v>
      </c>
      <c r="P427">
        <v>393</v>
      </c>
      <c r="Q427">
        <v>393</v>
      </c>
      <c r="R427">
        <v>185</v>
      </c>
      <c r="S427">
        <v>6</v>
      </c>
      <c r="T427">
        <v>11</v>
      </c>
      <c r="U427">
        <f t="shared" si="442"/>
        <v>2035</v>
      </c>
      <c r="V427">
        <f t="shared" si="443"/>
        <v>2185</v>
      </c>
      <c r="W427">
        <v>19200</v>
      </c>
      <c r="X427">
        <f t="shared" si="449"/>
        <v>1632</v>
      </c>
      <c r="Y427" s="133" t="e">
        <v>#N/A</v>
      </c>
      <c r="Z427" t="e">
        <f t="shared" si="439"/>
        <v>#N/A</v>
      </c>
      <c r="AA427" t="e">
        <f t="shared" si="440"/>
        <v>#N/A</v>
      </c>
      <c r="AB427" t="s">
        <v>158</v>
      </c>
      <c r="AC427">
        <v>36426.239999999998</v>
      </c>
      <c r="AD427" t="s">
        <v>155</v>
      </c>
    </row>
    <row r="428" spans="1:33" ht="11.9" customHeight="1" x14ac:dyDescent="0.35">
      <c r="A428" t="str">
        <f t="shared" si="437"/>
        <v>42856051C01</v>
      </c>
      <c r="B428">
        <v>4285605</v>
      </c>
      <c r="C428" t="s">
        <v>540</v>
      </c>
      <c r="D428" t="s">
        <v>151</v>
      </c>
      <c r="E428" t="s">
        <v>152</v>
      </c>
      <c r="F428">
        <v>85</v>
      </c>
      <c r="G428" t="s">
        <v>539</v>
      </c>
      <c r="H428" t="s">
        <v>419</v>
      </c>
      <c r="K428">
        <v>1</v>
      </c>
      <c r="L428">
        <v>30</v>
      </c>
      <c r="M428">
        <v>64</v>
      </c>
      <c r="N428">
        <f>+F428*K428*L428/1000</f>
        <v>2.5499999999999998</v>
      </c>
      <c r="O428">
        <f t="shared" ref="O428" si="450">+N428*M428</f>
        <v>163.19999999999999</v>
      </c>
      <c r="P428">
        <v>398</v>
      </c>
      <c r="Q428">
        <v>298</v>
      </c>
      <c r="R428">
        <v>245</v>
      </c>
      <c r="S428">
        <v>8</v>
      </c>
      <c r="T428">
        <v>8</v>
      </c>
      <c r="U428">
        <f t="shared" ref="U428:U433" si="451">+T428*R428</f>
        <v>1960</v>
      </c>
      <c r="V428">
        <f t="shared" ref="V428:V433" si="452">+U428+150</f>
        <v>2110</v>
      </c>
      <c r="W428">
        <v>19200</v>
      </c>
      <c r="X428">
        <f t="shared" ref="X428" si="453">W428*F428/1000</f>
        <v>1632</v>
      </c>
      <c r="Y428" s="133">
        <v>93</v>
      </c>
      <c r="Z428">
        <f t="shared" si="439"/>
        <v>1517.76</v>
      </c>
      <c r="AA428">
        <f t="shared" si="440"/>
        <v>9.3000000000000007</v>
      </c>
      <c r="AB428" t="s">
        <v>154</v>
      </c>
      <c r="AC428">
        <v>36426.239999999998</v>
      </c>
      <c r="AD428" t="s">
        <v>155</v>
      </c>
    </row>
    <row r="429" spans="1:33" ht="11.9" customHeight="1" x14ac:dyDescent="0.35">
      <c r="A429" t="str">
        <f t="shared" si="437"/>
        <v>43128781C03</v>
      </c>
      <c r="B429">
        <v>4312878</v>
      </c>
      <c r="C429" t="s">
        <v>410</v>
      </c>
      <c r="D429" t="s">
        <v>163</v>
      </c>
      <c r="E429" t="s">
        <v>251</v>
      </c>
      <c r="F429">
        <v>60</v>
      </c>
      <c r="G429" t="s">
        <v>194</v>
      </c>
      <c r="H429" t="s">
        <v>161</v>
      </c>
      <c r="K429">
        <v>5</v>
      </c>
      <c r="L429">
        <v>15</v>
      </c>
      <c r="M429">
        <v>88</v>
      </c>
      <c r="N429">
        <f>F429*L429/1000</f>
        <v>0.9</v>
      </c>
      <c r="O429">
        <f>+N429*M429</f>
        <v>79.2</v>
      </c>
      <c r="P429">
        <v>391</v>
      </c>
      <c r="Q429">
        <v>291</v>
      </c>
      <c r="R429">
        <v>147</v>
      </c>
      <c r="S429">
        <v>8</v>
      </c>
      <c r="T429">
        <v>11</v>
      </c>
      <c r="U429">
        <f t="shared" si="451"/>
        <v>1617</v>
      </c>
      <c r="V429">
        <f t="shared" si="452"/>
        <v>1767</v>
      </c>
      <c r="W429">
        <v>57180</v>
      </c>
      <c r="X429">
        <f t="shared" ref="X429:X431" si="454">W429*12.6/1000</f>
        <v>720.46799999999996</v>
      </c>
      <c r="Y429" s="133">
        <v>94</v>
      </c>
      <c r="Z429">
        <f t="shared" si="439"/>
        <v>677.23991999999998</v>
      </c>
      <c r="AA429">
        <f t="shared" si="440"/>
        <v>8.5510090909090906</v>
      </c>
      <c r="AB429" t="s">
        <v>158</v>
      </c>
      <c r="AC429">
        <f t="shared" ref="AC429:AC431" si="455">+Z429*3*8</f>
        <v>16253.75808</v>
      </c>
    </row>
    <row r="430" spans="1:33" ht="11.9" customHeight="1" x14ac:dyDescent="0.35">
      <c r="A430" t="str">
        <f t="shared" si="437"/>
        <v>43130251C03</v>
      </c>
      <c r="B430">
        <v>4313025</v>
      </c>
      <c r="C430" t="s">
        <v>541</v>
      </c>
      <c r="D430" t="s">
        <v>163</v>
      </c>
      <c r="E430" t="s">
        <v>251</v>
      </c>
      <c r="F430">
        <v>185</v>
      </c>
      <c r="G430" t="s">
        <v>542</v>
      </c>
      <c r="H430" t="s">
        <v>157</v>
      </c>
      <c r="K430">
        <v>14.6</v>
      </c>
      <c r="L430">
        <v>10</v>
      </c>
      <c r="M430">
        <v>30</v>
      </c>
      <c r="N430">
        <f t="shared" ref="N430" si="456">F430*L430/1000</f>
        <v>1.85</v>
      </c>
      <c r="O430">
        <f t="shared" ref="O430" si="457">+N430*M430</f>
        <v>55.5</v>
      </c>
      <c r="P430">
        <v>393</v>
      </c>
      <c r="Q430">
        <v>395</v>
      </c>
      <c r="R430">
        <v>195</v>
      </c>
      <c r="S430">
        <v>6</v>
      </c>
      <c r="T430">
        <v>5</v>
      </c>
      <c r="U430">
        <f t="shared" ref="U430" si="458">+T430*R430</f>
        <v>975</v>
      </c>
      <c r="V430">
        <f t="shared" ref="V430" si="459">+U430+150</f>
        <v>1125</v>
      </c>
      <c r="W430">
        <v>57180</v>
      </c>
      <c r="X430">
        <f t="shared" ref="X430" si="460">W430*12.6/1000</f>
        <v>720.46799999999996</v>
      </c>
      <c r="Y430" s="133">
        <v>94</v>
      </c>
      <c r="Z430">
        <f t="shared" si="439"/>
        <v>677.23991999999998</v>
      </c>
      <c r="AA430">
        <f t="shared" si="440"/>
        <v>12.20252108108108</v>
      </c>
      <c r="AB430" t="s">
        <v>158</v>
      </c>
      <c r="AC430">
        <f t="shared" ref="AC430" si="461">+Z430*3*8</f>
        <v>16253.75808</v>
      </c>
      <c r="AD430" t="s">
        <v>252</v>
      </c>
      <c r="AF430" t="e">
        <v>#N/A</v>
      </c>
    </row>
    <row r="431" spans="1:33" ht="11.9" customHeight="1" x14ac:dyDescent="0.35">
      <c r="A431" t="str">
        <f t="shared" si="437"/>
        <v>43222031C03</v>
      </c>
      <c r="B431" s="124">
        <v>4322203</v>
      </c>
      <c r="C431" t="s">
        <v>543</v>
      </c>
      <c r="D431" t="s">
        <v>163</v>
      </c>
      <c r="E431" t="s">
        <v>251</v>
      </c>
      <c r="F431">
        <v>185</v>
      </c>
      <c r="H431" t="s">
        <v>161</v>
      </c>
      <c r="K431">
        <v>14.6</v>
      </c>
      <c r="L431">
        <v>10</v>
      </c>
      <c r="M431">
        <v>48</v>
      </c>
      <c r="N431">
        <f t="shared" ref="N431" si="462">F431*L431/1000</f>
        <v>1.85</v>
      </c>
      <c r="O431">
        <f t="shared" ref="O431" si="463">+N431*M431</f>
        <v>88.800000000000011</v>
      </c>
      <c r="P431">
        <v>393</v>
      </c>
      <c r="Q431">
        <v>395</v>
      </c>
      <c r="R431">
        <v>195</v>
      </c>
      <c r="S431">
        <v>6</v>
      </c>
      <c r="T431">
        <v>5</v>
      </c>
      <c r="U431">
        <f t="shared" si="451"/>
        <v>975</v>
      </c>
      <c r="V431">
        <f t="shared" si="452"/>
        <v>1125</v>
      </c>
      <c r="W431">
        <v>57180</v>
      </c>
      <c r="X431">
        <f t="shared" si="454"/>
        <v>720.46799999999996</v>
      </c>
      <c r="Y431" s="133">
        <v>94</v>
      </c>
      <c r="Z431">
        <f t="shared" si="439"/>
        <v>677.23991999999998</v>
      </c>
      <c r="AA431">
        <f t="shared" si="440"/>
        <v>7.6265756756756753</v>
      </c>
      <c r="AB431" t="s">
        <v>158</v>
      </c>
      <c r="AC431">
        <f t="shared" si="455"/>
        <v>16253.75808</v>
      </c>
      <c r="AD431" t="s">
        <v>252</v>
      </c>
      <c r="AF431" t="e">
        <v>#N/A</v>
      </c>
    </row>
    <row r="432" spans="1:33" ht="11.9" customHeight="1" x14ac:dyDescent="0.35">
      <c r="A432" t="str">
        <f t="shared" si="437"/>
        <v>43128511C03</v>
      </c>
      <c r="B432">
        <v>4312851</v>
      </c>
      <c r="C432" t="s">
        <v>544</v>
      </c>
      <c r="D432" t="s">
        <v>163</v>
      </c>
      <c r="E432" t="s">
        <v>251</v>
      </c>
      <c r="F432">
        <v>185</v>
      </c>
      <c r="G432" t="s">
        <v>542</v>
      </c>
      <c r="H432" t="s">
        <v>221</v>
      </c>
      <c r="K432">
        <v>14.6</v>
      </c>
      <c r="L432">
        <v>8</v>
      </c>
      <c r="M432">
        <v>64</v>
      </c>
      <c r="N432">
        <f t="shared" ref="N432" si="464">F432*L432/1000</f>
        <v>1.48</v>
      </c>
      <c r="O432">
        <f t="shared" ref="O432" si="465">+N432*M432</f>
        <v>94.72</v>
      </c>
      <c r="P432">
        <v>393</v>
      </c>
      <c r="Q432">
        <v>395</v>
      </c>
      <c r="R432">
        <v>195</v>
      </c>
      <c r="S432">
        <v>6</v>
      </c>
      <c r="T432">
        <v>5</v>
      </c>
      <c r="U432">
        <f t="shared" ref="U432" si="466">+T432*R432</f>
        <v>975</v>
      </c>
      <c r="V432">
        <f t="shared" ref="V432" si="467">+U432+150</f>
        <v>1125</v>
      </c>
      <c r="W432">
        <v>57180</v>
      </c>
      <c r="X432">
        <f t="shared" ref="X432" si="468">W432*12.6/1000</f>
        <v>720.46799999999996</v>
      </c>
      <c r="Y432" s="133">
        <v>94</v>
      </c>
      <c r="Z432">
        <f t="shared" si="439"/>
        <v>677.23991999999998</v>
      </c>
      <c r="AA432">
        <f t="shared" si="440"/>
        <v>7.1499146959459461</v>
      </c>
      <c r="AB432" t="s">
        <v>158</v>
      </c>
      <c r="AC432">
        <f t="shared" ref="AC432" si="469">+Z432*3*8</f>
        <v>16253.75808</v>
      </c>
      <c r="AD432" t="s">
        <v>252</v>
      </c>
      <c r="AF432" t="e">
        <v>#N/A</v>
      </c>
    </row>
    <row r="433" spans="1:33" ht="11.9" customHeight="1" x14ac:dyDescent="0.35">
      <c r="A433" t="str">
        <f t="shared" si="437"/>
        <v>43128861C03</v>
      </c>
      <c r="B433">
        <v>4312886</v>
      </c>
      <c r="C433" t="s">
        <v>545</v>
      </c>
      <c r="D433" t="s">
        <v>163</v>
      </c>
      <c r="E433" t="s">
        <v>251</v>
      </c>
      <c r="F433">
        <v>185</v>
      </c>
      <c r="G433" t="s">
        <v>194</v>
      </c>
      <c r="H433" t="s">
        <v>546</v>
      </c>
      <c r="K433">
        <v>14.6</v>
      </c>
      <c r="L433">
        <v>8</v>
      </c>
      <c r="M433">
        <v>64</v>
      </c>
      <c r="N433">
        <f t="shared" ref="N433" si="470">F433*L433/1000</f>
        <v>1.48</v>
      </c>
      <c r="O433">
        <f t="shared" ref="O433" si="471">+N433*M433</f>
        <v>94.72</v>
      </c>
      <c r="P433">
        <v>391</v>
      </c>
      <c r="Q433">
        <v>291</v>
      </c>
      <c r="R433">
        <v>200</v>
      </c>
      <c r="S433">
        <v>8</v>
      </c>
      <c r="T433">
        <v>8</v>
      </c>
      <c r="U433">
        <f t="shared" si="451"/>
        <v>1600</v>
      </c>
      <c r="V433">
        <f t="shared" si="452"/>
        <v>1750</v>
      </c>
      <c r="W433">
        <v>57180</v>
      </c>
      <c r="X433">
        <f>W433*12.6/1000</f>
        <v>720.46799999999996</v>
      </c>
      <c r="Y433" s="133">
        <v>94</v>
      </c>
      <c r="Z433">
        <f t="shared" si="439"/>
        <v>677.23991999999998</v>
      </c>
      <c r="AA433">
        <f t="shared" si="440"/>
        <v>7.1499146959459461</v>
      </c>
      <c r="AB433" t="s">
        <v>158</v>
      </c>
      <c r="AC433">
        <f>+Z433*3*8</f>
        <v>16253.75808</v>
      </c>
      <c r="AD433" t="s">
        <v>252</v>
      </c>
    </row>
    <row r="434" spans="1:33" ht="11.9" customHeight="1" x14ac:dyDescent="0.35">
      <c r="A434" t="str">
        <f t="shared" si="437"/>
        <v>43071501C01</v>
      </c>
      <c r="B434">
        <v>4307150</v>
      </c>
      <c r="C434" t="s">
        <v>216</v>
      </c>
      <c r="D434" t="s">
        <v>151</v>
      </c>
      <c r="E434" t="s">
        <v>152</v>
      </c>
      <c r="F434">
        <v>80</v>
      </c>
      <c r="G434" t="s">
        <v>288</v>
      </c>
      <c r="H434" t="s">
        <v>217</v>
      </c>
      <c r="K434">
        <v>1</v>
      </c>
      <c r="L434">
        <v>20</v>
      </c>
      <c r="M434">
        <v>40</v>
      </c>
      <c r="N434">
        <v>1.6</v>
      </c>
      <c r="O434">
        <v>64</v>
      </c>
      <c r="P434">
        <v>393</v>
      </c>
      <c r="Q434">
        <v>295</v>
      </c>
      <c r="R434">
        <v>180</v>
      </c>
      <c r="S434">
        <v>8</v>
      </c>
      <c r="T434">
        <v>9</v>
      </c>
      <c r="U434">
        <v>1620</v>
      </c>
      <c r="V434">
        <v>1770</v>
      </c>
      <c r="W434">
        <v>19200</v>
      </c>
      <c r="X434">
        <v>1536</v>
      </c>
      <c r="Y434" s="133">
        <v>92</v>
      </c>
      <c r="Z434">
        <v>1428.48</v>
      </c>
      <c r="AA434">
        <v>22.32</v>
      </c>
      <c r="AB434" t="s">
        <v>158</v>
      </c>
      <c r="AC434">
        <v>34283.520000000004</v>
      </c>
      <c r="AD434" t="s">
        <v>159</v>
      </c>
    </row>
    <row r="435" spans="1:33" ht="11.9" customHeight="1" x14ac:dyDescent="0.35">
      <c r="A435" t="str">
        <f t="shared" si="437"/>
        <v>43066341C01</v>
      </c>
      <c r="B435">
        <v>4306634</v>
      </c>
      <c r="C435" t="s">
        <v>547</v>
      </c>
      <c r="D435" t="s">
        <v>151</v>
      </c>
      <c r="E435" t="s">
        <v>152</v>
      </c>
      <c r="F435">
        <v>80</v>
      </c>
      <c r="G435" t="s">
        <v>548</v>
      </c>
      <c r="H435" t="s">
        <v>161</v>
      </c>
      <c r="K435">
        <v>1</v>
      </c>
      <c r="L435">
        <v>20</v>
      </c>
      <c r="M435">
        <v>72</v>
      </c>
      <c r="N435">
        <v>1.7</v>
      </c>
      <c r="O435">
        <v>122.39999999999999</v>
      </c>
      <c r="P435">
        <v>393</v>
      </c>
      <c r="Q435">
        <v>295</v>
      </c>
      <c r="R435">
        <v>180</v>
      </c>
      <c r="S435">
        <v>8</v>
      </c>
      <c r="T435">
        <v>9</v>
      </c>
      <c r="U435">
        <v>1620</v>
      </c>
      <c r="V435">
        <v>1770</v>
      </c>
      <c r="W435">
        <v>19200</v>
      </c>
      <c r="X435">
        <v>1632</v>
      </c>
      <c r="Y435" s="133">
        <v>92</v>
      </c>
      <c r="Z435">
        <v>1517.76</v>
      </c>
      <c r="AA435">
        <v>12.4</v>
      </c>
      <c r="AB435" t="s">
        <v>158</v>
      </c>
      <c r="AC435">
        <v>36426.239999999998</v>
      </c>
      <c r="AD435" t="s">
        <v>159</v>
      </c>
    </row>
    <row r="436" spans="1:33" ht="11.9" customHeight="1" x14ac:dyDescent="0.35">
      <c r="A436" t="str">
        <f t="shared" si="437"/>
        <v>43221731C01</v>
      </c>
      <c r="B436" s="111">
        <v>4322173</v>
      </c>
      <c r="C436" t="s">
        <v>549</v>
      </c>
      <c r="D436" t="s">
        <v>151</v>
      </c>
      <c r="E436" t="s">
        <v>152</v>
      </c>
      <c r="F436">
        <v>80</v>
      </c>
      <c r="G436" t="s">
        <v>548</v>
      </c>
      <c r="H436" t="s">
        <v>161</v>
      </c>
      <c r="K436">
        <v>1</v>
      </c>
      <c r="L436">
        <v>20</v>
      </c>
      <c r="M436">
        <v>72</v>
      </c>
      <c r="N436">
        <v>1.7</v>
      </c>
      <c r="O436">
        <v>122.39999999999999</v>
      </c>
      <c r="P436">
        <v>393</v>
      </c>
      <c r="Q436">
        <v>295</v>
      </c>
      <c r="R436">
        <v>180</v>
      </c>
      <c r="S436">
        <v>8</v>
      </c>
      <c r="T436">
        <v>9</v>
      </c>
      <c r="U436">
        <v>1620</v>
      </c>
      <c r="V436">
        <v>1770</v>
      </c>
      <c r="W436">
        <v>19200</v>
      </c>
      <c r="X436">
        <v>1632</v>
      </c>
      <c r="Y436" s="133">
        <v>92</v>
      </c>
      <c r="Z436">
        <v>1517.76</v>
      </c>
      <c r="AA436">
        <v>12.4</v>
      </c>
      <c r="AB436" t="s">
        <v>158</v>
      </c>
      <c r="AC436">
        <v>36426.239999999998</v>
      </c>
      <c r="AD436" t="s">
        <v>159</v>
      </c>
    </row>
    <row r="437" spans="1:33" ht="11.9" customHeight="1" x14ac:dyDescent="0.35">
      <c r="A437" t="str">
        <f t="shared" si="437"/>
        <v>42883871C03</v>
      </c>
      <c r="B437">
        <v>4288387</v>
      </c>
      <c r="C437" t="s">
        <v>256</v>
      </c>
      <c r="D437" t="s">
        <v>163</v>
      </c>
      <c r="E437" t="s">
        <v>251</v>
      </c>
      <c r="F437">
        <v>185</v>
      </c>
      <c r="G437" t="s">
        <v>411</v>
      </c>
      <c r="H437" t="s">
        <v>157</v>
      </c>
      <c r="K437">
        <v>14.6</v>
      </c>
      <c r="L437">
        <v>8</v>
      </c>
      <c r="M437">
        <v>40</v>
      </c>
      <c r="N437">
        <f t="shared" ref="N437" si="472">F437*L437/1000</f>
        <v>1.48</v>
      </c>
      <c r="O437">
        <f t="shared" ref="O437" si="473">+N437*M437</f>
        <v>59.2</v>
      </c>
      <c r="P437">
        <v>391</v>
      </c>
      <c r="Q437">
        <v>291</v>
      </c>
      <c r="R437">
        <v>200</v>
      </c>
      <c r="S437">
        <v>8</v>
      </c>
      <c r="T437">
        <v>5</v>
      </c>
      <c r="U437">
        <f t="shared" ref="U437" si="474">+T437*R437</f>
        <v>1000</v>
      </c>
      <c r="V437">
        <f t="shared" ref="V437" si="475">+U437+150</f>
        <v>1150</v>
      </c>
      <c r="W437">
        <v>57180</v>
      </c>
      <c r="X437">
        <f t="shared" ref="X437" si="476">W437*12.6/1000</f>
        <v>720.46799999999996</v>
      </c>
      <c r="Y437" s="133">
        <v>94</v>
      </c>
      <c r="Z437">
        <f>+X437*Y437/100</f>
        <v>677.23991999999998</v>
      </c>
      <c r="AA437">
        <f>Z437/N437/M437</f>
        <v>11.439863513513513</v>
      </c>
      <c r="AB437" t="s">
        <v>158</v>
      </c>
      <c r="AC437">
        <f t="shared" ref="AC437" si="477">+Z437*3*8</f>
        <v>16253.75808</v>
      </c>
      <c r="AD437" t="s">
        <v>252</v>
      </c>
      <c r="AF437" t="e">
        <v>#N/A</v>
      </c>
      <c r="AG437" t="e">
        <v>#N/A</v>
      </c>
    </row>
  </sheetData>
  <autoFilter ref="A3:AG437" xr:uid="{98CEC04D-341F-460A-A11E-25EB84B99B48}"/>
  <mergeCells count="1">
    <mergeCell ref="W2:X2"/>
  </mergeCells>
  <conditionalFormatting sqref="B349">
    <cfRule type="containsText" dxfId="6949" priority="1" operator="containsText" text="mjp">
      <formula>NOT(ISERROR(SEARCH("mjp",B349)))</formula>
    </cfRule>
    <cfRule type="containsText" dxfId="6948" priority="2" operator="containsText" text="midi">
      <formula>NOT(ISERROR(SEARCH("midi",B349)))</formula>
    </cfRule>
    <cfRule type="containsText" dxfId="6947" priority="3" operator="containsText" text="double">
      <formula>NOT(ISERROR(SEARCH("double",B349)))</formula>
    </cfRule>
    <cfRule type="containsText" dxfId="6946" priority="4" operator="containsText" text="max">
      <formula>NOT(ISERROR(SEARCH("max",B349)))</formula>
    </cfRule>
    <cfRule type="containsText" dxfId="6945" priority="5" operator="containsText" text="mjp">
      <formula>NOT(ISERROR(SEARCH("mjp",B349)))</formula>
    </cfRule>
    <cfRule type="containsText" dxfId="6944" priority="6" operator="containsText" text="midi">
      <formula>NOT(ISERROR(SEARCH("midi",B349)))</formula>
    </cfRule>
    <cfRule type="containsText" dxfId="6943" priority="7" operator="containsText" text="double">
      <formula>NOT(ISERROR(SEARCH("double",B349)))</formula>
    </cfRule>
    <cfRule type="containsText" dxfId="6942" priority="8" operator="containsText" text="max">
      <formula>NOT(ISERROR(SEARCH("max",B349)))</formula>
    </cfRule>
    <cfRule type="containsText" dxfId="6941" priority="9" operator="containsText" text="mjp">
      <formula>NOT(ISERROR(SEARCH("mjp",B349)))</formula>
    </cfRule>
    <cfRule type="containsText" dxfId="6940" priority="10" operator="containsText" text="midi">
      <formula>NOT(ISERROR(SEARCH("midi",B349)))</formula>
    </cfRule>
    <cfRule type="containsText" dxfId="6939" priority="11" operator="containsText" text="double">
      <formula>NOT(ISERROR(SEARCH("double",B349)))</formula>
    </cfRule>
    <cfRule type="containsText" dxfId="6938" priority="12" operator="containsText" text="max">
      <formula>NOT(ISERROR(SEARCH("max",B349)))</formula>
    </cfRule>
    <cfRule type="containsText" dxfId="6937" priority="13" operator="containsText" text="mjp">
      <formula>NOT(ISERROR(SEARCH("mjp",B349)))</formula>
    </cfRule>
    <cfRule type="containsText" dxfId="6936" priority="14" operator="containsText" text="midi">
      <formula>NOT(ISERROR(SEARCH("midi",B349)))</formula>
    </cfRule>
    <cfRule type="containsText" dxfId="6935" priority="15" operator="containsText" text="double">
      <formula>NOT(ISERROR(SEARCH("double",B349)))</formula>
    </cfRule>
    <cfRule type="containsText" dxfId="6934" priority="16" operator="containsText" text="max">
      <formula>NOT(ISERROR(SEARCH("max",B349)))</formula>
    </cfRule>
    <cfRule type="containsText" dxfId="6933" priority="17" operator="containsText" text="mjp">
      <formula>NOT(ISERROR(SEARCH("mjp",B349)))</formula>
    </cfRule>
    <cfRule type="containsText" dxfId="6932" priority="18" operator="containsText" text="midi">
      <formula>NOT(ISERROR(SEARCH("midi",B349)))</formula>
    </cfRule>
    <cfRule type="containsText" dxfId="6931" priority="19" operator="containsText" text="double">
      <formula>NOT(ISERROR(SEARCH("double",B349)))</formula>
    </cfRule>
    <cfRule type="containsText" dxfId="6930" priority="20" operator="containsText" text="max">
      <formula>NOT(ISERROR(SEARCH("max",B349)))</formula>
    </cfRule>
    <cfRule type="containsText" dxfId="6929" priority="21" operator="containsText" text="mjp">
      <formula>NOT(ISERROR(SEARCH("mjp",B349)))</formula>
    </cfRule>
    <cfRule type="containsText" dxfId="6928" priority="22" operator="containsText" text="midi">
      <formula>NOT(ISERROR(SEARCH("midi",B349)))</formula>
    </cfRule>
    <cfRule type="containsText" dxfId="6927" priority="23" operator="containsText" text="double">
      <formula>NOT(ISERROR(SEARCH("double",B349)))</formula>
    </cfRule>
    <cfRule type="containsText" dxfId="6926" priority="24" operator="containsText" text="max">
      <formula>NOT(ISERROR(SEARCH("max",B349)))</formula>
    </cfRule>
    <cfRule type="containsText" dxfId="6925" priority="25" operator="containsText" text="mjp">
      <formula>NOT(ISERROR(SEARCH("mjp",B349)))</formula>
    </cfRule>
    <cfRule type="containsText" dxfId="6924" priority="26" operator="containsText" text="midi">
      <formula>NOT(ISERROR(SEARCH("midi",B349)))</formula>
    </cfRule>
    <cfRule type="containsText" dxfId="6923" priority="27" operator="containsText" text="double">
      <formula>NOT(ISERROR(SEARCH("double",B349)))</formula>
    </cfRule>
    <cfRule type="containsText" dxfId="6922" priority="28" operator="containsText" text="max">
      <formula>NOT(ISERROR(SEARCH("max",B349)))</formula>
    </cfRule>
    <cfRule type="containsText" dxfId="6921" priority="29" operator="containsText" text="mjp">
      <formula>NOT(ISERROR(SEARCH("mjp",B349)))</formula>
    </cfRule>
    <cfRule type="containsText" dxfId="6920" priority="30" operator="containsText" text="midi">
      <formula>NOT(ISERROR(SEARCH("midi",B349)))</formula>
    </cfRule>
    <cfRule type="containsText" dxfId="6919" priority="31" operator="containsText" text="double">
      <formula>NOT(ISERROR(SEARCH("double",B349)))</formula>
    </cfRule>
    <cfRule type="containsText" dxfId="6918" priority="32" operator="containsText" text="max">
      <formula>NOT(ISERROR(SEARCH("max",B349)))</formula>
    </cfRule>
    <cfRule type="containsText" dxfId="6917" priority="33" operator="containsText" text="mjp">
      <formula>NOT(ISERROR(SEARCH("mjp",B349)))</formula>
    </cfRule>
    <cfRule type="containsText" dxfId="6916" priority="34" operator="containsText" text="midi">
      <formula>NOT(ISERROR(SEARCH("midi",B349)))</formula>
    </cfRule>
    <cfRule type="containsText" dxfId="6915" priority="35" operator="containsText" text="double">
      <formula>NOT(ISERROR(SEARCH("double",B349)))</formula>
    </cfRule>
    <cfRule type="containsText" dxfId="6914" priority="36" operator="containsText" text="max">
      <formula>NOT(ISERROR(SEARCH("max",B349)))</formula>
    </cfRule>
    <cfRule type="containsText" dxfId="6913" priority="37" operator="containsText" text="mjp">
      <formula>NOT(ISERROR(SEARCH("mjp",B349)))</formula>
    </cfRule>
    <cfRule type="containsText" dxfId="6912" priority="38" operator="containsText" text="midi">
      <formula>NOT(ISERROR(SEARCH("midi",B349)))</formula>
    </cfRule>
    <cfRule type="containsText" dxfId="6911" priority="39" operator="containsText" text="double">
      <formula>NOT(ISERROR(SEARCH("double",B349)))</formula>
    </cfRule>
    <cfRule type="containsText" dxfId="6910" priority="40" operator="containsText" text="max">
      <formula>NOT(ISERROR(SEARCH("max",B349)))</formula>
    </cfRule>
    <cfRule type="containsText" dxfId="6909" priority="41" operator="containsText" text="mjp">
      <formula>NOT(ISERROR(SEARCH("mjp",B349)))</formula>
    </cfRule>
    <cfRule type="containsText" dxfId="6908" priority="42" operator="containsText" text="midi">
      <formula>NOT(ISERROR(SEARCH("midi",B349)))</formula>
    </cfRule>
    <cfRule type="containsText" dxfId="6907" priority="43" operator="containsText" text="double">
      <formula>NOT(ISERROR(SEARCH("double",B349)))</formula>
    </cfRule>
    <cfRule type="containsText" dxfId="6906" priority="44" operator="containsText" text="max">
      <formula>NOT(ISERROR(SEARCH("max",B349)))</formula>
    </cfRule>
    <cfRule type="containsText" dxfId="6905" priority="45" operator="containsText" text="mjp">
      <formula>NOT(ISERROR(SEARCH("mjp",B349)))</formula>
    </cfRule>
    <cfRule type="containsText" dxfId="6904" priority="46" operator="containsText" text="midi">
      <formula>NOT(ISERROR(SEARCH("midi",B349)))</formula>
    </cfRule>
    <cfRule type="containsText" dxfId="6903" priority="47" operator="containsText" text="double">
      <formula>NOT(ISERROR(SEARCH("double",B349)))</formula>
    </cfRule>
    <cfRule type="containsText" dxfId="6902" priority="48" operator="containsText" text="max">
      <formula>NOT(ISERROR(SEARCH("max",B349)))</formula>
    </cfRule>
    <cfRule type="containsText" dxfId="6901" priority="49" operator="containsText" text="mjp">
      <formula>NOT(ISERROR(SEARCH("mjp",B349)))</formula>
    </cfRule>
    <cfRule type="containsText" dxfId="6900" priority="50" operator="containsText" text="midi">
      <formula>NOT(ISERROR(SEARCH("midi",B349)))</formula>
    </cfRule>
    <cfRule type="containsText" dxfId="6899" priority="51" operator="containsText" text="double">
      <formula>NOT(ISERROR(SEARCH("double",B349)))</formula>
    </cfRule>
    <cfRule type="containsText" dxfId="6898" priority="52" operator="containsText" text="max">
      <formula>NOT(ISERROR(SEARCH("max",B349)))</formula>
    </cfRule>
    <cfRule type="containsText" dxfId="6897" priority="53" operator="containsText" text="mjp">
      <formula>NOT(ISERROR(SEARCH("mjp",B349)))</formula>
    </cfRule>
    <cfRule type="containsText" dxfId="6896" priority="54" operator="containsText" text="midi">
      <formula>NOT(ISERROR(SEARCH("midi",B349)))</formula>
    </cfRule>
    <cfRule type="containsText" dxfId="6895" priority="55" operator="containsText" text="double">
      <formula>NOT(ISERROR(SEARCH("double",B349)))</formula>
    </cfRule>
    <cfRule type="containsText" dxfId="6894" priority="56" operator="containsText" text="max">
      <formula>NOT(ISERROR(SEARCH("max",B349)))</formula>
    </cfRule>
    <cfRule type="containsText" dxfId="6893" priority="57" operator="containsText" text="mjp">
      <formula>NOT(ISERROR(SEARCH("mjp",B349)))</formula>
    </cfRule>
    <cfRule type="containsText" dxfId="6892" priority="58" operator="containsText" text="midi">
      <formula>NOT(ISERROR(SEARCH("midi",B349)))</formula>
    </cfRule>
    <cfRule type="containsText" dxfId="6891" priority="59" operator="containsText" text="double">
      <formula>NOT(ISERROR(SEARCH("double",B349)))</formula>
    </cfRule>
    <cfRule type="containsText" dxfId="6890" priority="60" operator="containsText" text="max">
      <formula>NOT(ISERROR(SEARCH("max",B349)))</formula>
    </cfRule>
    <cfRule type="containsText" dxfId="6889" priority="61" operator="containsText" text="mjp">
      <formula>NOT(ISERROR(SEARCH("mjp",B349)))</formula>
    </cfRule>
    <cfRule type="containsText" dxfId="6888" priority="62" operator="containsText" text="midi">
      <formula>NOT(ISERROR(SEARCH("midi",B349)))</formula>
    </cfRule>
    <cfRule type="containsText" dxfId="6887" priority="63" operator="containsText" text="double">
      <formula>NOT(ISERROR(SEARCH("double",B349)))</formula>
    </cfRule>
    <cfRule type="containsText" dxfId="6886" priority="64" operator="containsText" text="max">
      <formula>NOT(ISERROR(SEARCH("max",B349)))</formula>
    </cfRule>
    <cfRule type="containsText" dxfId="6885" priority="65" operator="containsText" text="mjp">
      <formula>NOT(ISERROR(SEARCH("mjp",B349)))</formula>
    </cfRule>
    <cfRule type="containsText" dxfId="6884" priority="66" operator="containsText" text="midi">
      <formula>NOT(ISERROR(SEARCH("midi",B349)))</formula>
    </cfRule>
    <cfRule type="containsText" dxfId="6883" priority="67" operator="containsText" text="double">
      <formula>NOT(ISERROR(SEARCH("double",B349)))</formula>
    </cfRule>
    <cfRule type="containsText" dxfId="6882" priority="68" operator="containsText" text="max">
      <formula>NOT(ISERROR(SEARCH("max",B349)))</formula>
    </cfRule>
    <cfRule type="containsText" dxfId="6881" priority="69" operator="containsText" text="mjp">
      <formula>NOT(ISERROR(SEARCH("mjp",B349)))</formula>
    </cfRule>
    <cfRule type="containsText" dxfId="6880" priority="70" operator="containsText" text="midi">
      <formula>NOT(ISERROR(SEARCH("midi",B349)))</formula>
    </cfRule>
    <cfRule type="containsText" dxfId="6879" priority="71" operator="containsText" text="double">
      <formula>NOT(ISERROR(SEARCH("double",B349)))</formula>
    </cfRule>
    <cfRule type="containsText" dxfId="6878" priority="72" operator="containsText" text="max">
      <formula>NOT(ISERROR(SEARCH("max",B349)))</formula>
    </cfRule>
    <cfRule type="containsText" dxfId="6877" priority="73" operator="containsText" text="mjp">
      <formula>NOT(ISERROR(SEARCH("mjp",B349)))</formula>
    </cfRule>
    <cfRule type="containsText" dxfId="6876" priority="74" operator="containsText" text="midi">
      <formula>NOT(ISERROR(SEARCH("midi",B349)))</formula>
    </cfRule>
    <cfRule type="containsText" dxfId="6875" priority="75" operator="containsText" text="double">
      <formula>NOT(ISERROR(SEARCH("double",B349)))</formula>
    </cfRule>
    <cfRule type="containsText" dxfId="6874" priority="76" operator="containsText" text="max">
      <formula>NOT(ISERROR(SEARCH("max",B349)))</formula>
    </cfRule>
    <cfRule type="containsText" dxfId="6873" priority="77" operator="containsText" text="mjp">
      <formula>NOT(ISERROR(SEARCH("mjp",B349)))</formula>
    </cfRule>
    <cfRule type="containsText" dxfId="6872" priority="78" operator="containsText" text="midi">
      <formula>NOT(ISERROR(SEARCH("midi",B349)))</formula>
    </cfRule>
    <cfRule type="containsText" dxfId="6871" priority="79" operator="containsText" text="double">
      <formula>NOT(ISERROR(SEARCH("double",B349)))</formula>
    </cfRule>
    <cfRule type="containsText" dxfId="6870" priority="80" operator="containsText" text="max">
      <formula>NOT(ISERROR(SEARCH("max",B349)))</formula>
    </cfRule>
    <cfRule type="containsText" dxfId="6869" priority="81" operator="containsText" text="mjp">
      <formula>NOT(ISERROR(SEARCH("mjp",B349)))</formula>
    </cfRule>
    <cfRule type="containsText" dxfId="6868" priority="82" operator="containsText" text="midi">
      <formula>NOT(ISERROR(SEARCH("midi",B349)))</formula>
    </cfRule>
    <cfRule type="containsText" dxfId="6867" priority="83" operator="containsText" text="double">
      <formula>NOT(ISERROR(SEARCH("double",B349)))</formula>
    </cfRule>
    <cfRule type="containsText" dxfId="6866" priority="84" operator="containsText" text="max">
      <formula>NOT(ISERROR(SEARCH("max",B349)))</formula>
    </cfRule>
    <cfRule type="containsText" dxfId="6865" priority="85" operator="containsText" text="mjp">
      <formula>NOT(ISERROR(SEARCH("mjp",B349)))</formula>
    </cfRule>
    <cfRule type="containsText" dxfId="6864" priority="86" operator="containsText" text="midi">
      <formula>NOT(ISERROR(SEARCH("midi",B349)))</formula>
    </cfRule>
    <cfRule type="containsText" dxfId="6863" priority="87" operator="containsText" text="double">
      <formula>NOT(ISERROR(SEARCH("double",B349)))</formula>
    </cfRule>
    <cfRule type="containsText" dxfId="6862" priority="88" operator="containsText" text="max">
      <formula>NOT(ISERROR(SEARCH("max",B349)))</formula>
    </cfRule>
    <cfRule type="containsText" dxfId="6861" priority="89" operator="containsText" text="mjp">
      <formula>NOT(ISERROR(SEARCH("mjp",B349)))</formula>
    </cfRule>
    <cfRule type="containsText" dxfId="6860" priority="90" operator="containsText" text="midi">
      <formula>NOT(ISERROR(SEARCH("midi",B349)))</formula>
    </cfRule>
    <cfRule type="containsText" dxfId="6859" priority="91" operator="containsText" text="double">
      <formula>NOT(ISERROR(SEARCH("double",B349)))</formula>
    </cfRule>
    <cfRule type="containsText" dxfId="6858" priority="92" operator="containsText" text="max">
      <formula>NOT(ISERROR(SEARCH("max",B349)))</formula>
    </cfRule>
    <cfRule type="containsText" dxfId="6857" priority="93" operator="containsText" text="mjp">
      <formula>NOT(ISERROR(SEARCH("mjp",B349)))</formula>
    </cfRule>
    <cfRule type="containsText" dxfId="6856" priority="94" operator="containsText" text="midi">
      <formula>NOT(ISERROR(SEARCH("midi",B349)))</formula>
    </cfRule>
    <cfRule type="containsText" dxfId="6855" priority="95" operator="containsText" text="double">
      <formula>NOT(ISERROR(SEARCH("double",B349)))</formula>
    </cfRule>
    <cfRule type="containsText" dxfId="6854" priority="96" operator="containsText" text="max">
      <formula>NOT(ISERROR(SEARCH("max",B349)))</formula>
    </cfRule>
  </conditionalFormatting>
  <conditionalFormatting sqref="B352">
    <cfRule type="containsText" dxfId="6853" priority="193" operator="containsText" text="mjp">
      <formula>NOT(ISERROR(SEARCH("mjp",B352)))</formula>
    </cfRule>
    <cfRule type="containsText" dxfId="6852" priority="194" operator="containsText" text="midi">
      <formula>NOT(ISERROR(SEARCH("midi",B352)))</formula>
    </cfRule>
    <cfRule type="containsText" dxfId="6851" priority="195" operator="containsText" text="double">
      <formula>NOT(ISERROR(SEARCH("double",B352)))</formula>
    </cfRule>
    <cfRule type="containsText" dxfId="6850" priority="196" operator="containsText" text="max">
      <formula>NOT(ISERROR(SEARCH("max",B352)))</formula>
    </cfRule>
    <cfRule type="containsText" dxfId="6849" priority="197" operator="containsText" text="mjp">
      <formula>NOT(ISERROR(SEARCH("mjp",B352)))</formula>
    </cfRule>
    <cfRule type="containsText" dxfId="6848" priority="198" operator="containsText" text="midi">
      <formula>NOT(ISERROR(SEARCH("midi",B352)))</formula>
    </cfRule>
    <cfRule type="containsText" dxfId="6847" priority="199" operator="containsText" text="double">
      <formula>NOT(ISERROR(SEARCH("double",B352)))</formula>
    </cfRule>
    <cfRule type="containsText" dxfId="6846" priority="200" operator="containsText" text="max">
      <formula>NOT(ISERROR(SEARCH("max",B352)))</formula>
    </cfRule>
    <cfRule type="containsText" dxfId="6845" priority="201" operator="containsText" text="mjp">
      <formula>NOT(ISERROR(SEARCH("mjp",B352)))</formula>
    </cfRule>
    <cfRule type="containsText" dxfId="6844" priority="202" operator="containsText" text="midi">
      <formula>NOT(ISERROR(SEARCH("midi",B352)))</formula>
    </cfRule>
    <cfRule type="containsText" dxfId="6843" priority="203" operator="containsText" text="double">
      <formula>NOT(ISERROR(SEARCH("double",B352)))</formula>
    </cfRule>
    <cfRule type="containsText" dxfId="6842" priority="204" operator="containsText" text="max">
      <formula>NOT(ISERROR(SEARCH("max",B352)))</formula>
    </cfRule>
    <cfRule type="containsText" dxfId="6841" priority="205" operator="containsText" text="mjp">
      <formula>NOT(ISERROR(SEARCH("mjp",B352)))</formula>
    </cfRule>
    <cfRule type="containsText" dxfId="6840" priority="206" operator="containsText" text="midi">
      <formula>NOT(ISERROR(SEARCH("midi",B352)))</formula>
    </cfRule>
    <cfRule type="containsText" dxfId="6839" priority="207" operator="containsText" text="double">
      <formula>NOT(ISERROR(SEARCH("double",B352)))</formula>
    </cfRule>
    <cfRule type="containsText" dxfId="6838" priority="208" operator="containsText" text="max">
      <formula>NOT(ISERROR(SEARCH("max",B352)))</formula>
    </cfRule>
    <cfRule type="containsText" dxfId="6837" priority="209" operator="containsText" text="mjp">
      <formula>NOT(ISERROR(SEARCH("mjp",B352)))</formula>
    </cfRule>
    <cfRule type="containsText" dxfId="6836" priority="210" operator="containsText" text="midi">
      <formula>NOT(ISERROR(SEARCH("midi",B352)))</formula>
    </cfRule>
    <cfRule type="containsText" dxfId="6835" priority="211" operator="containsText" text="double">
      <formula>NOT(ISERROR(SEARCH("double",B352)))</formula>
    </cfRule>
    <cfRule type="containsText" dxfId="6834" priority="212" operator="containsText" text="max">
      <formula>NOT(ISERROR(SEARCH("max",B352)))</formula>
    </cfRule>
    <cfRule type="containsText" dxfId="6833" priority="213" operator="containsText" text="mjp">
      <formula>NOT(ISERROR(SEARCH("mjp",B352)))</formula>
    </cfRule>
    <cfRule type="containsText" dxfId="6832" priority="214" operator="containsText" text="midi">
      <formula>NOT(ISERROR(SEARCH("midi",B352)))</formula>
    </cfRule>
    <cfRule type="containsText" dxfId="6831" priority="215" operator="containsText" text="double">
      <formula>NOT(ISERROR(SEARCH("double",B352)))</formula>
    </cfRule>
    <cfRule type="containsText" dxfId="6830" priority="216" operator="containsText" text="max">
      <formula>NOT(ISERROR(SEARCH("max",B352)))</formula>
    </cfRule>
    <cfRule type="containsText" dxfId="6829" priority="217" operator="containsText" text="mjp">
      <formula>NOT(ISERROR(SEARCH("mjp",B352)))</formula>
    </cfRule>
    <cfRule type="containsText" dxfId="6828" priority="218" operator="containsText" text="midi">
      <formula>NOT(ISERROR(SEARCH("midi",B352)))</formula>
    </cfRule>
    <cfRule type="containsText" dxfId="6827" priority="219" operator="containsText" text="double">
      <formula>NOT(ISERROR(SEARCH("double",B352)))</formula>
    </cfRule>
    <cfRule type="containsText" dxfId="6826" priority="220" operator="containsText" text="max">
      <formula>NOT(ISERROR(SEARCH("max",B352)))</formula>
    </cfRule>
    <cfRule type="containsText" dxfId="6825" priority="221" operator="containsText" text="mjp">
      <formula>NOT(ISERROR(SEARCH("mjp",B352)))</formula>
    </cfRule>
    <cfRule type="containsText" dxfId="6824" priority="222" operator="containsText" text="midi">
      <formula>NOT(ISERROR(SEARCH("midi",B352)))</formula>
    </cfRule>
    <cfRule type="containsText" dxfId="6823" priority="223" operator="containsText" text="double">
      <formula>NOT(ISERROR(SEARCH("double",B352)))</formula>
    </cfRule>
    <cfRule type="containsText" dxfId="6822" priority="224" operator="containsText" text="max">
      <formula>NOT(ISERROR(SEARCH("max",B352)))</formula>
    </cfRule>
    <cfRule type="containsText" dxfId="6821" priority="225" operator="containsText" text="mjp">
      <formula>NOT(ISERROR(SEARCH("mjp",B352)))</formula>
    </cfRule>
    <cfRule type="containsText" dxfId="6820" priority="226" operator="containsText" text="midi">
      <formula>NOT(ISERROR(SEARCH("midi",B352)))</formula>
    </cfRule>
    <cfRule type="containsText" dxfId="6819" priority="227" operator="containsText" text="double">
      <formula>NOT(ISERROR(SEARCH("double",B352)))</formula>
    </cfRule>
    <cfRule type="containsText" dxfId="6818" priority="228" operator="containsText" text="max">
      <formula>NOT(ISERROR(SEARCH("max",B352)))</formula>
    </cfRule>
    <cfRule type="containsText" dxfId="6817" priority="229" operator="containsText" text="mjp">
      <formula>NOT(ISERROR(SEARCH("mjp",B352)))</formula>
    </cfRule>
    <cfRule type="containsText" dxfId="6816" priority="230" operator="containsText" text="midi">
      <formula>NOT(ISERROR(SEARCH("midi",B352)))</formula>
    </cfRule>
    <cfRule type="containsText" dxfId="6815" priority="231" operator="containsText" text="double">
      <formula>NOT(ISERROR(SEARCH("double",B352)))</formula>
    </cfRule>
    <cfRule type="containsText" dxfId="6814" priority="232" operator="containsText" text="max">
      <formula>NOT(ISERROR(SEARCH("max",B352)))</formula>
    </cfRule>
    <cfRule type="containsText" dxfId="6813" priority="233" operator="containsText" text="mjp">
      <formula>NOT(ISERROR(SEARCH("mjp",B352)))</formula>
    </cfRule>
    <cfRule type="containsText" dxfId="6812" priority="234" operator="containsText" text="midi">
      <formula>NOT(ISERROR(SEARCH("midi",B352)))</formula>
    </cfRule>
    <cfRule type="containsText" dxfId="6811" priority="235" operator="containsText" text="double">
      <formula>NOT(ISERROR(SEARCH("double",B352)))</formula>
    </cfRule>
    <cfRule type="containsText" dxfId="6810" priority="236" operator="containsText" text="max">
      <formula>NOT(ISERROR(SEARCH("max",B352)))</formula>
    </cfRule>
    <cfRule type="containsText" dxfId="6809" priority="237" operator="containsText" text="mjp">
      <formula>NOT(ISERROR(SEARCH("mjp",B352)))</formula>
    </cfRule>
    <cfRule type="containsText" dxfId="6808" priority="238" operator="containsText" text="midi">
      <formula>NOT(ISERROR(SEARCH("midi",B352)))</formula>
    </cfRule>
    <cfRule type="containsText" dxfId="6807" priority="239" operator="containsText" text="double">
      <formula>NOT(ISERROR(SEARCH("double",B352)))</formula>
    </cfRule>
    <cfRule type="containsText" dxfId="6806" priority="240" operator="containsText" text="max">
      <formula>NOT(ISERROR(SEARCH("max",B352)))</formula>
    </cfRule>
    <cfRule type="containsText" dxfId="6805" priority="241" operator="containsText" text="mjp">
      <formula>NOT(ISERROR(SEARCH("mjp",B352)))</formula>
    </cfRule>
    <cfRule type="containsText" dxfId="6804" priority="242" operator="containsText" text="midi">
      <formula>NOT(ISERROR(SEARCH("midi",B352)))</formula>
    </cfRule>
    <cfRule type="containsText" dxfId="6803" priority="243" operator="containsText" text="double">
      <formula>NOT(ISERROR(SEARCH("double",B352)))</formula>
    </cfRule>
    <cfRule type="containsText" dxfId="6802" priority="244" operator="containsText" text="max">
      <formula>NOT(ISERROR(SEARCH("max",B352)))</formula>
    </cfRule>
    <cfRule type="containsText" dxfId="6801" priority="245" operator="containsText" text="mjp">
      <formula>NOT(ISERROR(SEARCH("mjp",B352)))</formula>
    </cfRule>
    <cfRule type="containsText" dxfId="6800" priority="246" operator="containsText" text="midi">
      <formula>NOT(ISERROR(SEARCH("midi",B352)))</formula>
    </cfRule>
    <cfRule type="containsText" dxfId="6799" priority="247" operator="containsText" text="double">
      <formula>NOT(ISERROR(SEARCH("double",B352)))</formula>
    </cfRule>
    <cfRule type="containsText" dxfId="6798" priority="248" operator="containsText" text="max">
      <formula>NOT(ISERROR(SEARCH("max",B352)))</formula>
    </cfRule>
    <cfRule type="containsText" dxfId="6797" priority="249" operator="containsText" text="mjp">
      <formula>NOT(ISERROR(SEARCH("mjp",B352)))</formula>
    </cfRule>
    <cfRule type="containsText" dxfId="6796" priority="250" operator="containsText" text="midi">
      <formula>NOT(ISERROR(SEARCH("midi",B352)))</formula>
    </cfRule>
    <cfRule type="containsText" dxfId="6795" priority="251" operator="containsText" text="double">
      <formula>NOT(ISERROR(SEARCH("double",B352)))</formula>
    </cfRule>
    <cfRule type="containsText" dxfId="6794" priority="252" operator="containsText" text="max">
      <formula>NOT(ISERROR(SEARCH("max",B352)))</formula>
    </cfRule>
    <cfRule type="containsText" dxfId="6793" priority="253" operator="containsText" text="mjp">
      <formula>NOT(ISERROR(SEARCH("mjp",B352)))</formula>
    </cfRule>
    <cfRule type="containsText" dxfId="6792" priority="254" operator="containsText" text="midi">
      <formula>NOT(ISERROR(SEARCH("midi",B352)))</formula>
    </cfRule>
    <cfRule type="containsText" dxfId="6791" priority="255" operator="containsText" text="double">
      <formula>NOT(ISERROR(SEARCH("double",B352)))</formula>
    </cfRule>
    <cfRule type="containsText" dxfId="6790" priority="256" operator="containsText" text="max">
      <formula>NOT(ISERROR(SEARCH("max",B352)))</formula>
    </cfRule>
    <cfRule type="containsText" dxfId="6789" priority="257" operator="containsText" text="mjp">
      <formula>NOT(ISERROR(SEARCH("mjp",B352)))</formula>
    </cfRule>
    <cfRule type="containsText" dxfId="6788" priority="258" operator="containsText" text="midi">
      <formula>NOT(ISERROR(SEARCH("midi",B352)))</formula>
    </cfRule>
    <cfRule type="containsText" dxfId="6787" priority="259" operator="containsText" text="double">
      <formula>NOT(ISERROR(SEARCH("double",B352)))</formula>
    </cfRule>
    <cfRule type="containsText" dxfId="6786" priority="260" operator="containsText" text="max">
      <formula>NOT(ISERROR(SEARCH("max",B352)))</formula>
    </cfRule>
    <cfRule type="containsText" dxfId="6785" priority="261" operator="containsText" text="mjp">
      <formula>NOT(ISERROR(SEARCH("mjp",B352)))</formula>
    </cfRule>
    <cfRule type="containsText" dxfId="6784" priority="262" operator="containsText" text="midi">
      <formula>NOT(ISERROR(SEARCH("midi",B352)))</formula>
    </cfRule>
    <cfRule type="containsText" dxfId="6783" priority="263" operator="containsText" text="double">
      <formula>NOT(ISERROR(SEARCH("double",B352)))</formula>
    </cfRule>
    <cfRule type="containsText" dxfId="6782" priority="264" operator="containsText" text="max">
      <formula>NOT(ISERROR(SEARCH("max",B352)))</formula>
    </cfRule>
    <cfRule type="containsText" dxfId="6781" priority="265" operator="containsText" text="mjp">
      <formula>NOT(ISERROR(SEARCH("mjp",B352)))</formula>
    </cfRule>
    <cfRule type="containsText" dxfId="6780" priority="266" operator="containsText" text="midi">
      <formula>NOT(ISERROR(SEARCH("midi",B352)))</formula>
    </cfRule>
    <cfRule type="containsText" dxfId="6779" priority="267" operator="containsText" text="double">
      <formula>NOT(ISERROR(SEARCH("double",B352)))</formula>
    </cfRule>
    <cfRule type="containsText" dxfId="6778" priority="268" operator="containsText" text="max">
      <formula>NOT(ISERROR(SEARCH("max",B352)))</formula>
    </cfRule>
    <cfRule type="containsText" dxfId="6777" priority="269" operator="containsText" text="mjp">
      <formula>NOT(ISERROR(SEARCH("mjp",B352)))</formula>
    </cfRule>
    <cfRule type="containsText" dxfId="6776" priority="270" operator="containsText" text="midi">
      <formula>NOT(ISERROR(SEARCH("midi",B352)))</formula>
    </cfRule>
    <cfRule type="containsText" dxfId="6775" priority="271" operator="containsText" text="double">
      <formula>NOT(ISERROR(SEARCH("double",B352)))</formula>
    </cfRule>
    <cfRule type="containsText" dxfId="6774" priority="272" operator="containsText" text="max">
      <formula>NOT(ISERROR(SEARCH("max",B352)))</formula>
    </cfRule>
    <cfRule type="containsText" dxfId="6773" priority="273" operator="containsText" text="mjp">
      <formula>NOT(ISERROR(SEARCH("mjp",B352)))</formula>
    </cfRule>
    <cfRule type="containsText" dxfId="6772" priority="274" operator="containsText" text="midi">
      <formula>NOT(ISERROR(SEARCH("midi",B352)))</formula>
    </cfRule>
    <cfRule type="containsText" dxfId="6771" priority="275" operator="containsText" text="double">
      <formula>NOT(ISERROR(SEARCH("double",B352)))</formula>
    </cfRule>
    <cfRule type="containsText" dxfId="6770" priority="276" operator="containsText" text="max">
      <formula>NOT(ISERROR(SEARCH("max",B352)))</formula>
    </cfRule>
    <cfRule type="containsText" dxfId="6769" priority="277" operator="containsText" text="mjp">
      <formula>NOT(ISERROR(SEARCH("mjp",B352)))</formula>
    </cfRule>
    <cfRule type="containsText" dxfId="6768" priority="278" operator="containsText" text="midi">
      <formula>NOT(ISERROR(SEARCH("midi",B352)))</formula>
    </cfRule>
    <cfRule type="containsText" dxfId="6767" priority="279" operator="containsText" text="double">
      <formula>NOT(ISERROR(SEARCH("double",B352)))</formula>
    </cfRule>
    <cfRule type="containsText" dxfId="6766" priority="280" operator="containsText" text="max">
      <formula>NOT(ISERROR(SEARCH("max",B352)))</formula>
    </cfRule>
    <cfRule type="containsText" dxfId="6765" priority="281" operator="containsText" text="mjp">
      <formula>NOT(ISERROR(SEARCH("mjp",B352)))</formula>
    </cfRule>
    <cfRule type="containsText" dxfId="6764" priority="282" operator="containsText" text="midi">
      <formula>NOT(ISERROR(SEARCH("midi",B352)))</formula>
    </cfRule>
    <cfRule type="containsText" dxfId="6763" priority="283" operator="containsText" text="double">
      <formula>NOT(ISERROR(SEARCH("double",B352)))</formula>
    </cfRule>
    <cfRule type="containsText" dxfId="6762" priority="284" operator="containsText" text="max">
      <formula>NOT(ISERROR(SEARCH("max",B352)))</formula>
    </cfRule>
    <cfRule type="containsText" dxfId="6761" priority="285" operator="containsText" text="mjp">
      <formula>NOT(ISERROR(SEARCH("mjp",B352)))</formula>
    </cfRule>
    <cfRule type="containsText" dxfId="6760" priority="286" operator="containsText" text="midi">
      <formula>NOT(ISERROR(SEARCH("midi",B352)))</formula>
    </cfRule>
    <cfRule type="containsText" dxfId="6759" priority="287" operator="containsText" text="double">
      <formula>NOT(ISERROR(SEARCH("double",B352)))</formula>
    </cfRule>
    <cfRule type="containsText" dxfId="6758" priority="288" operator="containsText" text="max">
      <formula>NOT(ISERROR(SEARCH("max",B352)))</formula>
    </cfRule>
  </conditionalFormatting>
  <conditionalFormatting sqref="B354">
    <cfRule type="containsText" dxfId="6757" priority="289" operator="containsText" text="mjp">
      <formula>NOT(ISERROR(SEARCH("mjp",B354)))</formula>
    </cfRule>
    <cfRule type="containsText" dxfId="6756" priority="290" operator="containsText" text="midi">
      <formula>NOT(ISERROR(SEARCH("midi",B354)))</formula>
    </cfRule>
    <cfRule type="containsText" dxfId="6755" priority="291" operator="containsText" text="double">
      <formula>NOT(ISERROR(SEARCH("double",B354)))</formula>
    </cfRule>
    <cfRule type="containsText" dxfId="6754" priority="292" operator="containsText" text="max">
      <formula>NOT(ISERROR(SEARCH("max",B354)))</formula>
    </cfRule>
  </conditionalFormatting>
  <conditionalFormatting sqref="B375:B377">
    <cfRule type="containsText" dxfId="6753" priority="97" operator="containsText" text="mjp">
      <formula>NOT(ISERROR(SEARCH("mjp",B375)))</formula>
    </cfRule>
    <cfRule type="containsText" dxfId="6752" priority="98" operator="containsText" text="midi">
      <formula>NOT(ISERROR(SEARCH("midi",B375)))</formula>
    </cfRule>
    <cfRule type="containsText" dxfId="6751" priority="99" operator="containsText" text="double">
      <formula>NOT(ISERROR(SEARCH("double",B375)))</formula>
    </cfRule>
    <cfRule type="containsText" dxfId="6750" priority="100" operator="containsText" text="max">
      <formula>NOT(ISERROR(SEARCH("max",B375)))</formula>
    </cfRule>
    <cfRule type="containsText" dxfId="6749" priority="101" operator="containsText" text="mjp">
      <formula>NOT(ISERROR(SEARCH("mjp",B375)))</formula>
    </cfRule>
    <cfRule type="containsText" dxfId="6748" priority="102" operator="containsText" text="midi">
      <formula>NOT(ISERROR(SEARCH("midi",B375)))</formula>
    </cfRule>
    <cfRule type="containsText" dxfId="6747" priority="103" operator="containsText" text="double">
      <formula>NOT(ISERROR(SEARCH("double",B375)))</formula>
    </cfRule>
    <cfRule type="containsText" dxfId="6746" priority="104" operator="containsText" text="max">
      <formula>NOT(ISERROR(SEARCH("max",B375)))</formula>
    </cfRule>
    <cfRule type="containsText" dxfId="6745" priority="105" operator="containsText" text="mjp">
      <formula>NOT(ISERROR(SEARCH("mjp",B375)))</formula>
    </cfRule>
    <cfRule type="containsText" dxfId="6744" priority="106" operator="containsText" text="midi">
      <formula>NOT(ISERROR(SEARCH("midi",B375)))</formula>
    </cfRule>
    <cfRule type="containsText" dxfId="6743" priority="107" operator="containsText" text="double">
      <formula>NOT(ISERROR(SEARCH("double",B375)))</formula>
    </cfRule>
    <cfRule type="containsText" dxfId="6742" priority="108" operator="containsText" text="max">
      <formula>NOT(ISERROR(SEARCH("max",B375)))</formula>
    </cfRule>
    <cfRule type="containsText" dxfId="6741" priority="109" operator="containsText" text="mjp">
      <formula>NOT(ISERROR(SEARCH("mjp",B375)))</formula>
    </cfRule>
    <cfRule type="containsText" dxfId="6740" priority="110" operator="containsText" text="midi">
      <formula>NOT(ISERROR(SEARCH("midi",B375)))</formula>
    </cfRule>
    <cfRule type="containsText" dxfId="6739" priority="111" operator="containsText" text="double">
      <formula>NOT(ISERROR(SEARCH("double",B375)))</formula>
    </cfRule>
    <cfRule type="containsText" dxfId="6738" priority="112" operator="containsText" text="max">
      <formula>NOT(ISERROR(SEARCH("max",B375)))</formula>
    </cfRule>
    <cfRule type="containsText" dxfId="6737" priority="113" operator="containsText" text="mjp">
      <formula>NOT(ISERROR(SEARCH("mjp",B375)))</formula>
    </cfRule>
    <cfRule type="containsText" dxfId="6736" priority="114" operator="containsText" text="midi">
      <formula>NOT(ISERROR(SEARCH("midi",B375)))</formula>
    </cfRule>
    <cfRule type="containsText" dxfId="6735" priority="115" operator="containsText" text="double">
      <formula>NOT(ISERROR(SEARCH("double",B375)))</formula>
    </cfRule>
    <cfRule type="containsText" dxfId="6734" priority="116" operator="containsText" text="max">
      <formula>NOT(ISERROR(SEARCH("max",B375)))</formula>
    </cfRule>
    <cfRule type="containsText" dxfId="6733" priority="117" operator="containsText" text="mjp">
      <formula>NOT(ISERROR(SEARCH("mjp",B375)))</formula>
    </cfRule>
    <cfRule type="containsText" dxfId="6732" priority="118" operator="containsText" text="midi">
      <formula>NOT(ISERROR(SEARCH("midi",B375)))</formula>
    </cfRule>
    <cfRule type="containsText" dxfId="6731" priority="119" operator="containsText" text="double">
      <formula>NOT(ISERROR(SEARCH("double",B375)))</formula>
    </cfRule>
    <cfRule type="containsText" dxfId="6730" priority="120" operator="containsText" text="max">
      <formula>NOT(ISERROR(SEARCH("max",B375)))</formula>
    </cfRule>
    <cfRule type="containsText" dxfId="6729" priority="121" operator="containsText" text="mjp">
      <formula>NOT(ISERROR(SEARCH("mjp",B375)))</formula>
    </cfRule>
    <cfRule type="containsText" dxfId="6728" priority="122" operator="containsText" text="midi">
      <formula>NOT(ISERROR(SEARCH("midi",B375)))</formula>
    </cfRule>
    <cfRule type="containsText" dxfId="6727" priority="123" operator="containsText" text="double">
      <formula>NOT(ISERROR(SEARCH("double",B375)))</formula>
    </cfRule>
    <cfRule type="containsText" dxfId="6726" priority="124" operator="containsText" text="max">
      <formula>NOT(ISERROR(SEARCH("max",B375)))</formula>
    </cfRule>
    <cfRule type="containsText" dxfId="6725" priority="125" operator="containsText" text="mjp">
      <formula>NOT(ISERROR(SEARCH("mjp",B375)))</formula>
    </cfRule>
    <cfRule type="containsText" dxfId="6724" priority="126" operator="containsText" text="midi">
      <formula>NOT(ISERROR(SEARCH("midi",B375)))</formula>
    </cfRule>
    <cfRule type="containsText" dxfId="6723" priority="127" operator="containsText" text="double">
      <formula>NOT(ISERROR(SEARCH("double",B375)))</formula>
    </cfRule>
    <cfRule type="containsText" dxfId="6722" priority="128" operator="containsText" text="max">
      <formula>NOT(ISERROR(SEARCH("max",B375)))</formula>
    </cfRule>
    <cfRule type="containsText" dxfId="6721" priority="129" operator="containsText" text="mjp">
      <formula>NOT(ISERROR(SEARCH("mjp",B375)))</formula>
    </cfRule>
    <cfRule type="containsText" dxfId="6720" priority="130" operator="containsText" text="midi">
      <formula>NOT(ISERROR(SEARCH("midi",B375)))</formula>
    </cfRule>
    <cfRule type="containsText" dxfId="6719" priority="131" operator="containsText" text="double">
      <formula>NOT(ISERROR(SEARCH("double",B375)))</formula>
    </cfRule>
    <cfRule type="containsText" dxfId="6718" priority="132" operator="containsText" text="max">
      <formula>NOT(ISERROR(SEARCH("max",B375)))</formula>
    </cfRule>
    <cfRule type="containsText" dxfId="6717" priority="133" operator="containsText" text="mjp">
      <formula>NOT(ISERROR(SEARCH("mjp",B375)))</formula>
    </cfRule>
    <cfRule type="containsText" dxfId="6716" priority="134" operator="containsText" text="midi">
      <formula>NOT(ISERROR(SEARCH("midi",B375)))</formula>
    </cfRule>
    <cfRule type="containsText" dxfId="6715" priority="135" operator="containsText" text="double">
      <formula>NOT(ISERROR(SEARCH("double",B375)))</formula>
    </cfRule>
    <cfRule type="containsText" dxfId="6714" priority="136" operator="containsText" text="max">
      <formula>NOT(ISERROR(SEARCH("max",B375)))</formula>
    </cfRule>
    <cfRule type="containsText" dxfId="6713" priority="137" operator="containsText" text="mjp">
      <formula>NOT(ISERROR(SEARCH("mjp",B375)))</formula>
    </cfRule>
    <cfRule type="containsText" dxfId="6712" priority="138" operator="containsText" text="midi">
      <formula>NOT(ISERROR(SEARCH("midi",B375)))</formula>
    </cfRule>
    <cfRule type="containsText" dxfId="6711" priority="139" operator="containsText" text="double">
      <formula>NOT(ISERROR(SEARCH("double",B375)))</formula>
    </cfRule>
    <cfRule type="containsText" dxfId="6710" priority="140" operator="containsText" text="max">
      <formula>NOT(ISERROR(SEARCH("max",B375)))</formula>
    </cfRule>
    <cfRule type="containsText" dxfId="6709" priority="141" operator="containsText" text="mjp">
      <formula>NOT(ISERROR(SEARCH("mjp",B375)))</formula>
    </cfRule>
    <cfRule type="containsText" dxfId="6708" priority="142" operator="containsText" text="midi">
      <formula>NOT(ISERROR(SEARCH("midi",B375)))</formula>
    </cfRule>
    <cfRule type="containsText" dxfId="6707" priority="143" operator="containsText" text="double">
      <formula>NOT(ISERROR(SEARCH("double",B375)))</formula>
    </cfRule>
    <cfRule type="containsText" dxfId="6706" priority="144" operator="containsText" text="max">
      <formula>NOT(ISERROR(SEARCH("max",B375)))</formula>
    </cfRule>
    <cfRule type="containsText" dxfId="6705" priority="145" operator="containsText" text="mjp">
      <formula>NOT(ISERROR(SEARCH("mjp",B375)))</formula>
    </cfRule>
    <cfRule type="containsText" dxfId="6704" priority="146" operator="containsText" text="midi">
      <formula>NOT(ISERROR(SEARCH("midi",B375)))</formula>
    </cfRule>
    <cfRule type="containsText" dxfId="6703" priority="147" operator="containsText" text="double">
      <formula>NOT(ISERROR(SEARCH("double",B375)))</formula>
    </cfRule>
    <cfRule type="containsText" dxfId="6702" priority="148" operator="containsText" text="max">
      <formula>NOT(ISERROR(SEARCH("max",B375)))</formula>
    </cfRule>
    <cfRule type="containsText" dxfId="6701" priority="149" operator="containsText" text="mjp">
      <formula>NOT(ISERROR(SEARCH("mjp",B375)))</formula>
    </cfRule>
    <cfRule type="containsText" dxfId="6700" priority="150" operator="containsText" text="midi">
      <formula>NOT(ISERROR(SEARCH("midi",B375)))</formula>
    </cfRule>
    <cfRule type="containsText" dxfId="6699" priority="151" operator="containsText" text="double">
      <formula>NOT(ISERROR(SEARCH("double",B375)))</formula>
    </cfRule>
    <cfRule type="containsText" dxfId="6698" priority="152" operator="containsText" text="max">
      <formula>NOT(ISERROR(SEARCH("max",B375)))</formula>
    </cfRule>
    <cfRule type="containsText" dxfId="6697" priority="153" operator="containsText" text="mjp">
      <formula>NOT(ISERROR(SEARCH("mjp",B375)))</formula>
    </cfRule>
    <cfRule type="containsText" dxfId="6696" priority="154" operator="containsText" text="midi">
      <formula>NOT(ISERROR(SEARCH("midi",B375)))</formula>
    </cfRule>
    <cfRule type="containsText" dxfId="6695" priority="155" operator="containsText" text="double">
      <formula>NOT(ISERROR(SEARCH("double",B375)))</formula>
    </cfRule>
    <cfRule type="containsText" dxfId="6694" priority="156" operator="containsText" text="max">
      <formula>NOT(ISERROR(SEARCH("max",B375)))</formula>
    </cfRule>
    <cfRule type="containsText" dxfId="6693" priority="157" operator="containsText" text="mjp">
      <formula>NOT(ISERROR(SEARCH("mjp",B375)))</formula>
    </cfRule>
    <cfRule type="containsText" dxfId="6692" priority="158" operator="containsText" text="midi">
      <formula>NOT(ISERROR(SEARCH("midi",B375)))</formula>
    </cfRule>
    <cfRule type="containsText" dxfId="6691" priority="159" operator="containsText" text="double">
      <formula>NOT(ISERROR(SEARCH("double",B375)))</formula>
    </cfRule>
    <cfRule type="containsText" dxfId="6690" priority="160" operator="containsText" text="max">
      <formula>NOT(ISERROR(SEARCH("max",B375)))</formula>
    </cfRule>
    <cfRule type="containsText" dxfId="6689" priority="161" operator="containsText" text="mjp">
      <formula>NOT(ISERROR(SEARCH("mjp",B375)))</formula>
    </cfRule>
    <cfRule type="containsText" dxfId="6688" priority="162" operator="containsText" text="midi">
      <formula>NOT(ISERROR(SEARCH("midi",B375)))</formula>
    </cfRule>
    <cfRule type="containsText" dxfId="6687" priority="163" operator="containsText" text="double">
      <formula>NOT(ISERROR(SEARCH("double",B375)))</formula>
    </cfRule>
    <cfRule type="containsText" dxfId="6686" priority="164" operator="containsText" text="max">
      <formula>NOT(ISERROR(SEARCH("max",B375)))</formula>
    </cfRule>
    <cfRule type="containsText" dxfId="6685" priority="165" operator="containsText" text="mjp">
      <formula>NOT(ISERROR(SEARCH("mjp",B375)))</formula>
    </cfRule>
    <cfRule type="containsText" dxfId="6684" priority="166" operator="containsText" text="midi">
      <formula>NOT(ISERROR(SEARCH("midi",B375)))</formula>
    </cfRule>
    <cfRule type="containsText" dxfId="6683" priority="167" operator="containsText" text="double">
      <formula>NOT(ISERROR(SEARCH("double",B375)))</formula>
    </cfRule>
    <cfRule type="containsText" dxfId="6682" priority="168" operator="containsText" text="max">
      <formula>NOT(ISERROR(SEARCH("max",B375)))</formula>
    </cfRule>
    <cfRule type="containsText" dxfId="6681" priority="169" operator="containsText" text="mjp">
      <formula>NOT(ISERROR(SEARCH("mjp",B375)))</formula>
    </cfRule>
    <cfRule type="containsText" dxfId="6680" priority="170" operator="containsText" text="midi">
      <formula>NOT(ISERROR(SEARCH("midi",B375)))</formula>
    </cfRule>
    <cfRule type="containsText" dxfId="6679" priority="171" operator="containsText" text="double">
      <formula>NOT(ISERROR(SEARCH("double",B375)))</formula>
    </cfRule>
    <cfRule type="containsText" dxfId="6678" priority="172" operator="containsText" text="max">
      <formula>NOT(ISERROR(SEARCH("max",B375)))</formula>
    </cfRule>
    <cfRule type="containsText" dxfId="6677" priority="173" operator="containsText" text="mjp">
      <formula>NOT(ISERROR(SEARCH("mjp",B375)))</formula>
    </cfRule>
    <cfRule type="containsText" dxfId="6676" priority="174" operator="containsText" text="midi">
      <formula>NOT(ISERROR(SEARCH("midi",B375)))</formula>
    </cfRule>
    <cfRule type="containsText" dxfId="6675" priority="175" operator="containsText" text="double">
      <formula>NOT(ISERROR(SEARCH("double",B375)))</formula>
    </cfRule>
    <cfRule type="containsText" dxfId="6674" priority="176" operator="containsText" text="max">
      <formula>NOT(ISERROR(SEARCH("max",B375)))</formula>
    </cfRule>
    <cfRule type="containsText" dxfId="6673" priority="177" operator="containsText" text="mjp">
      <formula>NOT(ISERROR(SEARCH("mjp",B375)))</formula>
    </cfRule>
    <cfRule type="containsText" dxfId="6672" priority="178" operator="containsText" text="midi">
      <formula>NOT(ISERROR(SEARCH("midi",B375)))</formula>
    </cfRule>
    <cfRule type="containsText" dxfId="6671" priority="179" operator="containsText" text="double">
      <formula>NOT(ISERROR(SEARCH("double",B375)))</formula>
    </cfRule>
    <cfRule type="containsText" dxfId="6670" priority="180" operator="containsText" text="max">
      <formula>NOT(ISERROR(SEARCH("max",B375)))</formula>
    </cfRule>
    <cfRule type="containsText" dxfId="6669" priority="181" operator="containsText" text="mjp">
      <formula>NOT(ISERROR(SEARCH("mjp",B375)))</formula>
    </cfRule>
    <cfRule type="containsText" dxfId="6668" priority="182" operator="containsText" text="midi">
      <formula>NOT(ISERROR(SEARCH("midi",B375)))</formula>
    </cfRule>
    <cfRule type="containsText" dxfId="6667" priority="183" operator="containsText" text="double">
      <formula>NOT(ISERROR(SEARCH("double",B375)))</formula>
    </cfRule>
    <cfRule type="containsText" dxfId="6666" priority="184" operator="containsText" text="max">
      <formula>NOT(ISERROR(SEARCH("max",B375)))</formula>
    </cfRule>
    <cfRule type="containsText" dxfId="6665" priority="185" operator="containsText" text="mjp">
      <formula>NOT(ISERROR(SEARCH("mjp",B375)))</formula>
    </cfRule>
    <cfRule type="containsText" dxfId="6664" priority="186" operator="containsText" text="midi">
      <formula>NOT(ISERROR(SEARCH("midi",B375)))</formula>
    </cfRule>
    <cfRule type="containsText" dxfId="6663" priority="187" operator="containsText" text="double">
      <formula>NOT(ISERROR(SEARCH("double",B375)))</formula>
    </cfRule>
    <cfRule type="containsText" dxfId="6662" priority="188" operator="containsText" text="max">
      <formula>NOT(ISERROR(SEARCH("max",B375)))</formula>
    </cfRule>
    <cfRule type="containsText" dxfId="6661" priority="189" operator="containsText" text="mjp">
      <formula>NOT(ISERROR(SEARCH("mjp",B375)))</formula>
    </cfRule>
    <cfRule type="containsText" dxfId="6660" priority="190" operator="containsText" text="midi">
      <formula>NOT(ISERROR(SEARCH("midi",B375)))</formula>
    </cfRule>
    <cfRule type="containsText" dxfId="6659" priority="191" operator="containsText" text="double">
      <formula>NOT(ISERROR(SEARCH("double",B375)))</formula>
    </cfRule>
    <cfRule type="containsText" dxfId="6658" priority="192" operator="containsText" text="max">
      <formula>NOT(ISERROR(SEARCH("max",B375)))</formula>
    </cfRule>
  </conditionalFormatting>
  <conditionalFormatting sqref="B379">
    <cfRule type="containsText" dxfId="6657" priority="497" operator="containsText" text="mjp">
      <formula>NOT(ISERROR(SEARCH("mjp",B379)))</formula>
    </cfRule>
    <cfRule type="containsText" dxfId="6656" priority="498" operator="containsText" text="midi">
      <formula>NOT(ISERROR(SEARCH("midi",B379)))</formula>
    </cfRule>
    <cfRule type="containsText" dxfId="6655" priority="499" operator="containsText" text="double">
      <formula>NOT(ISERROR(SEARCH("double",B379)))</formula>
    </cfRule>
    <cfRule type="containsText" dxfId="6654" priority="500" operator="containsText" text="max">
      <formula>NOT(ISERROR(SEARCH("max",B379)))</formula>
    </cfRule>
  </conditionalFormatting>
  <conditionalFormatting sqref="B395">
    <cfRule type="containsText" dxfId="6653" priority="301" operator="containsText" text="mjp">
      <formula>NOT(ISERROR(SEARCH("mjp",B395)))</formula>
    </cfRule>
    <cfRule type="containsText" dxfId="6652" priority="302" operator="containsText" text="midi">
      <formula>NOT(ISERROR(SEARCH("midi",B395)))</formula>
    </cfRule>
    <cfRule type="containsText" dxfId="6651" priority="303" operator="containsText" text="double">
      <formula>NOT(ISERROR(SEARCH("double",B395)))</formula>
    </cfRule>
    <cfRule type="containsText" dxfId="6650" priority="304" operator="containsText" text="max">
      <formula>NOT(ISERROR(SEARCH("max",B395)))</formula>
    </cfRule>
  </conditionalFormatting>
  <conditionalFormatting sqref="B405">
    <cfRule type="containsText" dxfId="6649" priority="297" operator="containsText" text="mjp">
      <formula>NOT(ISERROR(SEARCH("mjp",B405)))</formula>
    </cfRule>
    <cfRule type="containsText" dxfId="6648" priority="298" operator="containsText" text="midi">
      <formula>NOT(ISERROR(SEARCH("midi",B405)))</formula>
    </cfRule>
    <cfRule type="containsText" dxfId="6647" priority="299" operator="containsText" text="double">
      <formula>NOT(ISERROR(SEARCH("double",B405)))</formula>
    </cfRule>
    <cfRule type="containsText" dxfId="6646" priority="300" operator="containsText" text="max">
      <formula>NOT(ISERROR(SEARCH("max",B405)))</formula>
    </cfRule>
  </conditionalFormatting>
  <conditionalFormatting sqref="B436">
    <cfRule type="containsText" dxfId="6645" priority="293" operator="containsText" text="mjp">
      <formula>NOT(ISERROR(SEARCH("mjp",B436)))</formula>
    </cfRule>
    <cfRule type="containsText" dxfId="6644" priority="294" operator="containsText" text="midi">
      <formula>NOT(ISERROR(SEARCH("midi",B436)))</formula>
    </cfRule>
    <cfRule type="containsText" dxfId="6643" priority="295" operator="containsText" text="double">
      <formula>NOT(ISERROR(SEARCH("double",B436)))</formula>
    </cfRule>
    <cfRule type="containsText" dxfId="6642" priority="296" operator="containsText" text="max">
      <formula>NOT(ISERROR(SEARCH("max",B436)))</formula>
    </cfRule>
  </conditionalFormatting>
  <pageMargins left="0.7" right="0.7" top="0.75" bottom="0.75" header="0.3" footer="0.3"/>
  <pageSetup orientation="portrait" r:id="rId1"/>
  <headerFooter>
    <oddFooter>&amp;C_x000D_&amp;1#&amp;"Calibri"&amp;10&amp;K000000 Mondelez International Internal</oddFooter>
  </headerFooter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D617-D435-4B22-9A30-3EF72C2493B1}">
  <sheetPr codeName="Sheet7"/>
  <dimension ref="B1:N46"/>
  <sheetViews>
    <sheetView workbookViewId="0">
      <selection activeCell="N1" sqref="N1:N46"/>
    </sheetView>
  </sheetViews>
  <sheetFormatPr defaultRowHeight="14.5" x14ac:dyDescent="0.35"/>
  <cols>
    <col min="2" max="2" width="22.54296875" customWidth="1"/>
    <col min="9" max="9" width="20" customWidth="1"/>
  </cols>
  <sheetData>
    <row r="1" spans="2:14" x14ac:dyDescent="0.35">
      <c r="B1" s="136" t="s">
        <v>550</v>
      </c>
      <c r="N1" t="s">
        <v>551</v>
      </c>
    </row>
    <row r="2" spans="2:14" x14ac:dyDescent="0.35">
      <c r="B2" s="136" t="s">
        <v>552</v>
      </c>
      <c r="N2" t="s">
        <v>551</v>
      </c>
    </row>
    <row r="3" spans="2:14" x14ac:dyDescent="0.35">
      <c r="B3" s="136" t="s">
        <v>553</v>
      </c>
      <c r="N3" t="s">
        <v>551</v>
      </c>
    </row>
    <row r="4" spans="2:14" x14ac:dyDescent="0.35">
      <c r="B4" s="136" t="s">
        <v>554</v>
      </c>
      <c r="N4" t="s">
        <v>551</v>
      </c>
    </row>
    <row r="5" spans="2:14" x14ac:dyDescent="0.35">
      <c r="B5" s="136" t="s">
        <v>555</v>
      </c>
      <c r="N5" t="s">
        <v>551</v>
      </c>
    </row>
    <row r="6" spans="2:14" x14ac:dyDescent="0.35">
      <c r="B6" s="136" t="s">
        <v>556</v>
      </c>
      <c r="N6" t="s">
        <v>551</v>
      </c>
    </row>
    <row r="7" spans="2:14" x14ac:dyDescent="0.35">
      <c r="B7" s="136" t="s">
        <v>557</v>
      </c>
      <c r="N7" t="s">
        <v>551</v>
      </c>
    </row>
    <row r="8" spans="2:14" x14ac:dyDescent="0.35">
      <c r="B8" s="136" t="s">
        <v>558</v>
      </c>
      <c r="N8" t="s">
        <v>551</v>
      </c>
    </row>
    <row r="9" spans="2:14" x14ac:dyDescent="0.35">
      <c r="B9" s="136" t="s">
        <v>559</v>
      </c>
      <c r="N9" t="s">
        <v>551</v>
      </c>
    </row>
    <row r="10" spans="2:14" x14ac:dyDescent="0.35">
      <c r="B10" s="136" t="s">
        <v>560</v>
      </c>
      <c r="N10" t="s">
        <v>551</v>
      </c>
    </row>
    <row r="11" spans="2:14" x14ac:dyDescent="0.35">
      <c r="B11" s="136" t="s">
        <v>561</v>
      </c>
      <c r="N11" t="s">
        <v>551</v>
      </c>
    </row>
    <row r="12" spans="2:14" x14ac:dyDescent="0.35">
      <c r="B12" s="136" t="s">
        <v>562</v>
      </c>
      <c r="N12" t="s">
        <v>551</v>
      </c>
    </row>
    <row r="13" spans="2:14" x14ac:dyDescent="0.35">
      <c r="B13" s="136" t="s">
        <v>563</v>
      </c>
      <c r="N13" t="s">
        <v>551</v>
      </c>
    </row>
    <row r="14" spans="2:14" x14ac:dyDescent="0.35">
      <c r="B14" s="136" t="s">
        <v>564</v>
      </c>
      <c r="N14" t="s">
        <v>551</v>
      </c>
    </row>
    <row r="15" spans="2:14" x14ac:dyDescent="0.35">
      <c r="N15" t="s">
        <v>551</v>
      </c>
    </row>
    <row r="16" spans="2:14" ht="36" x14ac:dyDescent="0.35">
      <c r="I16" s="135" t="s">
        <v>565</v>
      </c>
      <c r="N16" t="s">
        <v>551</v>
      </c>
    </row>
    <row r="17" spans="14:14" x14ac:dyDescent="0.35">
      <c r="N17" t="s">
        <v>551</v>
      </c>
    </row>
    <row r="18" spans="14:14" x14ac:dyDescent="0.35">
      <c r="N18" t="s">
        <v>551</v>
      </c>
    </row>
    <row r="19" spans="14:14" x14ac:dyDescent="0.35">
      <c r="N19" t="s">
        <v>551</v>
      </c>
    </row>
    <row r="20" spans="14:14" x14ac:dyDescent="0.35">
      <c r="N20" t="s">
        <v>551</v>
      </c>
    </row>
    <row r="21" spans="14:14" x14ac:dyDescent="0.35">
      <c r="N21" t="s">
        <v>551</v>
      </c>
    </row>
    <row r="22" spans="14:14" x14ac:dyDescent="0.35">
      <c r="N22" t="s">
        <v>551</v>
      </c>
    </row>
    <row r="23" spans="14:14" x14ac:dyDescent="0.35">
      <c r="N23" t="s">
        <v>551</v>
      </c>
    </row>
    <row r="24" spans="14:14" x14ac:dyDescent="0.35">
      <c r="N24" t="s">
        <v>551</v>
      </c>
    </row>
    <row r="25" spans="14:14" x14ac:dyDescent="0.35">
      <c r="N25" t="s">
        <v>551</v>
      </c>
    </row>
    <row r="26" spans="14:14" x14ac:dyDescent="0.35">
      <c r="N26" t="s">
        <v>551</v>
      </c>
    </row>
    <row r="27" spans="14:14" x14ac:dyDescent="0.35">
      <c r="N27" t="s">
        <v>551</v>
      </c>
    </row>
    <row r="28" spans="14:14" x14ac:dyDescent="0.35">
      <c r="N28" t="s">
        <v>551</v>
      </c>
    </row>
    <row r="29" spans="14:14" x14ac:dyDescent="0.35">
      <c r="N29" t="s">
        <v>551</v>
      </c>
    </row>
    <row r="30" spans="14:14" x14ac:dyDescent="0.35">
      <c r="N30" t="s">
        <v>551</v>
      </c>
    </row>
    <row r="31" spans="14:14" x14ac:dyDescent="0.35">
      <c r="N31" t="s">
        <v>551</v>
      </c>
    </row>
    <row r="32" spans="14:14" x14ac:dyDescent="0.35">
      <c r="N32" t="s">
        <v>551</v>
      </c>
    </row>
    <row r="33" spans="14:14" x14ac:dyDescent="0.35">
      <c r="N33" t="s">
        <v>551</v>
      </c>
    </row>
    <row r="34" spans="14:14" x14ac:dyDescent="0.35">
      <c r="N34" t="s">
        <v>551</v>
      </c>
    </row>
    <row r="35" spans="14:14" x14ac:dyDescent="0.35">
      <c r="N35" t="s">
        <v>551</v>
      </c>
    </row>
    <row r="36" spans="14:14" x14ac:dyDescent="0.35">
      <c r="N36" t="s">
        <v>551</v>
      </c>
    </row>
    <row r="37" spans="14:14" x14ac:dyDescent="0.35">
      <c r="N37" t="s">
        <v>551</v>
      </c>
    </row>
    <row r="38" spans="14:14" x14ac:dyDescent="0.35">
      <c r="N38" t="s">
        <v>551</v>
      </c>
    </row>
    <row r="39" spans="14:14" x14ac:dyDescent="0.35">
      <c r="N39" t="s">
        <v>551</v>
      </c>
    </row>
    <row r="40" spans="14:14" x14ac:dyDescent="0.35">
      <c r="N40" t="s">
        <v>551</v>
      </c>
    </row>
    <row r="41" spans="14:14" x14ac:dyDescent="0.35">
      <c r="N41" t="s">
        <v>551</v>
      </c>
    </row>
    <row r="42" spans="14:14" x14ac:dyDescent="0.35">
      <c r="N42" t="s">
        <v>551</v>
      </c>
    </row>
    <row r="43" spans="14:14" x14ac:dyDescent="0.35">
      <c r="N43" t="s">
        <v>551</v>
      </c>
    </row>
    <row r="44" spans="14:14" x14ac:dyDescent="0.35">
      <c r="N44" t="s">
        <v>551</v>
      </c>
    </row>
    <row r="45" spans="14:14" x14ac:dyDescent="0.35">
      <c r="N45" t="s">
        <v>551</v>
      </c>
    </row>
    <row r="46" spans="14:14" x14ac:dyDescent="0.35">
      <c r="N46" t="s">
        <v>551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e88d1bb-e812-422f-8596-daf272c3837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C78216611A0A4192CF1F9424B32E94" ma:contentTypeVersion="14" ma:contentTypeDescription="Create a new document." ma:contentTypeScope="" ma:versionID="62e452a31300f069ab8d3099ad4ab62f">
  <xsd:schema xmlns:xsd="http://www.w3.org/2001/XMLSchema" xmlns:xs="http://www.w3.org/2001/XMLSchema" xmlns:p="http://schemas.microsoft.com/office/2006/metadata/properties" xmlns:ns2="8e88d1bb-e812-422f-8596-daf272c38370" xmlns:ns3="649f028f-da94-4414-bf75-ec703164beed" targetNamespace="http://schemas.microsoft.com/office/2006/metadata/properties" ma:root="true" ma:fieldsID="a7a3bac9e13b84b9d6da37b0f60efba8" ns2:_="" ns3:_="">
    <xsd:import namespace="8e88d1bb-e812-422f-8596-daf272c38370"/>
    <xsd:import namespace="649f028f-da94-4414-bf75-ec703164be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88d1bb-e812-422f-8596-daf272c383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97b8a8d-5f3c-4193-8680-60a4d695ab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f028f-da94-4414-bf75-ec703164bee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71C4F3-89BF-4C62-9F3F-468B9D940A86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8e88d1bb-e812-422f-8596-daf272c38370"/>
    <ds:schemaRef ds:uri="http://schemas.openxmlformats.org/package/2006/metadata/core-properties"/>
    <ds:schemaRef ds:uri="649f028f-da94-4414-bf75-ec703164beed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5273DBC-1CCB-4FBE-AAA0-49D4D32826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88d1bb-e812-422f-8596-daf272c38370"/>
    <ds:schemaRef ds:uri="649f028f-da94-4414-bf75-ec703164be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2956A-8097-4D32-8625-369D25B1AAF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a9324442-4656-4fca-b26e-099b64ea741e}" enabled="1" method="Standard" siteId="{18a01ad8-9727-498a-a47d-17374c6fd9f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Line 1</vt:lpstr>
      <vt:lpstr>Sheet2</vt:lpstr>
      <vt:lpstr>Line 3</vt:lpstr>
      <vt:lpstr>Line 2</vt:lpstr>
      <vt:lpstr>Sheet1</vt:lpstr>
      <vt:lpstr>Data 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Vasilache, Mirela</dc:creator>
  <cp:keywords/>
  <dc:description/>
  <cp:lastModifiedBy>Costea, Valentin</cp:lastModifiedBy>
  <cp:revision/>
  <dcterms:created xsi:type="dcterms:W3CDTF">2024-02-14T08:13:43Z</dcterms:created>
  <dcterms:modified xsi:type="dcterms:W3CDTF">2025-10-10T10:32:22Z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Plan de productie Fabrica A.xlsx</vt:lpwstr>
  </property>
  <property fmtid="{D5CDD505-2E9C-101B-9397-08002B2CF9AE}" pid="3" name="ContentTypeId">
    <vt:lpwstr>0x0101001EC78216611A0A4192CF1F9424B32E94</vt:lpwstr>
  </property>
  <property fmtid="{D5CDD505-2E9C-101B-9397-08002B2CF9AE}" pid="4" name="CustomUiType">
    <vt:lpwstr>2</vt:lpwstr>
  </property>
  <property fmtid="{D5CDD505-2E9C-101B-9397-08002B2CF9AE}" pid="5" name="MediaServiceImageTags">
    <vt:lpwstr/>
  </property>
</Properties>
</file>