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cf\Desktop\계산서\2023년 계산서\"/>
    </mc:Choice>
  </mc:AlternateContent>
  <bookViews>
    <workbookView xWindow="360" yWindow="90" windowWidth="28035" windowHeight="12720" tabRatio="640"/>
  </bookViews>
  <sheets>
    <sheet name="거래명세서(무궁화)" sheetId="1" r:id="rId1"/>
    <sheet name="용품사용료" sheetId="2" r:id="rId2"/>
    <sheet name="기본물품" sheetId="7" r:id="rId3"/>
    <sheet name="추가물품" sheetId="3" r:id="rId4"/>
    <sheet name="반품" sheetId="5" r:id="rId5"/>
    <sheet name="식당음식" sheetId="4" r:id="rId6"/>
    <sheet name="외부내역" sheetId="6" r:id="rId7"/>
    <sheet name="기타이용료" sheetId="8" r:id="rId8"/>
    <sheet name="관리사시급" sheetId="9" r:id="rId9"/>
    <sheet name="거래명세(상주용)" sheetId="11" r:id="rId10"/>
    <sheet name="상주용영수증" sheetId="12" r:id="rId11"/>
  </sheets>
  <externalReferences>
    <externalReference r:id="rId12"/>
  </externalReferences>
  <definedNames>
    <definedName name="_xlnm.Print_Area" localSheetId="9">'거래명세(상주용)'!$A$1:$E$27</definedName>
    <definedName name="_xlnm.Print_Area" localSheetId="0">'거래명세서(무궁화)'!$A$1:$E$27</definedName>
    <definedName name="_xlnm.Print_Area" localSheetId="8">관리사시급!$A$1:$M$16</definedName>
    <definedName name="_xlnm.Print_Area" localSheetId="10">상주용영수증!$A$1:$E$32</definedName>
    <definedName name="_xlnm.Print_Area" localSheetId="5">식당음식!$A$1:$P$31</definedName>
    <definedName name="_xlnm.Print_Area" localSheetId="6">외부내역!$A$1:$N$38</definedName>
    <definedName name="_xlnm.Print_Area" localSheetId="1">용품사용료!$A$1:$J$43</definedName>
    <definedName name="_xlnm.Print_Area" localSheetId="3">추가물품!$A$1:$P$37</definedName>
    <definedName name="인절미반말" localSheetId="6">외부내역!$Q$3:$Y$23</definedName>
    <definedName name="인절미한말" localSheetId="6">외부내역!$Q$5:$Y$22</definedName>
  </definedNames>
  <calcPr calcId="162913"/>
</workbook>
</file>

<file path=xl/calcChain.xml><?xml version="1.0" encoding="utf-8"?>
<calcChain xmlns="http://schemas.openxmlformats.org/spreadsheetml/2006/main">
  <c r="F12" i="6" l="1"/>
  <c r="E6" i="5" l="1"/>
  <c r="E11" i="5" l="1"/>
  <c r="E7" i="5"/>
  <c r="E8" i="5"/>
  <c r="E9" i="5"/>
  <c r="E10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41" i="5" s="1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B14" i="1"/>
  <c r="E50" i="7"/>
  <c r="E49" i="7"/>
  <c r="E48" i="7"/>
  <c r="E47" i="7"/>
  <c r="E46" i="7"/>
  <c r="E45" i="7"/>
  <c r="E44" i="7"/>
  <c r="E43" i="7"/>
  <c r="E42" i="7"/>
  <c r="E41" i="7"/>
  <c r="E40" i="7"/>
  <c r="E39" i="7"/>
  <c r="E37" i="7"/>
  <c r="E36" i="7"/>
  <c r="E35" i="7"/>
  <c r="E34" i="7"/>
  <c r="E33" i="7"/>
  <c r="E32" i="7"/>
  <c r="E31" i="7"/>
  <c r="E30" i="7"/>
  <c r="E29" i="7"/>
  <c r="E27" i="7"/>
  <c r="E26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A4" i="9" l="1"/>
  <c r="A5" i="9"/>
  <c r="A2" i="5" l="1"/>
  <c r="G6" i="9" l="1"/>
  <c r="A2" i="3" l="1"/>
  <c r="A2" i="9" l="1"/>
  <c r="A10" i="12" l="1"/>
  <c r="B19" i="12" l="1"/>
  <c r="B18" i="12"/>
  <c r="B20" i="12"/>
  <c r="B16" i="12"/>
  <c r="D15" i="12"/>
  <c r="B15" i="12"/>
  <c r="J8" i="5" l="1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4" i="5"/>
  <c r="J5" i="5"/>
  <c r="J6" i="5"/>
  <c r="J7" i="5"/>
  <c r="J41" i="5" l="1"/>
  <c r="F42" i="5" s="1"/>
  <c r="B16" i="1" s="1"/>
  <c r="G11" i="3"/>
  <c r="H11" i="3" s="1"/>
  <c r="G5" i="3"/>
  <c r="G6" i="3"/>
  <c r="H6" i="3" s="1"/>
  <c r="E4" i="5"/>
  <c r="E5" i="5"/>
  <c r="C5" i="3" l="1"/>
  <c r="L15" i="9" l="1"/>
  <c r="E8" i="11" l="1"/>
  <c r="B5" i="11"/>
  <c r="C10" i="11"/>
  <c r="B10" i="11"/>
  <c r="B9" i="11"/>
  <c r="B8" i="11"/>
  <c r="B7" i="11"/>
  <c r="N34" i="2" l="1"/>
  <c r="G26" i="8" l="1"/>
  <c r="C26" i="8"/>
  <c r="A26" i="8"/>
  <c r="E38" i="6"/>
  <c r="F31" i="4"/>
  <c r="E42" i="2"/>
  <c r="L38" i="6"/>
  <c r="A38" i="6"/>
  <c r="M31" i="4"/>
  <c r="A31" i="4"/>
  <c r="B42" i="2"/>
  <c r="I42" i="2"/>
  <c r="A2" i="6"/>
  <c r="A2" i="4"/>
  <c r="A2" i="2"/>
  <c r="A2" i="8"/>
  <c r="G37" i="6" l="1"/>
  <c r="H37" i="6"/>
  <c r="I37" i="6"/>
  <c r="J37" i="6"/>
  <c r="K37" i="6"/>
  <c r="L37" i="6"/>
  <c r="F37" i="6"/>
  <c r="M31" i="6"/>
  <c r="M32" i="6"/>
  <c r="M33" i="6"/>
  <c r="M34" i="6"/>
  <c r="M35" i="6"/>
  <c r="M36" i="6"/>
  <c r="M30" i="6"/>
  <c r="N27" i="6"/>
  <c r="N26" i="6"/>
  <c r="E17" i="1" l="1"/>
  <c r="D26" i="12" s="1"/>
  <c r="E16" i="1"/>
  <c r="E16" i="11" s="1"/>
  <c r="M37" i="6"/>
  <c r="E17" i="11"/>
  <c r="I20" i="1"/>
  <c r="N34" i="6"/>
  <c r="E36" i="2"/>
  <c r="E19" i="2"/>
  <c r="E7" i="2"/>
  <c r="E8" i="2"/>
  <c r="AE13" i="9"/>
  <c r="K13" i="9" s="1"/>
  <c r="AA13" i="9"/>
  <c r="I13" i="9" s="1"/>
  <c r="W13" i="9"/>
  <c r="S13" i="9"/>
  <c r="E13" i="9" s="1"/>
  <c r="G13" i="9"/>
  <c r="A13" i="9"/>
  <c r="AE12" i="9"/>
  <c r="AA12" i="9"/>
  <c r="I12" i="9" s="1"/>
  <c r="W12" i="9"/>
  <c r="G12" i="9" s="1"/>
  <c r="S12" i="9"/>
  <c r="E12" i="9" s="1"/>
  <c r="K12" i="9"/>
  <c r="A12" i="9"/>
  <c r="AE11" i="9"/>
  <c r="AA11" i="9"/>
  <c r="I11" i="9" s="1"/>
  <c r="W11" i="9"/>
  <c r="G11" i="9" s="1"/>
  <c r="S11" i="9"/>
  <c r="E11" i="9" s="1"/>
  <c r="K11" i="9"/>
  <c r="A11" i="9"/>
  <c r="AE10" i="9"/>
  <c r="K10" i="9" s="1"/>
  <c r="AA10" i="9"/>
  <c r="I10" i="9" s="1"/>
  <c r="W10" i="9"/>
  <c r="G10" i="9" s="1"/>
  <c r="S10" i="9"/>
  <c r="E10" i="9" s="1"/>
  <c r="A10" i="9"/>
  <c r="AE9" i="9"/>
  <c r="AA9" i="9"/>
  <c r="I9" i="9" s="1"/>
  <c r="W9" i="9"/>
  <c r="S9" i="9"/>
  <c r="E9" i="9" s="1"/>
  <c r="K9" i="9"/>
  <c r="G9" i="9"/>
  <c r="A9" i="9"/>
  <c r="AE8" i="9"/>
  <c r="K8" i="9" s="1"/>
  <c r="AA8" i="9"/>
  <c r="I8" i="9" s="1"/>
  <c r="W8" i="9"/>
  <c r="G8" i="9" s="1"/>
  <c r="S8" i="9"/>
  <c r="E8" i="9" s="1"/>
  <c r="A8" i="9"/>
  <c r="AE7" i="9"/>
  <c r="K7" i="9" s="1"/>
  <c r="AA7" i="9"/>
  <c r="I7" i="9" s="1"/>
  <c r="W7" i="9"/>
  <c r="S7" i="9"/>
  <c r="E7" i="9" s="1"/>
  <c r="G7" i="9"/>
  <c r="A7" i="9"/>
  <c r="AE6" i="9"/>
  <c r="AA6" i="9"/>
  <c r="I6" i="9" s="1"/>
  <c r="W6" i="9"/>
  <c r="S6" i="9"/>
  <c r="E6" i="9" s="1"/>
  <c r="K6" i="9"/>
  <c r="A6" i="9"/>
  <c r="AE5" i="9"/>
  <c r="AA5" i="9"/>
  <c r="I5" i="9" s="1"/>
  <c r="W5" i="9"/>
  <c r="G5" i="9" s="1"/>
  <c r="S5" i="9"/>
  <c r="E5" i="9" s="1"/>
  <c r="K5" i="9"/>
  <c r="AE4" i="9"/>
  <c r="AA4" i="9"/>
  <c r="I4" i="9" s="1"/>
  <c r="W4" i="9"/>
  <c r="G4" i="9" s="1"/>
  <c r="S4" i="9"/>
  <c r="E4" i="9" s="1"/>
  <c r="K4" i="9"/>
  <c r="K3" i="9"/>
  <c r="I3" i="9"/>
  <c r="G3" i="9"/>
  <c r="E3" i="9"/>
  <c r="G23" i="8"/>
  <c r="F23" i="8"/>
  <c r="F22" i="8"/>
  <c r="G22" i="8" s="1"/>
  <c r="F21" i="8"/>
  <c r="G21" i="8" s="1"/>
  <c r="G20" i="8"/>
  <c r="F20" i="8"/>
  <c r="F19" i="8"/>
  <c r="G19" i="8" s="1"/>
  <c r="G24" i="8" s="1"/>
  <c r="E18" i="8"/>
  <c r="D18" i="8"/>
  <c r="C18" i="8"/>
  <c r="F17" i="8"/>
  <c r="G17" i="8" s="1"/>
  <c r="F16" i="8"/>
  <c r="G16" i="8" s="1"/>
  <c r="F15" i="8"/>
  <c r="G15" i="8" s="1"/>
  <c r="F14" i="8"/>
  <c r="E13" i="8"/>
  <c r="D13" i="8"/>
  <c r="C13" i="8"/>
  <c r="F12" i="8"/>
  <c r="G12" i="8" s="1"/>
  <c r="F11" i="8"/>
  <c r="G11" i="8" s="1"/>
  <c r="F10" i="8"/>
  <c r="G10" i="8" s="1"/>
  <c r="F9" i="8"/>
  <c r="E8" i="8"/>
  <c r="D8" i="8"/>
  <c r="C8" i="8"/>
  <c r="F7" i="8"/>
  <c r="G7" i="8" s="1"/>
  <c r="F6" i="8"/>
  <c r="N33" i="6"/>
  <c r="N32" i="6"/>
  <c r="N31" i="6"/>
  <c r="N30" i="6"/>
  <c r="N28" i="6"/>
  <c r="M24" i="6"/>
  <c r="N24" i="6" s="1"/>
  <c r="M23" i="6"/>
  <c r="N23" i="6" s="1"/>
  <c r="M21" i="6"/>
  <c r="N21" i="6" s="1"/>
  <c r="M20" i="6"/>
  <c r="N20" i="6" s="1"/>
  <c r="L19" i="6"/>
  <c r="K19" i="6"/>
  <c r="J19" i="6"/>
  <c r="I19" i="6"/>
  <c r="H19" i="6"/>
  <c r="G19" i="6"/>
  <c r="F19" i="6"/>
  <c r="M18" i="6"/>
  <c r="N18" i="6" s="1"/>
  <c r="M17" i="6"/>
  <c r="N17" i="6" s="1"/>
  <c r="M16" i="6"/>
  <c r="N16" i="6" s="1"/>
  <c r="M15" i="6"/>
  <c r="N15" i="6" s="1"/>
  <c r="M14" i="6"/>
  <c r="N14" i="6" s="1"/>
  <c r="M13" i="6"/>
  <c r="L12" i="6"/>
  <c r="K12" i="6"/>
  <c r="J12" i="6"/>
  <c r="I12" i="6"/>
  <c r="H12" i="6"/>
  <c r="G12" i="6"/>
  <c r="M11" i="6"/>
  <c r="D11" i="6"/>
  <c r="M10" i="6"/>
  <c r="D10" i="6"/>
  <c r="M9" i="6"/>
  <c r="D9" i="6"/>
  <c r="N9" i="6" s="1"/>
  <c r="M8" i="6"/>
  <c r="D8" i="6"/>
  <c r="M7" i="6"/>
  <c r="D7" i="6"/>
  <c r="M6" i="6"/>
  <c r="D6" i="6"/>
  <c r="M5" i="6"/>
  <c r="D5" i="6"/>
  <c r="M4" i="6"/>
  <c r="D4" i="6"/>
  <c r="J39" i="5"/>
  <c r="O29" i="4"/>
  <c r="P29" i="4" s="1"/>
  <c r="O28" i="4"/>
  <c r="P28" i="4" s="1"/>
  <c r="O27" i="4"/>
  <c r="P27" i="4" s="1"/>
  <c r="O26" i="4"/>
  <c r="P26" i="4" s="1"/>
  <c r="O25" i="4"/>
  <c r="P25" i="4" s="1"/>
  <c r="O24" i="4"/>
  <c r="P24" i="4" s="1"/>
  <c r="O23" i="4"/>
  <c r="P23" i="4" s="1"/>
  <c r="O22" i="4"/>
  <c r="P22" i="4" s="1"/>
  <c r="O21" i="4"/>
  <c r="P21" i="4" s="1"/>
  <c r="O20" i="4"/>
  <c r="P20" i="4" s="1"/>
  <c r="O19" i="4"/>
  <c r="P19" i="4" s="1"/>
  <c r="O18" i="4"/>
  <c r="P18" i="4" s="1"/>
  <c r="O17" i="4"/>
  <c r="P17" i="4" s="1"/>
  <c r="O16" i="4"/>
  <c r="P16" i="4" s="1"/>
  <c r="O15" i="4"/>
  <c r="P15" i="4" s="1"/>
  <c r="O14" i="4"/>
  <c r="P14" i="4" s="1"/>
  <c r="O13" i="4"/>
  <c r="P13" i="4" s="1"/>
  <c r="O12" i="4"/>
  <c r="P12" i="4" s="1"/>
  <c r="O11" i="4"/>
  <c r="P11" i="4" s="1"/>
  <c r="O10" i="4"/>
  <c r="P10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5" i="3"/>
  <c r="P35" i="3" s="1"/>
  <c r="G35" i="3"/>
  <c r="H35" i="3" s="1"/>
  <c r="O34" i="3"/>
  <c r="P34" i="3" s="1"/>
  <c r="G34" i="3"/>
  <c r="H34" i="3" s="1"/>
  <c r="O33" i="3"/>
  <c r="P33" i="3" s="1"/>
  <c r="G33" i="3"/>
  <c r="H33" i="3" s="1"/>
  <c r="O32" i="3"/>
  <c r="P32" i="3" s="1"/>
  <c r="G32" i="3"/>
  <c r="H32" i="3" s="1"/>
  <c r="O31" i="3"/>
  <c r="P31" i="3" s="1"/>
  <c r="G31" i="3"/>
  <c r="H31" i="3" s="1"/>
  <c r="O30" i="3"/>
  <c r="P30" i="3" s="1"/>
  <c r="G30" i="3"/>
  <c r="H30" i="3" s="1"/>
  <c r="O29" i="3"/>
  <c r="P29" i="3" s="1"/>
  <c r="G29" i="3"/>
  <c r="H29" i="3" s="1"/>
  <c r="O28" i="3"/>
  <c r="P28" i="3" s="1"/>
  <c r="G28" i="3"/>
  <c r="H28" i="3" s="1"/>
  <c r="O27" i="3"/>
  <c r="P27" i="3" s="1"/>
  <c r="G27" i="3"/>
  <c r="H27" i="3" s="1"/>
  <c r="O26" i="3"/>
  <c r="P26" i="3" s="1"/>
  <c r="G26" i="3"/>
  <c r="H26" i="3" s="1"/>
  <c r="O25" i="3"/>
  <c r="P25" i="3" s="1"/>
  <c r="G25" i="3"/>
  <c r="H25" i="3" s="1"/>
  <c r="O24" i="3"/>
  <c r="P24" i="3" s="1"/>
  <c r="G24" i="3"/>
  <c r="H24" i="3" s="1"/>
  <c r="O23" i="3"/>
  <c r="P23" i="3" s="1"/>
  <c r="G23" i="3"/>
  <c r="H23" i="3" s="1"/>
  <c r="O22" i="3"/>
  <c r="P22" i="3" s="1"/>
  <c r="G22" i="3"/>
  <c r="H22" i="3" s="1"/>
  <c r="O21" i="3"/>
  <c r="P21" i="3" s="1"/>
  <c r="G21" i="3"/>
  <c r="H21" i="3" s="1"/>
  <c r="O20" i="3"/>
  <c r="P20" i="3" s="1"/>
  <c r="G20" i="3"/>
  <c r="H20" i="3" s="1"/>
  <c r="O19" i="3"/>
  <c r="P19" i="3" s="1"/>
  <c r="G19" i="3"/>
  <c r="H19" i="3" s="1"/>
  <c r="O18" i="3"/>
  <c r="P18" i="3" s="1"/>
  <c r="G18" i="3"/>
  <c r="H18" i="3" s="1"/>
  <c r="O17" i="3"/>
  <c r="P17" i="3" s="1"/>
  <c r="G17" i="3"/>
  <c r="H17" i="3" s="1"/>
  <c r="O16" i="3"/>
  <c r="P16" i="3" s="1"/>
  <c r="G16" i="3"/>
  <c r="H16" i="3" s="1"/>
  <c r="O15" i="3"/>
  <c r="P15" i="3" s="1"/>
  <c r="G15" i="3"/>
  <c r="H15" i="3" s="1"/>
  <c r="O14" i="3"/>
  <c r="P14" i="3" s="1"/>
  <c r="G14" i="3"/>
  <c r="H14" i="3" s="1"/>
  <c r="O13" i="3"/>
  <c r="P13" i="3" s="1"/>
  <c r="G13" i="3"/>
  <c r="H13" i="3" s="1"/>
  <c r="O12" i="3"/>
  <c r="P12" i="3" s="1"/>
  <c r="G12" i="3"/>
  <c r="H12" i="3" s="1"/>
  <c r="O10" i="3"/>
  <c r="P10" i="3" s="1"/>
  <c r="G10" i="3"/>
  <c r="H10" i="3" s="1"/>
  <c r="O9" i="3"/>
  <c r="P9" i="3" s="1"/>
  <c r="G9" i="3"/>
  <c r="H9" i="3" s="1"/>
  <c r="O8" i="3"/>
  <c r="P8" i="3" s="1"/>
  <c r="G8" i="3"/>
  <c r="O7" i="3"/>
  <c r="P7" i="3" s="1"/>
  <c r="G7" i="3"/>
  <c r="H7" i="3" s="1"/>
  <c r="O5" i="3"/>
  <c r="P5" i="3" s="1"/>
  <c r="O4" i="3"/>
  <c r="P4" i="3" s="1"/>
  <c r="G4" i="3"/>
  <c r="E39" i="2"/>
  <c r="J38" i="2"/>
  <c r="E38" i="2"/>
  <c r="J37" i="2"/>
  <c r="E37" i="2"/>
  <c r="J36" i="2"/>
  <c r="J35" i="2"/>
  <c r="E35" i="2"/>
  <c r="E34" i="2"/>
  <c r="H33" i="2"/>
  <c r="H34" i="2" s="1"/>
  <c r="J34" i="2" s="1"/>
  <c r="E33" i="2"/>
  <c r="N32" i="2"/>
  <c r="J32" i="2"/>
  <c r="E32" i="2"/>
  <c r="N31" i="2"/>
  <c r="J31" i="2"/>
  <c r="E31" i="2"/>
  <c r="E30" i="2"/>
  <c r="E29" i="2"/>
  <c r="E28" i="2"/>
  <c r="J27" i="2"/>
  <c r="E27" i="2"/>
  <c r="J26" i="2"/>
  <c r="E26" i="2"/>
  <c r="J25" i="2"/>
  <c r="E25" i="2"/>
  <c r="J24" i="2"/>
  <c r="E24" i="2"/>
  <c r="J23" i="2"/>
  <c r="E23" i="2"/>
  <c r="E22" i="2"/>
  <c r="J21" i="2"/>
  <c r="E21" i="2"/>
  <c r="J20" i="2"/>
  <c r="E20" i="2"/>
  <c r="J19" i="2"/>
  <c r="J18" i="2"/>
  <c r="E18" i="2"/>
  <c r="J17" i="2"/>
  <c r="E17" i="2"/>
  <c r="E16" i="2"/>
  <c r="E15" i="2"/>
  <c r="E13" i="2"/>
  <c r="J12" i="2"/>
  <c r="E12" i="2"/>
  <c r="J11" i="2"/>
  <c r="E11" i="2"/>
  <c r="J10" i="2"/>
  <c r="E10" i="2"/>
  <c r="J9" i="2"/>
  <c r="E9" i="2"/>
  <c r="J8" i="2"/>
  <c r="J7" i="2"/>
  <c r="J6" i="2"/>
  <c r="E6" i="2"/>
  <c r="J5" i="2"/>
  <c r="E5" i="2"/>
  <c r="J4" i="2"/>
  <c r="E4" i="2"/>
  <c r="N6" i="6" l="1"/>
  <c r="M12" i="6"/>
  <c r="E41" i="2"/>
  <c r="N5" i="6"/>
  <c r="N8" i="6"/>
  <c r="N11" i="6"/>
  <c r="B24" i="12"/>
  <c r="F18" i="8"/>
  <c r="M6" i="9"/>
  <c r="M12" i="9"/>
  <c r="M7" i="9"/>
  <c r="M13" i="9"/>
  <c r="J39" i="2"/>
  <c r="M19" i="6"/>
  <c r="M8" i="9"/>
  <c r="E14" i="2"/>
  <c r="I28" i="2"/>
  <c r="I16" i="2"/>
  <c r="J33" i="2"/>
  <c r="M9" i="9"/>
  <c r="N4" i="6"/>
  <c r="N7" i="6"/>
  <c r="N10" i="6"/>
  <c r="M10" i="9"/>
  <c r="M11" i="9"/>
  <c r="M5" i="9"/>
  <c r="M4" i="9"/>
  <c r="F8" i="8"/>
  <c r="F13" i="8"/>
  <c r="N13" i="6"/>
  <c r="N19" i="6" s="1"/>
  <c r="E13" i="1" s="1"/>
  <c r="N22" i="6"/>
  <c r="E14" i="1" s="1"/>
  <c r="N25" i="6"/>
  <c r="E15" i="1" s="1"/>
  <c r="I22" i="2"/>
  <c r="G9" i="8"/>
  <c r="G13" i="8" s="1"/>
  <c r="N35" i="6"/>
  <c r="H5" i="3"/>
  <c r="H4" i="3"/>
  <c r="I37" i="3" s="1"/>
  <c r="B15" i="1" s="1"/>
  <c r="I30" i="4"/>
  <c r="B17" i="1" s="1"/>
  <c r="G6" i="8"/>
  <c r="G8" i="8" s="1"/>
  <c r="G14" i="8"/>
  <c r="G18" i="8" s="1"/>
  <c r="B27" i="12" l="1"/>
  <c r="B26" i="12"/>
  <c r="E14" i="11"/>
  <c r="D24" i="12"/>
  <c r="E15" i="11"/>
  <c r="D25" i="12"/>
  <c r="E13" i="11"/>
  <c r="D23" i="12"/>
  <c r="B16" i="11"/>
  <c r="B14" i="11"/>
  <c r="F25" i="8"/>
  <c r="I19" i="1"/>
  <c r="I22" i="1" s="1"/>
  <c r="I24" i="1" s="1"/>
  <c r="D31" i="12" s="1"/>
  <c r="L40" i="2"/>
  <c r="B25" i="12"/>
  <c r="I40" i="2"/>
  <c r="B13" i="1" s="1"/>
  <c r="B23" i="12" s="1"/>
  <c r="I29" i="2"/>
  <c r="B12" i="1" s="1"/>
  <c r="B22" i="12" s="1"/>
  <c r="M14" i="9"/>
  <c r="N12" i="6"/>
  <c r="E12" i="1" s="1"/>
  <c r="N36" i="6"/>
  <c r="N37" i="6" s="1"/>
  <c r="B20" i="1" l="1"/>
  <c r="B20" i="11" s="1"/>
  <c r="B23" i="1"/>
  <c r="E19" i="1"/>
  <c r="D28" i="12" s="1"/>
  <c r="E18" i="1"/>
  <c r="D27" i="12" s="1"/>
  <c r="E12" i="11"/>
  <c r="D22" i="12"/>
  <c r="B15" i="11"/>
  <c r="B22" i="1"/>
  <c r="B24" i="1" s="1"/>
  <c r="B13" i="11"/>
  <c r="B17" i="11"/>
  <c r="I41" i="2"/>
  <c r="B29" i="12" l="1"/>
  <c r="E18" i="11"/>
  <c r="E20" i="1"/>
  <c r="E19" i="11"/>
  <c r="B12" i="11"/>
  <c r="B22" i="11"/>
  <c r="E20" i="11" l="1"/>
  <c r="D21" i="11" s="1"/>
  <c r="E10" i="11" s="1"/>
  <c r="D29" i="12"/>
  <c r="D30" i="12" s="1"/>
  <c r="D32" i="12" s="1"/>
  <c r="D10" i="12" s="1"/>
  <c r="B10" i="12" s="1"/>
  <c r="D21" i="1"/>
  <c r="E10" i="1" s="1"/>
</calcChain>
</file>

<file path=xl/comments1.xml><?xml version="1.0" encoding="utf-8"?>
<comments xmlns="http://schemas.openxmlformats.org/spreadsheetml/2006/main">
  <authors>
    <author>장곡농협장례사업소장</author>
  </authors>
  <commentList>
    <comment ref="E8" authorId="0" shapeId="0">
      <text>
        <r>
          <rPr>
            <sz val="14"/>
            <color indexed="81"/>
            <rFont val="맑은 고딕"/>
            <family val="3"/>
            <charset val="129"/>
          </rPr>
          <t>빈소명 입력</t>
        </r>
      </text>
    </comment>
    <comment ref="B10" authorId="0" shapeId="0">
      <text>
        <r>
          <rPr>
            <sz val="12"/>
            <color indexed="81"/>
            <rFont val="맑은 고딕"/>
            <family val="3"/>
            <charset val="129"/>
          </rPr>
          <t>안치일자: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>
      <text>
        <r>
          <rPr>
            <b/>
            <sz val="12"/>
            <color indexed="81"/>
            <rFont val="돋움"/>
            <family val="3"/>
            <charset val="129"/>
          </rPr>
          <t>발인일자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장곡농협장례사업소장</author>
    <author>user</author>
  </authors>
  <commentList>
    <comment ref="O2" authorId="0" shapeId="0">
      <text>
        <r>
          <rPr>
            <b/>
            <sz val="11"/>
            <color indexed="81"/>
            <rFont val="돋움"/>
            <family val="3"/>
            <charset val="129"/>
          </rPr>
          <t xml:space="preserve">일자입력
</t>
        </r>
      </text>
    </comment>
    <comment ref="P2" authorId="0" shapeId="0">
      <text>
        <r>
          <rPr>
            <b/>
            <sz val="11"/>
            <color indexed="81"/>
            <rFont val="돋움"/>
            <family val="3"/>
            <charset val="129"/>
          </rPr>
          <t xml:space="preserve">일자입력
</t>
        </r>
      </text>
    </comment>
    <comment ref="T2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일자입력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일자입력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일자입력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" authorId="0" shapeId="0">
      <text>
        <r>
          <rPr>
            <sz val="12"/>
            <color indexed="81"/>
            <rFont val="돋움"/>
            <family val="3"/>
            <charset val="129"/>
          </rPr>
          <t xml:space="preserve">도우미성명 입력
</t>
        </r>
      </text>
    </comment>
    <comment ref="P4" authorId="0" shapeId="0">
      <text>
        <r>
          <rPr>
            <sz val="12"/>
            <color indexed="81"/>
            <rFont val="돋움"/>
            <family val="3"/>
            <charset val="129"/>
          </rPr>
          <t>시간입력</t>
        </r>
      </text>
    </comment>
    <comment ref="R4" authorId="0" shapeId="0">
      <text>
        <r>
          <rPr>
            <sz val="12"/>
            <color indexed="81"/>
            <rFont val="맑은 고딕"/>
            <family val="3"/>
            <charset val="129"/>
          </rPr>
          <t xml:space="preserve">금액추가시 입력
</t>
        </r>
      </text>
    </comment>
  </commentList>
</comments>
</file>

<file path=xl/comments3.xml><?xml version="1.0" encoding="utf-8"?>
<comments xmlns="http://schemas.openxmlformats.org/spreadsheetml/2006/main">
  <authors>
    <author>장곡농협장례사업소장</author>
  </authors>
  <commentList>
    <comment ref="E8" authorId="0" shapeId="0">
      <text>
        <r>
          <rPr>
            <sz val="14"/>
            <color indexed="81"/>
            <rFont val="맑은 고딕"/>
            <family val="3"/>
            <charset val="129"/>
          </rPr>
          <t>빈소명 입력</t>
        </r>
      </text>
    </comment>
    <comment ref="B10" authorId="0" shapeId="0">
      <text>
        <r>
          <rPr>
            <sz val="12"/>
            <color indexed="81"/>
            <rFont val="맑은 고딕"/>
            <family val="3"/>
            <charset val="129"/>
          </rPr>
          <t>안치일자: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>
      <text>
        <r>
          <rPr>
            <b/>
            <sz val="12"/>
            <color indexed="81"/>
            <rFont val="돋움"/>
            <family val="3"/>
            <charset val="129"/>
          </rPr>
          <t>발인일자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<sst xmlns="http://schemas.openxmlformats.org/spreadsheetml/2006/main" count="856" uniqueCount="560">
  <si>
    <t>사업자등록번호</t>
    <phoneticPr fontId="1" type="noConversion"/>
  </si>
  <si>
    <t>장곡농협홍주장례식장</t>
    <phoneticPr fontId="1" type="noConversion"/>
  </si>
  <si>
    <t>310-82-05927</t>
    <phoneticPr fontId="1" type="noConversion"/>
  </si>
  <si>
    <t>충남 홍성군 구항면 충서로966번길32</t>
    <phoneticPr fontId="1" type="noConversion"/>
  </si>
  <si>
    <t>고인 성명</t>
    <phoneticPr fontId="1" type="noConversion"/>
  </si>
  <si>
    <t>상주 성명</t>
    <phoneticPr fontId="1" type="noConversion"/>
  </si>
  <si>
    <t>사업장전화번호</t>
    <phoneticPr fontId="1" type="noConversion"/>
  </si>
  <si>
    <t>고인 주소</t>
    <phoneticPr fontId="1" type="noConversion"/>
  </si>
  <si>
    <t>상조 회사명</t>
    <phoneticPr fontId="1" type="noConversion"/>
  </si>
  <si>
    <t>사망진단서발급처</t>
    <phoneticPr fontId="1" type="noConversion"/>
  </si>
  <si>
    <t>거래연월일</t>
    <phoneticPr fontId="1" type="noConversion"/>
  </si>
  <si>
    <t>공급가격</t>
    <phoneticPr fontId="1" type="noConversion"/>
  </si>
  <si>
    <t>장례식장 계산서</t>
    <phoneticPr fontId="1" type="noConversion"/>
  </si>
  <si>
    <t>용품사용료</t>
    <phoneticPr fontId="1" type="noConversion"/>
  </si>
  <si>
    <t>시설이용료</t>
    <phoneticPr fontId="1" type="noConversion"/>
  </si>
  <si>
    <t>떡</t>
    <phoneticPr fontId="1" type="noConversion"/>
  </si>
  <si>
    <t>화원(제단꽃)</t>
    <phoneticPr fontId="1" type="noConversion"/>
  </si>
  <si>
    <t>기타이용료</t>
    <phoneticPr fontId="1" type="noConversion"/>
  </si>
  <si>
    <t>합     계</t>
    <phoneticPr fontId="1" type="noConversion"/>
  </si>
  <si>
    <t>할인금액</t>
    <phoneticPr fontId="1" type="noConversion"/>
  </si>
  <si>
    <t>기 본 물 품</t>
    <phoneticPr fontId="1" type="noConversion"/>
  </si>
  <si>
    <t>추 가 물 품</t>
    <phoneticPr fontId="1" type="noConversion"/>
  </si>
  <si>
    <t>식 당 음 식</t>
    <phoneticPr fontId="1" type="noConversion"/>
  </si>
  <si>
    <t>영 정 사 진</t>
    <phoneticPr fontId="1" type="noConversion"/>
  </si>
  <si>
    <t>과        일</t>
    <phoneticPr fontId="1" type="noConversion"/>
  </si>
  <si>
    <t>장   의   차</t>
    <phoneticPr fontId="1" type="noConversion"/>
  </si>
  <si>
    <t>운   구   료</t>
    <phoneticPr fontId="1" type="noConversion"/>
  </si>
  <si>
    <t>대 여 상 복</t>
    <phoneticPr fontId="1" type="noConversion"/>
  </si>
  <si>
    <t>소      계</t>
    <phoneticPr fontId="1" type="noConversion"/>
  </si>
  <si>
    <t>소      계</t>
    <phoneticPr fontId="1" type="noConversion"/>
  </si>
  <si>
    <t>용품 및 시설 이용료명세</t>
    <phoneticPr fontId="7" type="noConversion"/>
  </si>
  <si>
    <t>품  목</t>
    <phoneticPr fontId="7" type="noConversion"/>
  </si>
  <si>
    <t>수량</t>
    <phoneticPr fontId="7" type="noConversion"/>
  </si>
  <si>
    <t>단  가</t>
    <phoneticPr fontId="7" type="noConversion"/>
  </si>
  <si>
    <t>금   액</t>
    <phoneticPr fontId="7" type="noConversion"/>
  </si>
  <si>
    <t>수량</t>
  </si>
  <si>
    <t>액자리본</t>
  </si>
  <si>
    <t>상
복
류
(3)</t>
  </si>
  <si>
    <t>베  중  단</t>
    <phoneticPr fontId="7" type="noConversion"/>
  </si>
  <si>
    <t>위패(향)</t>
  </si>
  <si>
    <t>옥양두루마기</t>
    <phoneticPr fontId="7" type="noConversion"/>
  </si>
  <si>
    <t>조의록</t>
    <phoneticPr fontId="7" type="noConversion"/>
  </si>
  <si>
    <t>베두루마기</t>
  </si>
  <si>
    <t>부의록</t>
  </si>
  <si>
    <t>상장대(대나무)</t>
    <phoneticPr fontId="7" type="noConversion"/>
  </si>
  <si>
    <t>축   문</t>
    <phoneticPr fontId="7" type="noConversion"/>
  </si>
  <si>
    <t>상장대(버드나무)</t>
    <phoneticPr fontId="7" type="noConversion"/>
  </si>
  <si>
    <t>혼   백</t>
    <phoneticPr fontId="7" type="noConversion"/>
  </si>
  <si>
    <t>차량리본</t>
    <phoneticPr fontId="7" type="noConversion"/>
  </si>
  <si>
    <t>만수향</t>
  </si>
  <si>
    <t>굴건제복</t>
    <phoneticPr fontId="7" type="noConversion"/>
  </si>
  <si>
    <t>양초(대)</t>
    <phoneticPr fontId="7" type="noConversion"/>
  </si>
  <si>
    <t>여상복(흰색)</t>
  </si>
  <si>
    <t>양초(소)</t>
    <phoneticPr fontId="7" type="noConversion"/>
  </si>
  <si>
    <t>여상복(검정)</t>
  </si>
  <si>
    <t xml:space="preserve">소     계 </t>
    <phoneticPr fontId="7" type="noConversion"/>
  </si>
  <si>
    <t>수시포</t>
  </si>
  <si>
    <t>수시복</t>
  </si>
  <si>
    <t>소    계</t>
    <phoneticPr fontId="7" type="noConversion"/>
  </si>
  <si>
    <t>칠성판</t>
  </si>
  <si>
    <t>수의류(4)</t>
    <phoneticPr fontId="7" type="noConversion"/>
  </si>
  <si>
    <t>수시베게</t>
  </si>
  <si>
    <t>(       )호 멧베</t>
    <phoneticPr fontId="7" type="noConversion"/>
  </si>
  <si>
    <t>명정(인견)</t>
  </si>
  <si>
    <t>관보(우단)</t>
  </si>
  <si>
    <t>초   석</t>
    <phoneticPr fontId="7" type="noConversion"/>
  </si>
  <si>
    <t>소창(결관포)</t>
    <phoneticPr fontId="7" type="noConversion"/>
  </si>
  <si>
    <t>관류(5)</t>
    <phoneticPr fontId="7" type="noConversion"/>
  </si>
  <si>
    <t>오동0.6일반</t>
    <phoneticPr fontId="7" type="noConversion"/>
  </si>
  <si>
    <t>오동0.6특관</t>
    <phoneticPr fontId="7" type="noConversion"/>
  </si>
  <si>
    <t>공   포</t>
    <phoneticPr fontId="7" type="noConversion"/>
  </si>
  <si>
    <t>오동1.0특관</t>
    <phoneticPr fontId="7" type="noConversion"/>
  </si>
  <si>
    <t>하   대</t>
    <phoneticPr fontId="7" type="noConversion"/>
  </si>
  <si>
    <t>창호지</t>
  </si>
  <si>
    <t>염   지</t>
    <phoneticPr fontId="7" type="noConversion"/>
  </si>
  <si>
    <t>알코올</t>
  </si>
  <si>
    <t>(1)~(5)용품사용료합계</t>
    <phoneticPr fontId="7" type="noConversion"/>
  </si>
  <si>
    <t>탈지면</t>
  </si>
  <si>
    <t>시간 계산</t>
    <phoneticPr fontId="7" type="noConversion"/>
  </si>
  <si>
    <t>예   단</t>
    <phoneticPr fontId="7" type="noConversion"/>
  </si>
  <si>
    <t>접객실
이용료</t>
    <phoneticPr fontId="7" type="noConversion"/>
  </si>
  <si>
    <t>베습신</t>
  </si>
  <si>
    <t>완   장</t>
    <phoneticPr fontId="7" type="noConversion"/>
  </si>
  <si>
    <t>소   계</t>
    <phoneticPr fontId="7" type="noConversion"/>
  </si>
  <si>
    <t>건</t>
  </si>
  <si>
    <t>안치실사용료</t>
    <phoneticPr fontId="7" type="noConversion"/>
  </si>
  <si>
    <t>안치실이용료</t>
    <phoneticPr fontId="7" type="noConversion"/>
  </si>
  <si>
    <t>행   전</t>
    <phoneticPr fontId="7" type="noConversion"/>
  </si>
  <si>
    <t>쓰레기수거료</t>
    <phoneticPr fontId="7" type="noConversion"/>
  </si>
  <si>
    <t>약품처리및수시비</t>
    <phoneticPr fontId="7" type="noConversion"/>
  </si>
  <si>
    <t>오동1.5횡대</t>
    <phoneticPr fontId="7" type="noConversion"/>
  </si>
  <si>
    <t>장 횡 대</t>
    <phoneticPr fontId="7" type="noConversion"/>
  </si>
  <si>
    <t>옻나무횡대</t>
    <phoneticPr fontId="7" type="noConversion"/>
  </si>
  <si>
    <t>소  계</t>
    <phoneticPr fontId="7" type="noConversion"/>
  </si>
  <si>
    <t>시설이용료(접객및안치실)</t>
    <phoneticPr fontId="7" type="noConversion"/>
  </si>
  <si>
    <t>소    계</t>
    <phoneticPr fontId="7" type="noConversion"/>
  </si>
  <si>
    <t>총    계</t>
    <phoneticPr fontId="7" type="noConversion"/>
  </si>
  <si>
    <t>품 목</t>
  </si>
  <si>
    <t>규격</t>
  </si>
  <si>
    <t>단가</t>
  </si>
  <si>
    <t>금 액</t>
  </si>
  <si>
    <t>합계</t>
    <phoneticPr fontId="7" type="noConversion"/>
  </si>
  <si>
    <t>1box</t>
  </si>
  <si>
    <t>주방세제</t>
  </si>
  <si>
    <t>합계</t>
    <phoneticPr fontId="7" type="noConversion"/>
  </si>
  <si>
    <t>소  주</t>
    <phoneticPr fontId="7" type="noConversion"/>
  </si>
  <si>
    <t>1box</t>
    <phoneticPr fontId="7" type="noConversion"/>
  </si>
  <si>
    <t>이쑤시개</t>
    <phoneticPr fontId="7" type="noConversion"/>
  </si>
  <si>
    <t>1개</t>
    <phoneticPr fontId="7" type="noConversion"/>
  </si>
  <si>
    <t>맥  주</t>
    <phoneticPr fontId="7" type="noConversion"/>
  </si>
  <si>
    <t>실내화</t>
    <phoneticPr fontId="7" type="noConversion"/>
  </si>
  <si>
    <t>1켤레</t>
    <phoneticPr fontId="7" type="noConversion"/>
  </si>
  <si>
    <t>1각</t>
    <phoneticPr fontId="7" type="noConversion"/>
  </si>
  <si>
    <t>화장지</t>
    <phoneticPr fontId="7" type="noConversion"/>
  </si>
  <si>
    <t>1줄</t>
    <phoneticPr fontId="7" type="noConversion"/>
  </si>
  <si>
    <t>천기산삼</t>
    <phoneticPr fontId="7" type="noConversion"/>
  </si>
  <si>
    <t>치  약</t>
    <phoneticPr fontId="7" type="noConversion"/>
  </si>
  <si>
    <t>칫  솔</t>
    <phoneticPr fontId="7" type="noConversion"/>
  </si>
  <si>
    <t>1box</t>
    <phoneticPr fontId="7" type="noConversion"/>
  </si>
  <si>
    <t>주  걱</t>
    <phoneticPr fontId="7" type="noConversion"/>
  </si>
  <si>
    <t>국  자</t>
    <phoneticPr fontId="7" type="noConversion"/>
  </si>
  <si>
    <t>김</t>
    <phoneticPr fontId="7" type="noConversion"/>
  </si>
  <si>
    <t>생수</t>
    <phoneticPr fontId="7" type="noConversion"/>
  </si>
  <si>
    <t>담  요</t>
    <phoneticPr fontId="7" type="noConversion"/>
  </si>
  <si>
    <t>1장</t>
    <phoneticPr fontId="7" type="noConversion"/>
  </si>
  <si>
    <t>진미채</t>
    <phoneticPr fontId="7" type="noConversion"/>
  </si>
  <si>
    <t>1봉</t>
    <phoneticPr fontId="7" type="noConversion"/>
  </si>
  <si>
    <t>미역강정</t>
    <phoneticPr fontId="7" type="noConversion"/>
  </si>
  <si>
    <t>일회용상보</t>
    <phoneticPr fontId="7" type="noConversion"/>
  </si>
  <si>
    <t>1묶음</t>
    <phoneticPr fontId="7" type="noConversion"/>
  </si>
  <si>
    <t>종이컵(대)</t>
    <phoneticPr fontId="7" type="noConversion"/>
  </si>
  <si>
    <t>종이컵(소)</t>
    <phoneticPr fontId="7" type="noConversion"/>
  </si>
  <si>
    <t>쓰레기봉투</t>
    <phoneticPr fontId="7" type="noConversion"/>
  </si>
  <si>
    <t>1*10</t>
    <phoneticPr fontId="7" type="noConversion"/>
  </si>
  <si>
    <t>컵라면</t>
    <phoneticPr fontId="7" type="noConversion"/>
  </si>
  <si>
    <t>물티슈</t>
    <phoneticPr fontId="7" type="noConversion"/>
  </si>
  <si>
    <t>과  도</t>
    <phoneticPr fontId="7" type="noConversion"/>
  </si>
  <si>
    <t>양  말</t>
    <phoneticPr fontId="7" type="noConversion"/>
  </si>
  <si>
    <t>식  도</t>
    <phoneticPr fontId="7" type="noConversion"/>
  </si>
  <si>
    <t>우  비</t>
    <phoneticPr fontId="7" type="noConversion"/>
  </si>
  <si>
    <t>수세미</t>
    <phoneticPr fontId="7" type="noConversion"/>
  </si>
  <si>
    <t>담  배</t>
    <phoneticPr fontId="7" type="noConversion"/>
  </si>
  <si>
    <t>1보루</t>
    <phoneticPr fontId="7" type="noConversion"/>
  </si>
  <si>
    <t>은수세미</t>
    <phoneticPr fontId="7" type="noConversion"/>
  </si>
  <si>
    <t>수  복</t>
    <phoneticPr fontId="7" type="noConversion"/>
  </si>
  <si>
    <t>1병</t>
    <phoneticPr fontId="7" type="noConversion"/>
  </si>
  <si>
    <t>위생장갑</t>
    <phoneticPr fontId="7" type="noConversion"/>
  </si>
  <si>
    <t>북어포</t>
    <phoneticPr fontId="7" type="noConversion"/>
  </si>
  <si>
    <t>가  위</t>
    <phoneticPr fontId="7" type="noConversion"/>
  </si>
  <si>
    <t>소주(공병)</t>
    <phoneticPr fontId="7" type="noConversion"/>
  </si>
  <si>
    <t>위생팩</t>
    <phoneticPr fontId="7" type="noConversion"/>
  </si>
  <si>
    <t>맥주(공병)</t>
    <phoneticPr fontId="7" type="noConversion"/>
  </si>
  <si>
    <t>타  올</t>
    <phoneticPr fontId="7" type="noConversion"/>
  </si>
  <si>
    <t>고무장갑</t>
    <phoneticPr fontId="7" type="noConversion"/>
  </si>
  <si>
    <t>면도기</t>
    <phoneticPr fontId="7" type="noConversion"/>
  </si>
  <si>
    <t>행  주</t>
    <phoneticPr fontId="7" type="noConversion"/>
  </si>
  <si>
    <t>목장갑</t>
    <phoneticPr fontId="7" type="noConversion"/>
  </si>
  <si>
    <t>1타</t>
    <phoneticPr fontId="7" type="noConversion"/>
  </si>
  <si>
    <t>세수비누</t>
    <phoneticPr fontId="7" type="noConversion"/>
  </si>
  <si>
    <t>젓가락</t>
    <phoneticPr fontId="7" type="noConversion"/>
  </si>
  <si>
    <t>키친타올</t>
    <phoneticPr fontId="7" type="noConversion"/>
  </si>
  <si>
    <t>수  저</t>
    <phoneticPr fontId="7" type="noConversion"/>
  </si>
  <si>
    <t>1kg</t>
    <phoneticPr fontId="7" type="noConversion"/>
  </si>
  <si>
    <t>접시(대)</t>
    <phoneticPr fontId="7" type="noConversion"/>
  </si>
  <si>
    <t>앞치마</t>
    <phoneticPr fontId="7" type="noConversion"/>
  </si>
  <si>
    <t>접시(중)</t>
    <phoneticPr fontId="7" type="noConversion"/>
  </si>
  <si>
    <t>화  투</t>
    <phoneticPr fontId="7" type="noConversion"/>
  </si>
  <si>
    <t>접시(소)</t>
    <phoneticPr fontId="7" type="noConversion"/>
  </si>
  <si>
    <t>카  드</t>
    <phoneticPr fontId="7" type="noConversion"/>
  </si>
  <si>
    <t>종이용기</t>
    <phoneticPr fontId="7" type="noConversion"/>
  </si>
  <si>
    <t>카드방석</t>
    <phoneticPr fontId="7" type="noConversion"/>
  </si>
  <si>
    <t>품     목</t>
    <phoneticPr fontId="1" type="noConversion"/>
  </si>
  <si>
    <t>금   액</t>
    <phoneticPr fontId="7" type="noConversion"/>
  </si>
  <si>
    <t>식 사 류</t>
    <phoneticPr fontId="7" type="noConversion"/>
  </si>
  <si>
    <t>밥(국내산)</t>
  </si>
  <si>
    <t>1인분</t>
  </si>
  <si>
    <t>안  주  류  및   반   찬</t>
    <phoneticPr fontId="7" type="noConversion"/>
  </si>
  <si>
    <t>1Kg</t>
  </si>
  <si>
    <t xml:space="preserve">
1kg
</t>
    <phoneticPr fontId="1" type="noConversion"/>
  </si>
  <si>
    <t>1kg</t>
  </si>
  <si>
    <t>김치(국내산)</t>
  </si>
  <si>
    <t>새우젓</t>
  </si>
  <si>
    <t>고추장</t>
  </si>
  <si>
    <t>제 사</t>
    <phoneticPr fontId="7" type="noConversion"/>
  </si>
  <si>
    <t>합      계</t>
    <phoneticPr fontId="7" type="noConversion"/>
  </si>
  <si>
    <t>품  목</t>
    <phoneticPr fontId="7" type="noConversion"/>
  </si>
  <si>
    <t>단 가</t>
    <phoneticPr fontId="7" type="noConversion"/>
  </si>
  <si>
    <t>반품</t>
    <phoneticPr fontId="7" type="noConversion"/>
  </si>
  <si>
    <t>금  액</t>
    <phoneticPr fontId="7" type="noConversion"/>
  </si>
  <si>
    <t>소  주</t>
    <phoneticPr fontId="7" type="noConversion"/>
  </si>
  <si>
    <t>병</t>
    <phoneticPr fontId="7" type="noConversion"/>
  </si>
  <si>
    <t>개</t>
    <phoneticPr fontId="7" type="noConversion"/>
  </si>
  <si>
    <t>맥  주</t>
    <phoneticPr fontId="7" type="noConversion"/>
  </si>
  <si>
    <t>굿모닝</t>
    <phoneticPr fontId="7" type="noConversion"/>
  </si>
  <si>
    <t>각</t>
    <phoneticPr fontId="7" type="noConversion"/>
  </si>
  <si>
    <t>박스</t>
    <phoneticPr fontId="7" type="noConversion"/>
  </si>
  <si>
    <t>랩</t>
    <phoneticPr fontId="7" type="noConversion"/>
  </si>
  <si>
    <t>상  보</t>
    <phoneticPr fontId="7" type="noConversion"/>
  </si>
  <si>
    <t>묶음</t>
    <phoneticPr fontId="7" type="noConversion"/>
  </si>
  <si>
    <t>종이컵(대)</t>
    <phoneticPr fontId="7" type="noConversion"/>
  </si>
  <si>
    <t>줄</t>
    <phoneticPr fontId="7" type="noConversion"/>
  </si>
  <si>
    <t>수염차,헛개수</t>
    <phoneticPr fontId="7" type="noConversion"/>
  </si>
  <si>
    <t>종이컵(소)</t>
    <phoneticPr fontId="7" type="noConversion"/>
  </si>
  <si>
    <t>생  수</t>
    <phoneticPr fontId="7" type="noConversion"/>
  </si>
  <si>
    <t>쓰레기봉투</t>
    <phoneticPr fontId="7" type="noConversion"/>
  </si>
  <si>
    <t>매</t>
    <phoneticPr fontId="7" type="noConversion"/>
  </si>
  <si>
    <t>봉</t>
    <phoneticPr fontId="7" type="noConversion"/>
  </si>
  <si>
    <t>물티슈</t>
    <phoneticPr fontId="7" type="noConversion"/>
  </si>
  <si>
    <t>1각</t>
    <phoneticPr fontId="7" type="noConversion"/>
  </si>
  <si>
    <t>양  말</t>
    <phoneticPr fontId="7" type="noConversion"/>
  </si>
  <si>
    <t>우  비</t>
    <phoneticPr fontId="7" type="noConversion"/>
  </si>
  <si>
    <t>담  배</t>
    <phoneticPr fontId="7" type="noConversion"/>
  </si>
  <si>
    <t>보루</t>
    <phoneticPr fontId="7" type="noConversion"/>
  </si>
  <si>
    <t>비  누</t>
    <phoneticPr fontId="7" type="noConversion"/>
  </si>
  <si>
    <t>젓가락</t>
    <phoneticPr fontId="7" type="noConversion"/>
  </si>
  <si>
    <t>접시(대)</t>
    <phoneticPr fontId="7" type="noConversion"/>
  </si>
  <si>
    <t>접시(중)</t>
    <phoneticPr fontId="7" type="noConversion"/>
  </si>
  <si>
    <t>접시(소)</t>
    <phoneticPr fontId="7" type="noConversion"/>
  </si>
  <si>
    <t>종이용기</t>
    <phoneticPr fontId="7" type="noConversion"/>
  </si>
  <si>
    <t>부의록</t>
    <phoneticPr fontId="7" type="noConversion"/>
  </si>
  <si>
    <t>축  문</t>
    <phoneticPr fontId="7" type="noConversion"/>
  </si>
  <si>
    <t>혼  백</t>
    <phoneticPr fontId="7" type="noConversion"/>
  </si>
  <si>
    <t>행주</t>
    <phoneticPr fontId="7" type="noConversion"/>
  </si>
  <si>
    <t>향</t>
    <phoneticPr fontId="7" type="noConversion"/>
  </si>
  <si>
    <t>개</t>
    <phoneticPr fontId="7" type="noConversion"/>
  </si>
  <si>
    <t>양초(대)</t>
    <phoneticPr fontId="7" type="noConversion"/>
  </si>
  <si>
    <t>주방세제</t>
    <phoneticPr fontId="7" type="noConversion"/>
  </si>
  <si>
    <t>양초(소)</t>
    <phoneticPr fontId="7" type="noConversion"/>
  </si>
  <si>
    <t>완  장</t>
    <phoneticPr fontId="7" type="noConversion"/>
  </si>
  <si>
    <t>목</t>
    <phoneticPr fontId="7" type="noConversion"/>
  </si>
  <si>
    <t>귤</t>
    <phoneticPr fontId="7" type="noConversion"/>
  </si>
  <si>
    <t>통</t>
    <phoneticPr fontId="7" type="noConversion"/>
  </si>
  <si>
    <t>이쑤시게</t>
    <phoneticPr fontId="7" type="noConversion"/>
  </si>
  <si>
    <t>참  외</t>
    <phoneticPr fontId="7" type="noConversion"/>
  </si>
  <si>
    <t>외   부   내   역</t>
    <phoneticPr fontId="7" type="noConversion"/>
  </si>
  <si>
    <t>구분</t>
    <phoneticPr fontId="7" type="noConversion"/>
  </si>
  <si>
    <t>계</t>
    <phoneticPr fontId="7" type="noConversion"/>
  </si>
  <si>
    <t>떡</t>
  </si>
  <si>
    <t>찰무리한말</t>
    <phoneticPr fontId="7" type="noConversion"/>
  </si>
  <si>
    <t>합  계</t>
    <phoneticPr fontId="7" type="noConversion"/>
  </si>
  <si>
    <t>사진현상</t>
    <phoneticPr fontId="7" type="noConversion"/>
  </si>
  <si>
    <t>사 진 틀</t>
    <phoneticPr fontId="7" type="noConversion"/>
  </si>
  <si>
    <t>제  단</t>
    <phoneticPr fontId="7" type="noConversion"/>
  </si>
  <si>
    <t>헌  화</t>
    <phoneticPr fontId="7" type="noConversion"/>
  </si>
  <si>
    <t>외부운구비</t>
    <phoneticPr fontId="7" type="noConversion"/>
  </si>
  <si>
    <t>대여상복</t>
    <phoneticPr fontId="7" type="noConversion"/>
  </si>
  <si>
    <t>물품</t>
  </si>
  <si>
    <t>단위</t>
  </si>
  <si>
    <t>가격</t>
  </si>
  <si>
    <t>순번</t>
  </si>
  <si>
    <t>개량한복(여)</t>
    <phoneticPr fontId="7" type="noConversion"/>
  </si>
  <si>
    <t>1개</t>
    <phoneticPr fontId="7" type="noConversion"/>
  </si>
  <si>
    <t>양복상의(남)</t>
    <phoneticPr fontId="7" type="noConversion"/>
  </si>
  <si>
    <t>양복하의(남)</t>
    <phoneticPr fontId="7" type="noConversion"/>
  </si>
  <si>
    <t>와이셔츠(남)</t>
    <phoneticPr fontId="7" type="noConversion"/>
  </si>
  <si>
    <t>넥타이(남)</t>
    <phoneticPr fontId="7" type="noConversion"/>
  </si>
  <si>
    <t>벨   트(남)</t>
    <phoneticPr fontId="7" type="noConversion"/>
  </si>
  <si>
    <t>매 점 기 본 물 품</t>
  </si>
  <si>
    <t>품     명</t>
  </si>
  <si>
    <t>단위</t>
    <phoneticPr fontId="1" type="noConversion"/>
  </si>
  <si>
    <t>수량</t>
    <phoneticPr fontId="1" type="noConversion"/>
  </si>
  <si>
    <t>단   가</t>
  </si>
  <si>
    <t>금    액</t>
  </si>
  <si>
    <t>비고</t>
    <phoneticPr fontId="7" type="noConversion"/>
  </si>
  <si>
    <t>맥      주</t>
  </si>
  <si>
    <t>진  미  채</t>
  </si>
  <si>
    <t>2봉</t>
  </si>
  <si>
    <t>미 역 강 정</t>
  </si>
  <si>
    <t>컵  라  면</t>
  </si>
  <si>
    <t>과       도</t>
  </si>
  <si>
    <t>식       도</t>
  </si>
  <si>
    <t>위생장갑,수세미</t>
  </si>
  <si>
    <t>각2개</t>
  </si>
  <si>
    <t>가       위</t>
  </si>
  <si>
    <t>위  생  팩</t>
  </si>
  <si>
    <t>타       올</t>
  </si>
  <si>
    <t>고 무 장 갑</t>
  </si>
  <si>
    <t>행       주</t>
  </si>
  <si>
    <t>키 친 타 올</t>
  </si>
  <si>
    <t>주 방 세 제</t>
  </si>
  <si>
    <t>앞  치  마</t>
  </si>
  <si>
    <t>화       투</t>
  </si>
  <si>
    <t>카       드</t>
  </si>
  <si>
    <t>카 드 방 석</t>
  </si>
  <si>
    <t>이 쑤 시 게</t>
  </si>
  <si>
    <t>실  내  화</t>
  </si>
  <si>
    <t>6봉</t>
  </si>
  <si>
    <t>치약, 칫솔</t>
  </si>
  <si>
    <t>1개, 5개</t>
  </si>
  <si>
    <t>운구용장갑</t>
  </si>
  <si>
    <t>발인시 제공</t>
    <phoneticPr fontId="7" type="noConversion"/>
  </si>
  <si>
    <t>김</t>
  </si>
  <si>
    <t>박스</t>
    <phoneticPr fontId="1" type="noConversion"/>
  </si>
  <si>
    <t>랩</t>
  </si>
  <si>
    <t>담요</t>
  </si>
  <si>
    <t>일회용상보</t>
  </si>
  <si>
    <t>쓰레기봉투</t>
  </si>
  <si>
    <t>품  명</t>
    <phoneticPr fontId="7" type="noConversion"/>
  </si>
  <si>
    <t>수     량</t>
    <phoneticPr fontId="7" type="noConversion"/>
  </si>
  <si>
    <t>확인</t>
    <phoneticPr fontId="7" type="noConversion"/>
  </si>
  <si>
    <t>비   고</t>
    <phoneticPr fontId="7" type="noConversion"/>
  </si>
  <si>
    <t>①</t>
    <phoneticPr fontId="7" type="noConversion"/>
  </si>
  <si>
    <t>②</t>
    <phoneticPr fontId="7" type="noConversion"/>
  </si>
  <si>
    <t>③</t>
    <phoneticPr fontId="7" type="noConversion"/>
  </si>
  <si>
    <t>계</t>
    <phoneticPr fontId="7" type="noConversion"/>
  </si>
  <si>
    <t>소 계</t>
    <phoneticPr fontId="7" type="noConversion"/>
  </si>
  <si>
    <t>소 계</t>
    <phoneticPr fontId="7" type="noConversion"/>
  </si>
  <si>
    <t>합   계</t>
    <phoneticPr fontId="7" type="noConversion"/>
  </si>
  <si>
    <t>입  력  자  료</t>
    <phoneticPr fontId="7" type="noConversion"/>
  </si>
  <si>
    <t>일자</t>
    <phoneticPr fontId="7" type="noConversion"/>
  </si>
  <si>
    <t>성   명</t>
  </si>
  <si>
    <t>시간</t>
  </si>
  <si>
    <t>금액</t>
  </si>
  <si>
    <t>날짜</t>
  </si>
  <si>
    <t>계</t>
    <phoneticPr fontId="7" type="noConversion"/>
  </si>
  <si>
    <t>도우미성명</t>
    <phoneticPr fontId="7" type="noConversion"/>
  </si>
  <si>
    <t>입실</t>
    <phoneticPr fontId="7" type="noConversion"/>
  </si>
  <si>
    <t>퇴실</t>
    <phoneticPr fontId="7" type="noConversion"/>
  </si>
  <si>
    <t>가감금액</t>
    <phoneticPr fontId="7" type="noConversion"/>
  </si>
  <si>
    <t>시간</t>
    <phoneticPr fontId="7" type="noConversion"/>
  </si>
  <si>
    <t>금액</t>
    <phoneticPr fontId="7" type="noConversion"/>
  </si>
  <si>
    <t>제단장의용품(1)</t>
    <phoneticPr fontId="7" type="noConversion"/>
  </si>
  <si>
    <t>수시류및입관류(2)</t>
    <phoneticPr fontId="7" type="noConversion"/>
  </si>
  <si>
    <t>금액</t>
    <phoneticPr fontId="1" type="noConversion"/>
  </si>
  <si>
    <t>옷</t>
    <phoneticPr fontId="1" type="noConversion"/>
  </si>
  <si>
    <t>장지음식</t>
    <phoneticPr fontId="1" type="noConversion"/>
  </si>
  <si>
    <t>부   페</t>
    <phoneticPr fontId="7" type="noConversion"/>
  </si>
  <si>
    <t>꽃  상  여</t>
    <phoneticPr fontId="7" type="noConversion"/>
  </si>
  <si>
    <t>운 동 화</t>
    <phoneticPr fontId="1" type="noConversion"/>
  </si>
  <si>
    <t>장     화</t>
    <phoneticPr fontId="7" type="noConversion"/>
  </si>
  <si>
    <t>잔    디</t>
    <phoneticPr fontId="7" type="noConversion"/>
  </si>
  <si>
    <t>생 석 회</t>
    <phoneticPr fontId="7" type="noConversion"/>
  </si>
  <si>
    <t>외 부 계 산 서</t>
    <phoneticPr fontId="1" type="noConversion"/>
  </si>
  <si>
    <t>운구료면제</t>
    <phoneticPr fontId="7" type="noConversion"/>
  </si>
  <si>
    <t>소계</t>
    <phoneticPr fontId="7" type="noConversion"/>
  </si>
  <si>
    <t>만원절사금액</t>
    <phoneticPr fontId="7" type="noConversion"/>
  </si>
  <si>
    <t>*세부내역은 이면 첨부</t>
    <phoneticPr fontId="1" type="noConversion"/>
  </si>
  <si>
    <t>현금영수증
발 급 번 호</t>
    <phoneticPr fontId="1" type="noConversion"/>
  </si>
  <si>
    <t>대 표 자 명</t>
    <phoneticPr fontId="1" type="noConversion"/>
  </si>
  <si>
    <t>빈  소  명</t>
    <phoneticPr fontId="1" type="noConversion"/>
  </si>
  <si>
    <t>시  설  명</t>
    <phoneticPr fontId="1" type="noConversion"/>
  </si>
  <si>
    <t>소  재  지</t>
    <phoneticPr fontId="1" type="noConversion"/>
  </si>
  <si>
    <t>반 품 물 품</t>
    <phoneticPr fontId="1" type="noConversion"/>
  </si>
  <si>
    <t>마을기금</t>
    <phoneticPr fontId="1" type="noConversion"/>
  </si>
  <si>
    <t>부의금</t>
    <phoneticPr fontId="1" type="noConversion"/>
  </si>
  <si>
    <t>장지도우미</t>
    <phoneticPr fontId="1" type="noConversion"/>
  </si>
  <si>
    <t>041-634-4444</t>
    <phoneticPr fontId="1" type="noConversion"/>
  </si>
  <si>
    <t>농협차량이용</t>
    <phoneticPr fontId="1" type="noConversion"/>
  </si>
  <si>
    <r>
      <t xml:space="preserve">                   </t>
    </r>
    <r>
      <rPr>
        <sz val="12"/>
        <color theme="3" tint="0.79998168889431442"/>
        <rFont val="맑은 고딕"/>
        <family val="3"/>
        <charset val="129"/>
        <scheme val="minor"/>
      </rPr>
      <t xml:space="preserve">  (서명)</t>
    </r>
    <phoneticPr fontId="1" type="noConversion"/>
  </si>
  <si>
    <t>기본물품차감</t>
    <phoneticPr fontId="1" type="noConversion"/>
  </si>
  <si>
    <t>거래명세서</t>
    <phoneticPr fontId="1" type="noConversion"/>
  </si>
  <si>
    <t>[장례식장용]</t>
    <phoneticPr fontId="1" type="noConversion"/>
  </si>
  <si>
    <t>■ 장사 등에 관한 법률 시행규칙[별지 제20호의 2서식]&lt;신설 2018.6.20.&gt;</t>
    <phoneticPr fontId="1" type="noConversion"/>
  </si>
  <si>
    <t>※ 수수료(염습비,수시비 등),장례용품(관, 수의 등), 기타(세트 가격, 식사, 제사음식, 음료, 조화 등) 등 해당사항만 기재하</t>
    <phoneticPr fontId="1" type="noConversion"/>
  </si>
  <si>
    <t>시기 바랍니다.</t>
    <phoneticPr fontId="1" type="noConversion"/>
  </si>
  <si>
    <t>장의차량(발인)</t>
    <phoneticPr fontId="1" type="noConversion"/>
  </si>
  <si>
    <t>운구차</t>
    <phoneticPr fontId="1" type="noConversion"/>
  </si>
  <si>
    <t>과 일</t>
    <phoneticPr fontId="1" type="noConversion"/>
  </si>
  <si>
    <t>화 원</t>
    <phoneticPr fontId="7" type="noConversion"/>
  </si>
  <si>
    <t>사 진</t>
    <phoneticPr fontId="7" type="noConversion"/>
  </si>
  <si>
    <t>규 격</t>
    <phoneticPr fontId="1" type="noConversion"/>
  </si>
  <si>
    <t>단 가</t>
    <phoneticPr fontId="1" type="noConversion"/>
  </si>
  <si>
    <t>식    당    주    문    서</t>
    <phoneticPr fontId="1" type="noConversion"/>
  </si>
  <si>
    <t>계</t>
    <phoneticPr fontId="7" type="noConversion"/>
  </si>
  <si>
    <t>반    품    명    세</t>
    <phoneticPr fontId="7" type="noConversion"/>
  </si>
  <si>
    <t>단가</t>
    <phoneticPr fontId="7" type="noConversion"/>
  </si>
  <si>
    <t>추 가  물  품  명  세</t>
    <phoneticPr fontId="7" type="noConversion"/>
  </si>
  <si>
    <t>기 타 사 용 료 명 세</t>
    <phoneticPr fontId="7" type="noConversion"/>
  </si>
  <si>
    <t>기타</t>
    <phoneticPr fontId="1" type="noConversion"/>
  </si>
  <si>
    <t>할인금액</t>
    <phoneticPr fontId="7" type="noConversion"/>
  </si>
  <si>
    <t>수시셋트</t>
    <phoneticPr fontId="1" type="noConversion"/>
  </si>
  <si>
    <t>입관셋트</t>
    <phoneticPr fontId="1" type="noConversion"/>
  </si>
  <si>
    <t>100p</t>
    <phoneticPr fontId="7" type="noConversion"/>
  </si>
  <si>
    <t>40p</t>
    <phoneticPr fontId="7" type="noConversion"/>
  </si>
  <si>
    <t>50p</t>
    <phoneticPr fontId="7" type="noConversion"/>
  </si>
  <si>
    <t>과세현금</t>
    <phoneticPr fontId="1" type="noConversion"/>
  </si>
  <si>
    <t>면세현금</t>
    <phoneticPr fontId="1" type="noConversion"/>
  </si>
  <si>
    <t>접객실50%할인</t>
    <phoneticPr fontId="7" type="noConversion"/>
  </si>
  <si>
    <t>김맛나</t>
    <phoneticPr fontId="7" type="noConversion"/>
  </si>
  <si>
    <t>포도</t>
    <phoneticPr fontId="1" type="noConversion"/>
  </si>
  <si>
    <t>비타500</t>
    <phoneticPr fontId="1" type="noConversion"/>
  </si>
  <si>
    <t>각</t>
    <phoneticPr fontId="1" type="noConversion"/>
  </si>
  <si>
    <t>카누 60T</t>
    <phoneticPr fontId="7" type="noConversion"/>
  </si>
  <si>
    <t>맥심 100T</t>
    <phoneticPr fontId="7" type="noConversion"/>
  </si>
  <si>
    <t>방울토마토</t>
    <phoneticPr fontId="1" type="noConversion"/>
  </si>
  <si>
    <t>박스</t>
    <phoneticPr fontId="1" type="noConversion"/>
  </si>
  <si>
    <t>박스</t>
    <phoneticPr fontId="1" type="noConversion"/>
  </si>
  <si>
    <t>오렌지</t>
    <phoneticPr fontId="7" type="noConversion"/>
  </si>
  <si>
    <t>1각</t>
    <phoneticPr fontId="1" type="noConversion"/>
  </si>
  <si>
    <r>
      <t>수염차</t>
    </r>
    <r>
      <rPr>
        <sz val="9"/>
        <color rgb="FF000000"/>
        <rFont val="맑은 고딕"/>
        <family val="3"/>
        <charset val="129"/>
      </rPr>
      <t>ᆞ</t>
    </r>
    <r>
      <rPr>
        <sz val="9"/>
        <color rgb="FF000000"/>
        <rFont val="돋움"/>
        <family val="3"/>
        <charset val="129"/>
      </rPr>
      <t>헛개수</t>
    </r>
    <phoneticPr fontId="7" type="noConversion"/>
  </si>
  <si>
    <t>1개</t>
    <phoneticPr fontId="7" type="noConversion"/>
  </si>
  <si>
    <t>랩</t>
    <phoneticPr fontId="7" type="noConversion"/>
  </si>
  <si>
    <t>領 收 證</t>
    <phoneticPr fontId="1" type="noConversion"/>
  </si>
  <si>
    <t>(공급받는자 보관용)</t>
    <phoneticPr fontId="1" type="noConversion"/>
  </si>
  <si>
    <t>공급자</t>
    <phoneticPr fontId="1" type="noConversion"/>
  </si>
  <si>
    <t>사업자번호</t>
    <phoneticPr fontId="1" type="noConversion"/>
  </si>
  <si>
    <t>310-82-05927</t>
    <phoneticPr fontId="1" type="noConversion"/>
  </si>
  <si>
    <t>상호</t>
    <phoneticPr fontId="1" type="noConversion"/>
  </si>
  <si>
    <t>성명</t>
    <phoneticPr fontId="1" type="noConversion"/>
  </si>
  <si>
    <t>사업장소새지</t>
    <phoneticPr fontId="1" type="noConversion"/>
  </si>
  <si>
    <t>충남 홍성군 구항면 충서로966번길 32</t>
    <phoneticPr fontId="1" type="noConversion"/>
  </si>
  <si>
    <t>업태</t>
    <phoneticPr fontId="1" type="noConversion"/>
  </si>
  <si>
    <t>서비스,음식점업</t>
    <phoneticPr fontId="1" type="noConversion"/>
  </si>
  <si>
    <t>종목</t>
    <phoneticPr fontId="1" type="noConversion"/>
  </si>
  <si>
    <t>장례식장,한식</t>
    <phoneticPr fontId="1" type="noConversion"/>
  </si>
  <si>
    <t>사업장전화번호</t>
    <phoneticPr fontId="1" type="noConversion"/>
  </si>
  <si>
    <t>041-634-4444</t>
    <phoneticPr fontId="1" type="noConversion"/>
  </si>
  <si>
    <t>작성년월일</t>
    <phoneticPr fontId="1" type="noConversion"/>
  </si>
  <si>
    <t>금액</t>
    <phoneticPr fontId="1" type="noConversion"/>
  </si>
  <si>
    <t>비고</t>
    <phoneticPr fontId="1" type="noConversion"/>
  </si>
  <si>
    <t>위 금액을 영수함</t>
    <phoneticPr fontId="1" type="noConversion"/>
  </si>
  <si>
    <t>거래내역</t>
    <phoneticPr fontId="1" type="noConversion"/>
  </si>
  <si>
    <t>고인성명</t>
    <phoneticPr fontId="1" type="noConversion"/>
  </si>
  <si>
    <t>대표상주</t>
    <phoneticPr fontId="1" type="noConversion"/>
  </si>
  <si>
    <t>고인주소</t>
    <phoneticPr fontId="1" type="noConversion"/>
  </si>
  <si>
    <t>사망진단서 발급처</t>
    <phoneticPr fontId="1" type="noConversion"/>
  </si>
  <si>
    <t>빈소명</t>
    <phoneticPr fontId="1" type="noConversion"/>
  </si>
  <si>
    <t>장례식장 계산서</t>
    <phoneticPr fontId="1" type="noConversion"/>
  </si>
  <si>
    <t>외부계산서</t>
    <phoneticPr fontId="1" type="noConversion"/>
  </si>
  <si>
    <t>비고</t>
    <phoneticPr fontId="1" type="noConversion"/>
  </si>
  <si>
    <t>용품사용료</t>
    <phoneticPr fontId="1" type="noConversion"/>
  </si>
  <si>
    <t>떡</t>
    <phoneticPr fontId="1" type="noConversion"/>
  </si>
  <si>
    <t>시설이용료</t>
    <phoneticPr fontId="1" type="noConversion"/>
  </si>
  <si>
    <t>과일</t>
    <phoneticPr fontId="1" type="noConversion"/>
  </si>
  <si>
    <t>기본물품</t>
    <phoneticPr fontId="1" type="noConversion"/>
  </si>
  <si>
    <t>영정사진</t>
    <phoneticPr fontId="1" type="noConversion"/>
  </si>
  <si>
    <t>추가물품</t>
    <phoneticPr fontId="1" type="noConversion"/>
  </si>
  <si>
    <t>화원(제단꽃)</t>
    <phoneticPr fontId="1" type="noConversion"/>
  </si>
  <si>
    <t>운구료</t>
    <phoneticPr fontId="1" type="noConversion"/>
  </si>
  <si>
    <t>대여상복</t>
    <phoneticPr fontId="1" type="noConversion"/>
  </si>
  <si>
    <t>소계</t>
    <phoneticPr fontId="1" type="noConversion"/>
  </si>
  <si>
    <t>합계</t>
    <phoneticPr fontId="1" type="noConversion"/>
  </si>
  <si>
    <t>할인금액</t>
    <phoneticPr fontId="1" type="noConversion"/>
  </si>
  <si>
    <t>공급금액(납부금액)</t>
    <phoneticPr fontId="1" type="noConversion"/>
  </si>
  <si>
    <t>황태뭇국
(황태-러시아)</t>
  </si>
  <si>
    <t>새우찌개
(국내산)</t>
  </si>
  <si>
    <t>동태찌개
(동태-러시아)</t>
  </si>
  <si>
    <t>제육볶음
(국내산)</t>
  </si>
  <si>
    <t>오징어회무침
(국내산)</t>
  </si>
  <si>
    <t>홍어회무침
(홍어-베트남산)</t>
  </si>
  <si>
    <t>코다리찜
(코다리-러시아)</t>
  </si>
  <si>
    <t>모듬전
(동태전-러시아)</t>
  </si>
  <si>
    <t>모듬야채
(국내산)</t>
  </si>
  <si>
    <t>고추멸치볶음
(국내산)</t>
  </si>
  <si>
    <t>어리굴젓
(국내산)</t>
  </si>
  <si>
    <t>조개젓
(국내산)</t>
  </si>
  <si>
    <t>오징어젓
(국내산)</t>
  </si>
  <si>
    <t>초  제</t>
  </si>
  <si>
    <t>상  식</t>
  </si>
  <si>
    <t>소고기뭇국
(국내산,한우)</t>
    <phoneticPr fontId="1" type="noConversion"/>
  </si>
  <si>
    <t>육개장
(국내산,한우)</t>
    <phoneticPr fontId="1" type="noConversion"/>
  </si>
  <si>
    <t>제사상 1 호
(산적-국내산)</t>
    <phoneticPr fontId="1" type="noConversion"/>
  </si>
  <si>
    <t>삼겹살수육
(냉장, 국내산)</t>
    <phoneticPr fontId="1" type="noConversion"/>
  </si>
  <si>
    <t>제사상 2 호
(산적-국내산)</t>
    <phoneticPr fontId="1" type="noConversion"/>
  </si>
  <si>
    <r>
      <t xml:space="preserve">캔음료
</t>
    </r>
    <r>
      <rPr>
        <sz val="6"/>
        <color rgb="FF000000"/>
        <rFont val="돋움"/>
        <family val="3"/>
        <charset val="129"/>
      </rPr>
      <t>(사이다,콜라,망고,커피)</t>
    </r>
    <phoneticPr fontId="7" type="noConversion"/>
  </si>
  <si>
    <t>인절미한말</t>
    <phoneticPr fontId="7" type="noConversion"/>
  </si>
  <si>
    <t>계피인절미한말</t>
    <phoneticPr fontId="7" type="noConversion"/>
  </si>
  <si>
    <t>절편한말</t>
    <phoneticPr fontId="7" type="noConversion"/>
  </si>
  <si>
    <t>콩설기한말</t>
    <phoneticPr fontId="7" type="noConversion"/>
  </si>
  <si>
    <t>콩설기반말</t>
    <phoneticPr fontId="7" type="noConversion"/>
  </si>
  <si>
    <t>꿀떡한말</t>
    <phoneticPr fontId="7" type="noConversion"/>
  </si>
  <si>
    <t>기주한말</t>
    <phoneticPr fontId="7" type="noConversion"/>
  </si>
  <si>
    <t>송편한말</t>
    <phoneticPr fontId="7" type="noConversion"/>
  </si>
  <si>
    <t>인절미반말</t>
    <phoneticPr fontId="7" type="noConversion"/>
  </si>
  <si>
    <t>송편반말</t>
    <phoneticPr fontId="7" type="noConversion"/>
  </si>
  <si>
    <t>절편반말</t>
    <phoneticPr fontId="7" type="noConversion"/>
  </si>
  <si>
    <t>찰무리반말</t>
    <phoneticPr fontId="7" type="noConversion"/>
  </si>
  <si>
    <t>기주반말</t>
    <phoneticPr fontId="7" type="noConversion"/>
  </si>
  <si>
    <t>바람떡반말</t>
    <phoneticPr fontId="7" type="noConversion"/>
  </si>
  <si>
    <t>꿀떡반말</t>
    <phoneticPr fontId="7" type="noConversion"/>
  </si>
  <si>
    <t>바람떡한말</t>
    <phoneticPr fontId="1" type="noConversion"/>
  </si>
  <si>
    <t>계피인절미반말</t>
    <phoneticPr fontId="1" type="noConversion"/>
  </si>
  <si>
    <t>오동1.0상특관</t>
    <phoneticPr fontId="7" type="noConversion"/>
  </si>
  <si>
    <t>염   보</t>
    <phoneticPr fontId="7" type="noConversion"/>
  </si>
  <si>
    <t>김  맛  나</t>
  </si>
  <si>
    <t>한지수의(2)호 남/여</t>
    <phoneticPr fontId="7" type="noConversion"/>
  </si>
  <si>
    <t>수의(   호)남/여</t>
    <phoneticPr fontId="7" type="noConversion"/>
  </si>
  <si>
    <t>입관실사용료</t>
    <phoneticPr fontId="7" type="noConversion"/>
  </si>
  <si>
    <t>입관료</t>
    <phoneticPr fontId="7" type="noConversion"/>
  </si>
  <si>
    <t>소      주</t>
  </si>
  <si>
    <t>360ml*30</t>
  </si>
  <si>
    <t>500ml*20</t>
  </si>
  <si>
    <t>비타500</t>
  </si>
  <si>
    <t>10병</t>
  </si>
  <si>
    <t>굿모닝,천기산삼</t>
  </si>
  <si>
    <t>캔   음   료
(사이다2,망고2,콜라1,커피1)</t>
  </si>
  <si>
    <t>30캔</t>
  </si>
  <si>
    <t>식      혜</t>
  </si>
  <si>
    <t>240ml*30</t>
  </si>
  <si>
    <t>수염차, 헛개수</t>
  </si>
  <si>
    <t>340ml*20</t>
  </si>
  <si>
    <t>생      수</t>
  </si>
  <si>
    <t>20병</t>
  </si>
  <si>
    <t>맥심모카골드 커피믹스</t>
  </si>
  <si>
    <t>100T</t>
  </si>
  <si>
    <t>카누 마일드 로스트</t>
  </si>
  <si>
    <t>60T</t>
  </si>
  <si>
    <t>30개</t>
  </si>
  <si>
    <t>개</t>
  </si>
  <si>
    <t xml:space="preserve">각 </t>
  </si>
  <si>
    <t>장</t>
  </si>
  <si>
    <t>세 수 비 누</t>
  </si>
  <si>
    <t>2롤</t>
  </si>
  <si>
    <t>각</t>
  </si>
  <si>
    <t>켤레</t>
  </si>
  <si>
    <t>화  장  지</t>
  </si>
  <si>
    <t>주       걱</t>
  </si>
  <si>
    <t>국       자</t>
  </si>
  <si>
    <t>10개</t>
  </si>
  <si>
    <t>박스</t>
  </si>
  <si>
    <t>종이컵(대)</t>
  </si>
  <si>
    <t>20줄</t>
  </si>
  <si>
    <t>종이컵(소)</t>
  </si>
  <si>
    <t>10줄</t>
  </si>
  <si>
    <t>10장</t>
  </si>
  <si>
    <t>물티슈</t>
  </si>
  <si>
    <t>식혜</t>
    <phoneticPr fontId="1" type="noConversion"/>
  </si>
  <si>
    <t>코코리치</t>
    <phoneticPr fontId="7" type="noConversion"/>
  </si>
  <si>
    <r>
      <t>*첫날(15시이후):7만원, *발인날:기본5만원(11시이후+</t>
    </r>
    <r>
      <rPr>
        <b/>
        <sz val="10"/>
        <color rgb="FF000000"/>
        <rFont val="맑은 고딕"/>
        <family val="3"/>
        <charset val="129"/>
      </rPr>
      <t>∝</t>
    </r>
    <r>
      <rPr>
        <b/>
        <sz val="10"/>
        <color rgb="FF000000"/>
        <rFont val="돋움"/>
        <family val="3"/>
        <charset val="129"/>
      </rPr>
      <t>)</t>
    </r>
    <phoneticPr fontId="7" type="noConversion"/>
  </si>
  <si>
    <t>최 신 식</t>
    <phoneticPr fontId="1" type="noConversion"/>
  </si>
  <si>
    <t>최 신 식  (인)</t>
    <phoneticPr fontId="1" type="noConversion"/>
  </si>
  <si>
    <t>최신식 (인)</t>
    <phoneticPr fontId="1" type="noConversion"/>
  </si>
  <si>
    <t>기타이용료</t>
    <phoneticPr fontId="1" type="noConversion"/>
  </si>
  <si>
    <t>반 품 물 품</t>
    <phoneticPr fontId="1" type="noConversion"/>
  </si>
  <si>
    <t>식 당 음 식</t>
    <phoneticPr fontId="1" type="noConversion"/>
  </si>
  <si>
    <t>반품물품</t>
    <phoneticPr fontId="1" type="noConversion"/>
  </si>
  <si>
    <t>식당물품</t>
    <phoneticPr fontId="1" type="noConversion"/>
  </si>
  <si>
    <t>관리사 시급 계산 내역</t>
    <phoneticPr fontId="7" type="noConversion"/>
  </si>
  <si>
    <t>무궁화</t>
    <phoneticPr fontId="1" type="noConversion"/>
  </si>
  <si>
    <t>무궁화실</t>
    <phoneticPr fontId="1" type="noConversion"/>
  </si>
  <si>
    <t>1kg</t>
    <phoneticPr fontId="1" type="noConversion"/>
  </si>
  <si>
    <t>맥주(캔)</t>
    <phoneticPr fontId="1" type="noConversion"/>
  </si>
  <si>
    <t>6묶음*4각</t>
    <phoneticPr fontId="1" type="noConversion"/>
  </si>
  <si>
    <t>칸타타</t>
    <phoneticPr fontId="1" type="noConversion"/>
  </si>
  <si>
    <t>30캔</t>
    <phoneticPr fontId="1" type="noConversion"/>
  </si>
  <si>
    <t>코코리치</t>
    <phoneticPr fontId="1" type="noConversion"/>
  </si>
  <si>
    <t>합계</t>
    <phoneticPr fontId="1" type="noConversion"/>
  </si>
  <si>
    <t>서비스</t>
    <phoneticPr fontId="1" type="noConversion"/>
  </si>
  <si>
    <t>서비스</t>
    <phoneticPr fontId="1" type="noConversion"/>
  </si>
  <si>
    <t>맥주(캔)</t>
    <phoneticPr fontId="1" type="noConversion"/>
  </si>
  <si>
    <t>1BOX</t>
    <phoneticPr fontId="1" type="noConversion"/>
  </si>
  <si>
    <t>칸타타</t>
    <phoneticPr fontId="1" type="noConversion"/>
  </si>
  <si>
    <t>1BOX</t>
    <phoneticPr fontId="1" type="noConversion"/>
  </si>
  <si>
    <t>합    계</t>
    <phoneticPr fontId="1" type="noConversion"/>
  </si>
  <si>
    <t>위생팩</t>
    <phoneticPr fontId="1" type="noConversion"/>
  </si>
  <si>
    <t>칸타타</t>
    <phoneticPr fontId="1" type="noConversion"/>
  </si>
  <si>
    <t>박스</t>
    <phoneticPr fontId="1" type="noConversion"/>
  </si>
  <si>
    <t>맥주(캔)</t>
    <phoneticPr fontId="1" type="noConversion"/>
  </si>
  <si>
    <t>소 계</t>
    <phoneticPr fontId="1" type="noConversion"/>
  </si>
  <si>
    <t>소 계</t>
    <phoneticPr fontId="1" type="noConversion"/>
  </si>
  <si>
    <t>합 계</t>
    <phoneticPr fontId="1" type="noConversion"/>
  </si>
  <si>
    <t>10p</t>
    <phoneticPr fontId="7" type="noConversion"/>
  </si>
  <si>
    <t>10p</t>
    <phoneticPr fontId="7" type="noConversion"/>
  </si>
  <si>
    <t>아욱된장국
(아욱-국내산)</t>
    <phoneticPr fontId="1" type="noConversion"/>
  </si>
  <si>
    <t>10p</t>
    <phoneticPr fontId="7" type="noConversion"/>
  </si>
  <si>
    <t>젓가락</t>
    <phoneticPr fontId="7" type="noConversion"/>
  </si>
  <si>
    <t>묶음</t>
    <phoneticPr fontId="7" type="noConversion"/>
  </si>
  <si>
    <t>100p</t>
    <phoneticPr fontId="7" type="noConversion"/>
  </si>
  <si>
    <t>1kg</t>
    <phoneticPr fontId="1" type="noConversion"/>
  </si>
  <si>
    <t>궁채나물(중국산)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</si>
</sst>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yy&quot;.&quot;\ mm&quot;.&quot;\ dd\ \~"/>
    <numFmt numFmtId="177" formatCode="#,##0_ "/>
    <numFmt numFmtId="178" formatCode="#,##0_ ;[Red]\-#,##0\ "/>
    <numFmt numFmtId="179" formatCode="0_);[Red]\(0\)"/>
    <numFmt numFmtId="180" formatCode="#,##0_);[Red]\(#,##0\)"/>
    <numFmt numFmtId="181" formatCode="\ @&quot;사용료&quot;"/>
    <numFmt numFmtId="182" formatCode="#,##0.0_ "/>
    <numFmt numFmtId="183" formatCode="yy&quot;.&quot;mm&quot;.&quot;dd\ \ \ h:mm"/>
    <numFmt numFmtId="184" formatCode="[h]:mm"/>
    <numFmt numFmtId="185" formatCode="0_ "/>
    <numFmt numFmtId="186" formatCode="#,##0_)&quot;box&quot;;[Red]\(#,##0\)"/>
    <numFmt numFmtId="187" formatCode="#,##0_)&quot;각&quot;;[Red]\(#,##0\)"/>
    <numFmt numFmtId="188" formatCode="#,##0_)&quot;개&quot;;[Red]\(#,##0\)"/>
    <numFmt numFmtId="189" formatCode="&quot;각&quot;#,##0_)&quot;개&quot;;[Red]\(#,##0\)"/>
    <numFmt numFmtId="190" formatCode="#,##0_)&quot;장&quot;;[Red]\(#,##0\)"/>
    <numFmt numFmtId="191" formatCode="#,##0_)&quot;묶음&quot;;[Red]\(#,##0\)"/>
    <numFmt numFmtId="192" formatCode="#,##0_)&quot;박스&quot;;[Red]\(#,##0\)"/>
    <numFmt numFmtId="193" formatCode="mm&quot;월&quot;\ dd&quot;일&quot;"/>
    <numFmt numFmtId="194" formatCode="yy&quot;.&quot;\ mm&quot;.&quot;\ dd"/>
    <numFmt numFmtId="195" formatCode="&quot;故&quot;\ @&quot;님&quot;"/>
    <numFmt numFmtId="196" formatCode="&quot;발&quot;&quot;인&quot;&quot;일&quot;\ \:\ yyyy&quot;년&quot;\ mm&quot;월&quot;\ dd&quot;일&quot;"/>
    <numFmt numFmtId="197" formatCode="&quot;빈소명&quot;\ \:\ @"/>
    <numFmt numFmtId="198" formatCode="yyyy&quot;년&quot;\ m&quot;월&quot;\ d&quot;일&quot;;@"/>
    <numFmt numFmtId="199" formatCode="yy&quot;.&quot;\ mm&quot;.&quot;\ dd\ \ \ \ \ \ \ \ \ \ \ \ \ \ \ \ \ \ \ \ \ \~"/>
    <numFmt numFmtId="200" formatCode="[Red]\-#,##0\ "/>
  </numFmts>
  <fonts count="5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8"/>
      <color rgb="FF000000"/>
      <name val="돋움"/>
      <family val="3"/>
      <charset val="129"/>
    </font>
    <font>
      <sz val="8"/>
      <name val="돋움"/>
      <family val="3"/>
      <charset val="129"/>
    </font>
    <font>
      <sz val="16"/>
      <color rgb="FF000000"/>
      <name val="돋움"/>
      <family val="3"/>
      <charset val="129"/>
    </font>
    <font>
      <sz val="17"/>
      <color rgb="FF000000"/>
      <name val="돋움"/>
      <family val="3"/>
      <charset val="129"/>
    </font>
    <font>
      <b/>
      <sz val="16"/>
      <color rgb="FF000000"/>
      <name val="돋움"/>
      <family val="3"/>
      <charset val="129"/>
    </font>
    <font>
      <b/>
      <sz val="14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14"/>
      <color rgb="FF000000"/>
      <name val="돋움"/>
      <family val="3"/>
      <charset val="129"/>
    </font>
    <font>
      <b/>
      <sz val="12"/>
      <color rgb="FF000000"/>
      <name val="돋움"/>
      <family val="3"/>
      <charset val="129"/>
    </font>
    <font>
      <sz val="13"/>
      <color rgb="FF000000"/>
      <name val="돋움"/>
      <family val="3"/>
      <charset val="129"/>
    </font>
    <font>
      <b/>
      <sz val="13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12"/>
      <color rgb="FF000000"/>
      <name val="돋움"/>
      <family val="3"/>
      <charset val="129"/>
    </font>
    <font>
      <b/>
      <sz val="20"/>
      <color rgb="FF000000"/>
      <name val="돋움"/>
      <family val="3"/>
      <charset val="129"/>
    </font>
    <font>
      <b/>
      <u/>
      <sz val="2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1"/>
      <name val="돋움"/>
      <family val="3"/>
      <charset val="129"/>
    </font>
    <font>
      <b/>
      <u/>
      <sz val="19"/>
      <color rgb="FF000000"/>
      <name val="HY신명조"/>
      <family val="1"/>
      <charset val="129"/>
    </font>
    <font>
      <sz val="12"/>
      <color rgb="FF000000"/>
      <name val="HY신명조"/>
      <family val="1"/>
      <charset val="129"/>
    </font>
    <font>
      <b/>
      <u/>
      <sz val="24"/>
      <color rgb="FF000000"/>
      <name val="돋움"/>
      <family val="3"/>
      <charset val="129"/>
    </font>
    <font>
      <b/>
      <u/>
      <sz val="18"/>
      <color rgb="FF000000"/>
      <name val="돋움"/>
      <family val="3"/>
      <charset val="129"/>
    </font>
    <font>
      <sz val="14"/>
      <name val="돋움"/>
      <family val="3"/>
      <charset val="129"/>
    </font>
    <font>
      <b/>
      <sz val="11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2"/>
      <color indexed="81"/>
      <name val="돋움"/>
      <family val="3"/>
      <charset val="129"/>
    </font>
    <font>
      <sz val="12"/>
      <color indexed="81"/>
      <name val="맑은 고딕"/>
      <family val="3"/>
      <charset val="129"/>
    </font>
    <font>
      <b/>
      <sz val="12"/>
      <color rgb="FF0000FF"/>
      <name val="돋움"/>
      <family val="3"/>
      <charset val="129"/>
    </font>
    <font>
      <sz val="10"/>
      <color rgb="FF000000"/>
      <name val="HY신명조"/>
      <family val="1"/>
      <charset val="129"/>
    </font>
    <font>
      <sz val="9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4"/>
      <color indexed="8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 tint="0.34998626667073579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sz val="12"/>
      <color theme="3" tint="0.79998168889431442"/>
      <name val="맑은 고딕"/>
      <family val="3"/>
      <charset val="129"/>
      <scheme val="minor"/>
    </font>
    <font>
      <sz val="12"/>
      <color theme="3" tint="0.79998168889431442"/>
      <name val="맑은 고딕"/>
      <family val="2"/>
      <charset val="129"/>
      <scheme val="minor"/>
    </font>
    <font>
      <b/>
      <sz val="12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6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  <font>
      <u/>
      <sz val="36"/>
      <color theme="1"/>
      <name val="HY견명조"/>
      <family val="1"/>
      <charset val="129"/>
    </font>
    <font>
      <sz val="11"/>
      <color theme="1"/>
      <name val="HY견명조"/>
      <family val="1"/>
      <charset val="129"/>
    </font>
    <font>
      <b/>
      <sz val="14"/>
      <color theme="1"/>
      <name val="HY견명조"/>
      <family val="1"/>
      <charset val="129"/>
    </font>
    <font>
      <sz val="14"/>
      <color theme="1"/>
      <name val="HY견명조"/>
      <family val="1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sz val="12"/>
      <color theme="1"/>
      <name val="HY신명조"/>
      <family val="1"/>
      <charset val="129"/>
    </font>
    <font>
      <sz val="11"/>
      <color theme="1"/>
      <name val="HY신명조"/>
      <family val="1"/>
      <charset val="129"/>
    </font>
    <font>
      <sz val="12"/>
      <color theme="1"/>
      <name val="돋움"/>
      <family val="3"/>
      <charset val="129"/>
    </font>
    <font>
      <b/>
      <sz val="11"/>
      <color theme="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F96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2" fillId="0" borderId="0"/>
    <xf numFmtId="9" fontId="12" fillId="0" borderId="0"/>
  </cellStyleXfs>
  <cellXfs count="779">
    <xf numFmtId="0" fontId="0" fillId="0" borderId="0" xfId="0">
      <alignment vertical="center"/>
    </xf>
    <xf numFmtId="0" fontId="0" fillId="0" borderId="0" xfId="0" applyNumberFormat="1" applyAlignment="1"/>
    <xf numFmtId="0" fontId="9" fillId="0" borderId="0" xfId="0" applyNumberFormat="1" applyFont="1" applyAlignment="1"/>
    <xf numFmtId="183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183" fontId="9" fillId="2" borderId="1" xfId="0" applyNumberFormat="1" applyFont="1" applyFill="1" applyBorder="1" applyAlignment="1" applyProtection="1">
      <alignment vertical="center" shrinkToFit="1"/>
      <protection locked="0"/>
    </xf>
    <xf numFmtId="184" fontId="9" fillId="2" borderId="1" xfId="0" applyNumberFormat="1" applyFont="1" applyFill="1" applyBorder="1" applyAlignment="1">
      <alignment horizontal="center" vertical="center" shrinkToFit="1"/>
    </xf>
    <xf numFmtId="9" fontId="9" fillId="0" borderId="0" xfId="0" applyNumberFormat="1" applyFont="1" applyAlignment="1"/>
    <xf numFmtId="41" fontId="5" fillId="0" borderId="0" xfId="1" applyAlignment="1">
      <alignment horizontal="center" vertical="center"/>
    </xf>
    <xf numFmtId="0" fontId="15" fillId="0" borderId="0" xfId="0" applyNumberFormat="1" applyFont="1" applyAlignment="1"/>
    <xf numFmtId="0" fontId="12" fillId="0" borderId="0" xfId="3" applyNumberFormat="1" applyAlignment="1">
      <alignment horizontal="center" vertical="center" shrinkToFit="1"/>
    </xf>
    <xf numFmtId="0" fontId="18" fillId="3" borderId="7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23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2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1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31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30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13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16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10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6" xfId="3" applyNumberFormat="1" applyFont="1" applyFill="1" applyBorder="1" applyAlignment="1" applyProtection="1">
      <alignment horizontal="center" vertical="center" shrinkToFit="1"/>
      <protection locked="0"/>
    </xf>
    <xf numFmtId="0" fontId="17" fillId="0" borderId="0" xfId="3" applyNumberFormat="1" applyFont="1" applyAlignment="1">
      <alignment horizontal="center" vertical="center" shrinkToFit="1"/>
    </xf>
    <xf numFmtId="180" fontId="18" fillId="0" borderId="0" xfId="3" applyNumberFormat="1" applyFont="1" applyAlignment="1">
      <alignment horizontal="center" vertical="center" shrinkToFit="1"/>
    </xf>
    <xf numFmtId="180" fontId="12" fillId="0" borderId="0" xfId="3" applyNumberFormat="1" applyAlignment="1">
      <alignment horizontal="center" vertical="center" shrinkToFit="1"/>
    </xf>
    <xf numFmtId="0" fontId="13" fillId="0" borderId="0" xfId="0" applyNumberFormat="1" applyFont="1" applyAlignment="1"/>
    <xf numFmtId="0" fontId="1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80" fontId="18" fillId="0" borderId="1" xfId="0" applyNumberFormat="1" applyFont="1" applyBorder="1" applyAlignment="1">
      <alignment horizontal="right" vertical="center" shrinkToFit="1"/>
    </xf>
    <xf numFmtId="0" fontId="12" fillId="0" borderId="0" xfId="0" applyNumberFormat="1" applyFont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 shrinkToFit="1"/>
    </xf>
    <xf numFmtId="0" fontId="17" fillId="0" borderId="0" xfId="0" applyNumberFormat="1" applyFont="1" applyAlignment="1">
      <alignment horizontal="center" vertical="center"/>
    </xf>
    <xf numFmtId="180" fontId="18" fillId="0" borderId="0" xfId="0" applyNumberFormat="1" applyFont="1" applyAlignment="1">
      <alignment horizontal="center" vertical="center"/>
    </xf>
    <xf numFmtId="180" fontId="12" fillId="0" borderId="0" xfId="4" applyNumberForma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180" fontId="24" fillId="0" borderId="1" xfId="0" applyNumberFormat="1" applyFont="1" applyBorder="1" applyAlignment="1">
      <alignment horizontal="center" vertical="center" shrinkToFit="1"/>
    </xf>
    <xf numFmtId="0" fontId="10" fillId="6" borderId="23" xfId="0" applyNumberFormat="1" applyFont="1" applyFill="1" applyBorder="1" applyAlignment="1">
      <alignment horizontal="center" vertical="center" shrinkToFit="1"/>
    </xf>
    <xf numFmtId="180" fontId="8" fillId="6" borderId="23" xfId="0" applyNumberFormat="1" applyFont="1" applyFill="1" applyBorder="1" applyAlignment="1">
      <alignment horizontal="center" vertical="center" shrinkToFit="1"/>
    </xf>
    <xf numFmtId="180" fontId="0" fillId="6" borderId="23" xfId="0" applyNumberFormat="1" applyFont="1" applyFill="1" applyBorder="1" applyAlignment="1">
      <alignment horizontal="center" vertical="center" shrinkToFit="1"/>
    </xf>
    <xf numFmtId="180" fontId="11" fillId="6" borderId="47" xfId="0" applyNumberFormat="1" applyFont="1" applyFill="1" applyBorder="1" applyAlignment="1">
      <alignment horizontal="center" vertical="center" shrinkToFit="1"/>
    </xf>
    <xf numFmtId="0" fontId="12" fillId="0" borderId="67" xfId="0" applyNumberFormat="1" applyFont="1" applyBorder="1" applyAlignment="1">
      <alignment horizontal="center" vertical="center" shrinkToFit="1"/>
    </xf>
    <xf numFmtId="0" fontId="12" fillId="0" borderId="1" xfId="0" applyNumberFormat="1" applyFont="1" applyBorder="1" applyAlignment="1">
      <alignment horizontal="center" vertical="center" shrinkToFit="1"/>
    </xf>
    <xf numFmtId="0" fontId="12" fillId="0" borderId="68" xfId="0" applyNumberFormat="1" applyFont="1" applyBorder="1" applyAlignment="1">
      <alignment horizontal="center" vertical="center" shrinkToFit="1"/>
    </xf>
    <xf numFmtId="0" fontId="12" fillId="0" borderId="4" xfId="0" applyNumberFormat="1" applyFont="1" applyBorder="1" applyAlignment="1">
      <alignment horizontal="center" vertical="center" shrinkToFit="1"/>
    </xf>
    <xf numFmtId="0" fontId="12" fillId="0" borderId="2" xfId="0" applyNumberFormat="1" applyFont="1" applyBorder="1" applyAlignment="1">
      <alignment horizontal="center" vertical="center" shrinkToFit="1"/>
    </xf>
    <xf numFmtId="41" fontId="5" fillId="0" borderId="1" xfId="1" applyBorder="1" applyAlignment="1">
      <alignment horizontal="center" vertical="center"/>
    </xf>
    <xf numFmtId="0" fontId="12" fillId="0" borderId="69" xfId="0" applyNumberFormat="1" applyFont="1" applyBorder="1" applyAlignment="1">
      <alignment horizontal="center" vertical="center" shrinkToFit="1"/>
    </xf>
    <xf numFmtId="180" fontId="27" fillId="5" borderId="1" xfId="0" applyNumberFormat="1" applyFont="1" applyFill="1" applyBorder="1" applyAlignment="1" applyProtection="1">
      <alignment horizontal="center" vertical="center" shrinkToFit="1"/>
    </xf>
    <xf numFmtId="180" fontId="8" fillId="0" borderId="1" xfId="0" applyNumberFormat="1" applyFont="1" applyBorder="1" applyAlignment="1">
      <alignment horizontal="center" vertical="center" shrinkToFit="1"/>
    </xf>
    <xf numFmtId="180" fontId="12" fillId="0" borderId="1" xfId="0" applyNumberFormat="1" applyFont="1" applyBorder="1" applyAlignment="1">
      <alignment horizontal="center" vertical="center" shrinkToFit="1"/>
    </xf>
    <xf numFmtId="180" fontId="10" fillId="7" borderId="48" xfId="0" applyNumberFormat="1" applyFont="1" applyFill="1" applyBorder="1" applyAlignment="1">
      <alignment horizontal="right" vertical="center" shrinkToFit="1"/>
    </xf>
    <xf numFmtId="0" fontId="12" fillId="5" borderId="67" xfId="0" applyNumberFormat="1" applyFont="1" applyFill="1" applyBorder="1" applyAlignment="1" applyProtection="1">
      <alignment horizontal="center" vertical="center" shrinkToFit="1"/>
      <protection locked="0"/>
    </xf>
    <xf numFmtId="0" fontId="0" fillId="5" borderId="67" xfId="0" applyNumberFormat="1" applyFill="1" applyBorder="1" applyAlignment="1" applyProtection="1">
      <alignment horizontal="center" vertical="center" shrinkToFit="1"/>
      <protection locked="0"/>
    </xf>
    <xf numFmtId="0" fontId="0" fillId="5" borderId="1" xfId="0" applyNumberFormat="1" applyFill="1" applyBorder="1" applyAlignment="1" applyProtection="1">
      <alignment horizontal="center" vertical="center" shrinkToFit="1"/>
      <protection locked="0"/>
    </xf>
    <xf numFmtId="41" fontId="5" fillId="5" borderId="1" xfId="1" applyFill="1" applyBorder="1" applyAlignment="1" applyProtection="1">
      <alignment vertical="center" shrinkToFit="1"/>
      <protection locked="0"/>
    </xf>
    <xf numFmtId="0" fontId="0" fillId="0" borderId="68" xfId="0" applyNumberFormat="1" applyBorder="1" applyAlignment="1" applyProtection="1">
      <alignment horizontal="center" vertical="center" shrinkToFit="1"/>
    </xf>
    <xf numFmtId="0" fontId="0" fillId="5" borderId="4" xfId="0" applyNumberFormat="1" applyFill="1" applyBorder="1" applyAlignment="1" applyProtection="1">
      <alignment horizontal="center" vertical="center" shrinkToFit="1"/>
      <protection locked="0"/>
    </xf>
    <xf numFmtId="0" fontId="0" fillId="3" borderId="2" xfId="0" applyNumberFormat="1" applyFill="1" applyBorder="1" applyAlignment="1" applyProtection="1">
      <alignment horizontal="center" vertical="center" shrinkToFit="1"/>
    </xf>
    <xf numFmtId="0" fontId="0" fillId="3" borderId="69" xfId="0" applyNumberFormat="1" applyFill="1" applyBorder="1" applyAlignment="1" applyProtection="1">
      <alignment horizontal="center" vertical="center" shrinkToFit="1"/>
    </xf>
    <xf numFmtId="0" fontId="0" fillId="0" borderId="69" xfId="0" applyNumberFormat="1" applyBorder="1" applyAlignment="1" applyProtection="1">
      <alignment horizontal="center" vertical="center" shrinkToFit="1"/>
    </xf>
    <xf numFmtId="0" fontId="0" fillId="0" borderId="0" xfId="0" applyNumberFormat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 shrinkToFit="1"/>
    </xf>
    <xf numFmtId="180" fontId="12" fillId="3" borderId="1" xfId="0" applyNumberFormat="1" applyFont="1" applyFill="1" applyBorder="1" applyAlignment="1">
      <alignment horizontal="center" vertical="center" shrinkToFit="1"/>
    </xf>
    <xf numFmtId="0" fontId="12" fillId="5" borderId="70" xfId="0" applyNumberFormat="1" applyFont="1" applyFill="1" applyBorder="1" applyAlignment="1" applyProtection="1">
      <alignment horizontal="center" vertical="center" shrinkToFit="1"/>
      <protection locked="0"/>
    </xf>
    <xf numFmtId="0" fontId="0" fillId="5" borderId="70" xfId="0" applyNumberFormat="1" applyFill="1" applyBorder="1" applyAlignment="1" applyProtection="1">
      <alignment horizontal="center" vertical="center" shrinkToFit="1"/>
      <protection locked="0"/>
    </xf>
    <xf numFmtId="0" fontId="0" fillId="5" borderId="6" xfId="0" applyNumberFormat="1" applyFill="1" applyBorder="1" applyAlignment="1" applyProtection="1">
      <alignment horizontal="center" vertical="center" shrinkToFit="1"/>
      <protection locked="0"/>
    </xf>
    <xf numFmtId="41" fontId="5" fillId="5" borderId="6" xfId="1" applyFill="1" applyBorder="1" applyAlignment="1" applyProtection="1">
      <alignment vertical="center" shrinkToFit="1"/>
      <protection locked="0"/>
    </xf>
    <xf numFmtId="0" fontId="0" fillId="5" borderId="12" xfId="0" applyNumberFormat="1" applyFill="1" applyBorder="1" applyAlignment="1" applyProtection="1">
      <alignment horizontal="center" vertical="center" shrinkToFit="1"/>
      <protection locked="0"/>
    </xf>
    <xf numFmtId="180" fontId="27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5" borderId="71" xfId="0" applyNumberFormat="1" applyFill="1" applyBorder="1" applyAlignment="1" applyProtection="1">
      <alignment horizontal="center" vertical="center" shrinkToFit="1"/>
      <protection locked="0"/>
    </xf>
    <xf numFmtId="0" fontId="0" fillId="5" borderId="72" xfId="0" applyNumberFormat="1" applyFill="1" applyBorder="1" applyAlignment="1" applyProtection="1">
      <alignment horizontal="center" vertical="center" shrinkToFit="1"/>
      <protection locked="0"/>
    </xf>
    <xf numFmtId="41" fontId="5" fillId="5" borderId="72" xfId="1" applyFill="1" applyBorder="1" applyAlignment="1" applyProtection="1">
      <alignment vertical="center" shrinkToFit="1"/>
      <protection locked="0"/>
    </xf>
    <xf numFmtId="0" fontId="0" fillId="0" borderId="73" xfId="0" applyNumberFormat="1" applyBorder="1" applyAlignment="1" applyProtection="1">
      <alignment horizontal="center" vertical="center" shrinkToFit="1"/>
    </xf>
    <xf numFmtId="0" fontId="0" fillId="5" borderId="74" xfId="0" applyNumberFormat="1" applyFill="1" applyBorder="1" applyAlignment="1" applyProtection="1">
      <alignment horizontal="center" vertical="center" shrinkToFit="1"/>
      <protection locked="0"/>
    </xf>
    <xf numFmtId="0" fontId="0" fillId="3" borderId="75" xfId="0" applyNumberFormat="1" applyFill="1" applyBorder="1" applyAlignment="1" applyProtection="1">
      <alignment horizontal="center" vertical="center" shrinkToFit="1"/>
    </xf>
    <xf numFmtId="0" fontId="0" fillId="3" borderId="76" xfId="0" applyNumberFormat="1" applyFill="1" applyBorder="1" applyAlignment="1" applyProtection="1">
      <alignment horizontal="center" vertical="center" shrinkToFit="1"/>
    </xf>
    <xf numFmtId="0" fontId="0" fillId="0" borderId="76" xfId="0" applyNumberFormat="1" applyBorder="1" applyAlignment="1" applyProtection="1">
      <alignment horizontal="center" vertical="center" shrinkToFit="1"/>
    </xf>
    <xf numFmtId="195" fontId="0" fillId="0" borderId="0" xfId="0" applyNumberFormat="1" applyAlignment="1"/>
    <xf numFmtId="177" fontId="18" fillId="0" borderId="1" xfId="0" applyNumberFormat="1" applyFont="1" applyBorder="1" applyAlignment="1">
      <alignment horizontal="center" vertical="center"/>
    </xf>
    <xf numFmtId="177" fontId="18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NumberFormat="1" applyFont="1" applyBorder="1" applyAlignment="1">
      <alignment horizontal="center"/>
    </xf>
    <xf numFmtId="178" fontId="18" fillId="0" borderId="1" xfId="0" applyNumberFormat="1" applyFont="1" applyBorder="1" applyAlignment="1">
      <alignment horizontal="center" vertical="center"/>
    </xf>
    <xf numFmtId="179" fontId="18" fillId="3" borderId="1" xfId="2" applyNumberFormat="1" applyFont="1" applyFill="1" applyBorder="1" applyAlignment="1" applyProtection="1">
      <alignment horizontal="center" vertical="center"/>
      <protection locked="0"/>
    </xf>
    <xf numFmtId="177" fontId="18" fillId="5" borderId="1" xfId="0" applyNumberFormat="1" applyFont="1" applyFill="1" applyBorder="1" applyAlignment="1" applyProtection="1">
      <alignment horizontal="center" vertical="center"/>
      <protection locked="0"/>
    </xf>
    <xf numFmtId="179" fontId="18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3" borderId="1" xfId="0" applyNumberFormat="1" applyFont="1" applyFill="1" applyBorder="1" applyAlignment="1" applyProtection="1">
      <alignment horizontal="center" vertical="center"/>
      <protection locked="0"/>
    </xf>
    <xf numFmtId="180" fontId="18" fillId="3" borderId="1" xfId="0" applyNumberFormat="1" applyFont="1" applyFill="1" applyBorder="1" applyAlignment="1" applyProtection="1">
      <alignment horizontal="center" vertical="center"/>
      <protection locked="0"/>
    </xf>
    <xf numFmtId="177" fontId="18" fillId="0" borderId="1" xfId="0" applyNumberFormat="1" applyFont="1" applyBorder="1" applyAlignment="1" applyProtection="1">
      <alignment horizontal="center" vertical="center" shrinkToFit="1"/>
      <protection locked="0"/>
    </xf>
    <xf numFmtId="180" fontId="18" fillId="5" borderId="1" xfId="0" applyNumberFormat="1" applyFont="1" applyFill="1" applyBorder="1" applyAlignment="1" applyProtection="1">
      <alignment horizontal="center" vertical="center"/>
      <protection locked="0"/>
    </xf>
    <xf numFmtId="177" fontId="18" fillId="5" borderId="1" xfId="0" applyNumberFormat="1" applyFont="1" applyFill="1" applyBorder="1" applyAlignment="1" applyProtection="1">
      <alignment horizontal="center" vertical="center" wrapText="1"/>
      <protection locked="0"/>
    </xf>
    <xf numFmtId="177" fontId="18" fillId="3" borderId="1" xfId="0" applyNumberFormat="1" applyFont="1" applyFill="1" applyBorder="1" applyAlignment="1" applyProtection="1">
      <alignment horizontal="center" vertical="center" shrinkToFit="1"/>
      <protection locked="0"/>
    </xf>
    <xf numFmtId="177" fontId="18" fillId="0" borderId="1" xfId="0" applyNumberFormat="1" applyFont="1" applyBorder="1" applyAlignment="1">
      <alignment horizontal="right" vertical="center" shrinkToFit="1"/>
    </xf>
    <xf numFmtId="180" fontId="18" fillId="0" borderId="1" xfId="0" applyNumberFormat="1" applyFont="1" applyBorder="1" applyAlignment="1" applyProtection="1">
      <alignment horizontal="right" vertical="center" shrinkToFit="1"/>
      <protection locked="0"/>
    </xf>
    <xf numFmtId="177" fontId="18" fillId="0" borderId="1" xfId="0" applyNumberFormat="1" applyFont="1" applyBorder="1" applyAlignment="1" applyProtection="1">
      <alignment horizontal="right" vertical="center" shrinkToFit="1"/>
      <protection locked="0"/>
    </xf>
    <xf numFmtId="177" fontId="18" fillId="3" borderId="1" xfId="0" applyNumberFormat="1" applyFont="1" applyFill="1" applyBorder="1" applyAlignment="1" applyProtection="1">
      <alignment horizontal="right" vertical="center" shrinkToFit="1"/>
      <protection locked="0"/>
    </xf>
    <xf numFmtId="0" fontId="15" fillId="0" borderId="0" xfId="0" applyNumberFormat="1" applyFont="1" applyAlignment="1">
      <alignment shrinkToFit="1"/>
    </xf>
    <xf numFmtId="0" fontId="0" fillId="0" borderId="0" xfId="0" applyNumberFormat="1" applyAlignment="1">
      <alignment shrinkToFit="1"/>
    </xf>
    <xf numFmtId="180" fontId="18" fillId="0" borderId="1" xfId="1" applyNumberFormat="1" applyFont="1" applyBorder="1" applyAlignment="1">
      <alignment horizontal="right" vertical="center" shrinkToFit="1"/>
    </xf>
    <xf numFmtId="177" fontId="18" fillId="4" borderId="1" xfId="0" applyNumberFormat="1" applyFont="1" applyFill="1" applyBorder="1" applyAlignment="1">
      <alignment horizontal="right" vertical="center" shrinkToFit="1"/>
    </xf>
    <xf numFmtId="177" fontId="18" fillId="0" borderId="1" xfId="0" applyNumberFormat="1" applyFont="1" applyBorder="1" applyAlignment="1">
      <alignment horizontal="center" vertical="center" shrinkToFit="1"/>
    </xf>
    <xf numFmtId="179" fontId="18" fillId="0" borderId="1" xfId="0" applyNumberFormat="1" applyFont="1" applyBorder="1" applyAlignment="1">
      <alignment horizontal="center" vertical="center" shrinkToFit="1"/>
    </xf>
    <xf numFmtId="0" fontId="14" fillId="3" borderId="22" xfId="3" applyNumberFormat="1" applyFont="1" applyFill="1" applyBorder="1" applyAlignment="1">
      <alignment horizontal="center" vertical="center" shrinkToFit="1"/>
    </xf>
    <xf numFmtId="0" fontId="14" fillId="3" borderId="26" xfId="3" applyNumberFormat="1" applyFont="1" applyFill="1" applyBorder="1" applyAlignment="1">
      <alignment horizontal="center" vertical="center" shrinkToFit="1"/>
    </xf>
    <xf numFmtId="0" fontId="18" fillId="3" borderId="26" xfId="3" applyNumberFormat="1" applyFont="1" applyFill="1" applyBorder="1" applyAlignment="1" applyProtection="1">
      <alignment horizontal="center" vertical="center" shrinkToFit="1"/>
      <protection locked="0"/>
    </xf>
    <xf numFmtId="0" fontId="14" fillId="3" borderId="29" xfId="3" applyNumberFormat="1" applyFont="1" applyFill="1" applyBorder="1" applyAlignment="1">
      <alignment horizontal="center" vertical="center" shrinkToFit="1"/>
    </xf>
    <xf numFmtId="0" fontId="14" fillId="3" borderId="9" xfId="3" applyNumberFormat="1" applyFont="1" applyFill="1" applyBorder="1" applyAlignment="1">
      <alignment horizontal="center" vertical="center" shrinkToFit="1"/>
    </xf>
    <xf numFmtId="0" fontId="14" fillId="3" borderId="4" xfId="3" applyNumberFormat="1" applyFont="1" applyFill="1" applyBorder="1" applyAlignment="1">
      <alignment horizontal="center" vertical="center" shrinkToFit="1"/>
    </xf>
    <xf numFmtId="0" fontId="14" fillId="3" borderId="12" xfId="3" applyNumberFormat="1" applyFont="1" applyFill="1" applyBorder="1" applyAlignment="1">
      <alignment horizontal="center" vertical="center" shrinkToFit="1"/>
    </xf>
    <xf numFmtId="185" fontId="14" fillId="3" borderId="4" xfId="3" applyNumberFormat="1" applyFont="1" applyFill="1" applyBorder="1" applyAlignment="1">
      <alignment horizontal="center" vertical="center" shrinkToFit="1"/>
    </xf>
    <xf numFmtId="0" fontId="14" fillId="3" borderId="51" xfId="3" applyNumberFormat="1" applyFont="1" applyFill="1" applyBorder="1" applyAlignment="1">
      <alignment horizontal="center" vertical="center" shrinkToFit="1"/>
    </xf>
    <xf numFmtId="0" fontId="16" fillId="0" borderId="0" xfId="0" applyNumberFormat="1" applyFont="1" applyAlignment="1">
      <alignment horizontal="center" vertical="center" shrinkToFit="1"/>
    </xf>
    <xf numFmtId="0" fontId="0" fillId="0" borderId="0" xfId="0" applyNumberFormat="1" applyAlignment="1">
      <alignment horizontal="center" vertical="center" shrinkToFit="1"/>
    </xf>
    <xf numFmtId="177" fontId="18" fillId="0" borderId="48" xfId="0" applyNumberFormat="1" applyFont="1" applyBorder="1" applyAlignment="1">
      <alignment horizontal="right" vertical="center"/>
    </xf>
    <xf numFmtId="180" fontId="18" fillId="0" borderId="48" xfId="0" applyNumberFormat="1" applyFont="1" applyFill="1" applyBorder="1" applyAlignment="1">
      <alignment horizontal="right" vertical="center"/>
    </xf>
    <xf numFmtId="177" fontId="18" fillId="0" borderId="2" xfId="0" applyNumberFormat="1" applyFont="1" applyBorder="1" applyAlignment="1">
      <alignment horizontal="right" vertical="center"/>
    </xf>
    <xf numFmtId="180" fontId="18" fillId="3" borderId="1" xfId="0" applyNumberFormat="1" applyFont="1" applyFill="1" applyBorder="1" applyAlignment="1" applyProtection="1">
      <alignment horizontal="center" vertical="center" shrinkToFit="1"/>
      <protection locked="0"/>
    </xf>
    <xf numFmtId="180" fontId="18" fillId="3" borderId="1" xfId="4" applyNumberFormat="1" applyFont="1" applyFill="1" applyBorder="1" applyAlignment="1" applyProtection="1">
      <alignment horizontal="center" vertical="center" shrinkToFit="1"/>
      <protection locked="0"/>
    </xf>
    <xf numFmtId="180" fontId="18" fillId="3" borderId="23" xfId="0" applyNumberFormat="1" applyFont="1" applyFill="1" applyBorder="1" applyAlignment="1" applyProtection="1">
      <alignment horizontal="center" vertical="center"/>
      <protection locked="0"/>
    </xf>
    <xf numFmtId="180" fontId="18" fillId="3" borderId="23" xfId="0" applyNumberFormat="1" applyFont="1" applyFill="1" applyBorder="1" applyAlignment="1" applyProtection="1">
      <alignment horizontal="center" vertical="center" shrinkToFit="1"/>
      <protection locked="0"/>
    </xf>
    <xf numFmtId="180" fontId="14" fillId="3" borderId="1" xfId="0" applyNumberFormat="1" applyFont="1" applyFill="1" applyBorder="1" applyAlignment="1" applyProtection="1">
      <alignment horizontal="center" vertical="center" shrinkToFit="1"/>
      <protection locked="0"/>
    </xf>
    <xf numFmtId="180" fontId="18" fillId="3" borderId="23" xfId="0" applyNumberFormat="1" applyFont="1" applyFill="1" applyBorder="1" applyAlignment="1" applyProtection="1">
      <alignment horizontal="right" vertical="center" shrinkToFit="1"/>
      <protection locked="0"/>
    </xf>
    <xf numFmtId="180" fontId="18" fillId="3" borderId="23" xfId="4" applyNumberFormat="1" applyFont="1" applyFill="1" applyBorder="1" applyAlignment="1" applyProtection="1">
      <alignment horizontal="right" vertical="center" shrinkToFit="1"/>
      <protection locked="0"/>
    </xf>
    <xf numFmtId="180" fontId="18" fillId="3" borderId="1" xfId="0" applyNumberFormat="1" applyFont="1" applyFill="1" applyBorder="1" applyAlignment="1" applyProtection="1">
      <alignment horizontal="right" vertical="center" shrinkToFit="1"/>
      <protection locked="0"/>
    </xf>
    <xf numFmtId="180" fontId="18" fillId="3" borderId="1" xfId="4" applyNumberFormat="1" applyFont="1" applyFill="1" applyBorder="1" applyAlignment="1" applyProtection="1">
      <alignment horizontal="right" vertical="center" shrinkToFit="1"/>
      <protection locked="0"/>
    </xf>
    <xf numFmtId="180" fontId="14" fillId="3" borderId="1" xfId="4" applyNumberFormat="1" applyFont="1" applyFill="1" applyBorder="1" applyAlignment="1" applyProtection="1">
      <alignment horizontal="center" vertical="center" shrinkToFit="1"/>
      <protection locked="0"/>
    </xf>
    <xf numFmtId="180" fontId="24" fillId="0" borderId="26" xfId="0" applyNumberFormat="1" applyFont="1" applyBorder="1" applyAlignment="1">
      <alignment horizontal="center" vertical="center" shrinkToFit="1"/>
    </xf>
    <xf numFmtId="186" fontId="24" fillId="0" borderId="1" xfId="0" applyNumberFormat="1" applyFont="1" applyBorder="1" applyAlignment="1">
      <alignment horizontal="center" vertical="center" shrinkToFit="1"/>
    </xf>
    <xf numFmtId="180" fontId="24" fillId="0" borderId="1" xfId="0" applyNumberFormat="1" applyFont="1" applyBorder="1" applyAlignment="1">
      <alignment vertical="center" shrinkToFit="1"/>
    </xf>
    <xf numFmtId="187" fontId="24" fillId="0" borderId="1" xfId="0" applyNumberFormat="1" applyFont="1" applyBorder="1" applyAlignment="1">
      <alignment horizontal="center" vertical="center" shrinkToFit="1"/>
    </xf>
    <xf numFmtId="188" fontId="24" fillId="0" borderId="1" xfId="0" applyNumberFormat="1" applyFont="1" applyBorder="1" applyAlignment="1">
      <alignment horizontal="center" vertical="center" shrinkToFit="1"/>
    </xf>
    <xf numFmtId="189" fontId="24" fillId="0" borderId="1" xfId="0" applyNumberFormat="1" applyFont="1" applyBorder="1" applyAlignment="1">
      <alignment horizontal="center" vertical="center" shrinkToFit="1"/>
    </xf>
    <xf numFmtId="190" fontId="24" fillId="0" borderId="1" xfId="0" applyNumberFormat="1" applyFont="1" applyBorder="1" applyAlignment="1">
      <alignment horizontal="center" vertical="center" shrinkToFit="1"/>
    </xf>
    <xf numFmtId="180" fontId="24" fillId="0" borderId="48" xfId="0" applyNumberFormat="1" applyFont="1" applyBorder="1" applyAlignment="1">
      <alignment horizontal="center" vertical="center" shrinkToFit="1"/>
    </xf>
    <xf numFmtId="191" fontId="24" fillId="0" borderId="1" xfId="0" applyNumberFormat="1" applyFont="1" applyBorder="1" applyAlignment="1">
      <alignment horizontal="center" vertical="center" shrinkToFit="1"/>
    </xf>
    <xf numFmtId="192" fontId="24" fillId="0" borderId="1" xfId="0" applyNumberFormat="1" applyFont="1" applyBorder="1" applyAlignment="1">
      <alignment horizontal="center" vertical="center" shrinkToFit="1"/>
    </xf>
    <xf numFmtId="0" fontId="24" fillId="0" borderId="1" xfId="0" applyNumberFormat="1" applyFont="1" applyBorder="1" applyAlignment="1">
      <alignment horizontal="center" vertical="center" shrinkToFit="1"/>
    </xf>
    <xf numFmtId="0" fontId="2" fillId="0" borderId="48" xfId="0" applyNumberFormat="1" applyFont="1" applyBorder="1" applyAlignment="1">
      <alignment shrinkToFit="1"/>
    </xf>
    <xf numFmtId="0" fontId="0" fillId="0" borderId="0" xfId="0" applyNumberFormat="1" applyAlignment="1">
      <alignment horizontal="center" shrinkToFit="1"/>
    </xf>
    <xf numFmtId="180" fontId="34" fillId="0" borderId="26" xfId="0" applyNumberFormat="1" applyFont="1" applyBorder="1" applyAlignment="1">
      <alignment horizontal="center" vertical="center" wrapText="1" shrinkToFit="1"/>
    </xf>
    <xf numFmtId="0" fontId="12" fillId="0" borderId="84" xfId="0" applyNumberFormat="1" applyFont="1" applyBorder="1" applyAlignment="1">
      <alignment horizontal="center" vertical="center" shrinkToFit="1"/>
    </xf>
    <xf numFmtId="0" fontId="12" fillId="0" borderId="21" xfId="0" applyNumberFormat="1" applyFont="1" applyBorder="1" applyAlignment="1">
      <alignment horizontal="center" vertical="center"/>
    </xf>
    <xf numFmtId="41" fontId="5" fillId="0" borderId="47" xfId="1" applyBorder="1" applyAlignment="1" applyProtection="1">
      <alignment vertical="center"/>
    </xf>
    <xf numFmtId="41" fontId="5" fillId="0" borderId="48" xfId="1" applyBorder="1" applyAlignment="1" applyProtection="1">
      <alignment vertical="center"/>
    </xf>
    <xf numFmtId="41" fontId="5" fillId="8" borderId="48" xfId="1" applyFill="1" applyBorder="1" applyAlignment="1" applyProtection="1">
      <alignment vertical="center"/>
    </xf>
    <xf numFmtId="41" fontId="5" fillId="9" borderId="48" xfId="1" applyFill="1" applyBorder="1" applyAlignment="1" applyProtection="1">
      <alignment vertical="center"/>
      <protection locked="0"/>
    </xf>
    <xf numFmtId="41" fontId="0" fillId="0" borderId="0" xfId="1" applyFont="1" applyProtection="1">
      <alignment vertical="center"/>
    </xf>
    <xf numFmtId="41" fontId="2" fillId="0" borderId="26" xfId="1" applyFont="1" applyBorder="1" applyAlignment="1" applyProtection="1">
      <alignment horizontal="center" vertical="center"/>
    </xf>
    <xf numFmtId="41" fontId="2" fillId="0" borderId="1" xfId="1" applyFont="1" applyBorder="1" applyAlignment="1" applyProtection="1">
      <alignment horizontal="center" vertical="center"/>
    </xf>
    <xf numFmtId="41" fontId="2" fillId="0" borderId="48" xfId="1" applyFont="1" applyBorder="1" applyAlignment="1" applyProtection="1">
      <alignment horizontal="center" vertical="center"/>
    </xf>
    <xf numFmtId="41" fontId="2" fillId="0" borderId="36" xfId="1" applyFont="1" applyBorder="1" applyAlignment="1" applyProtection="1">
      <alignment horizontal="center" vertical="center"/>
    </xf>
    <xf numFmtId="41" fontId="3" fillId="0" borderId="78" xfId="1" applyFont="1" applyBorder="1" applyAlignment="1" applyProtection="1">
      <alignment horizontal="center" vertical="center"/>
    </xf>
    <xf numFmtId="41" fontId="3" fillId="0" borderId="1" xfId="1" applyFont="1" applyBorder="1" applyAlignment="1" applyProtection="1">
      <alignment horizontal="center" vertical="center"/>
    </xf>
    <xf numFmtId="41" fontId="3" fillId="0" borderId="26" xfId="1" applyFont="1" applyBorder="1" applyAlignment="1" applyProtection="1">
      <alignment horizontal="center" vertical="center"/>
    </xf>
    <xf numFmtId="178" fontId="5" fillId="0" borderId="50" xfId="1" applyNumberFormat="1" applyBorder="1" applyAlignment="1" applyProtection="1">
      <alignment vertical="center"/>
    </xf>
    <xf numFmtId="41" fontId="0" fillId="0" borderId="0" xfId="1" applyFont="1" applyAlignment="1" applyProtection="1">
      <alignment horizontal="center" vertical="center"/>
    </xf>
    <xf numFmtId="41" fontId="2" fillId="0" borderId="48" xfId="1" applyFont="1" applyBorder="1" applyAlignment="1" applyProtection="1">
      <alignment horizontal="center" vertical="center"/>
      <protection locked="0"/>
    </xf>
    <xf numFmtId="176" fontId="2" fillId="0" borderId="10" xfId="1" applyNumberFormat="1" applyFont="1" applyBorder="1" applyAlignment="1" applyProtection="1">
      <alignment horizontal="center" vertical="center" shrinkToFit="1"/>
      <protection locked="0"/>
    </xf>
    <xf numFmtId="194" fontId="2" fillId="0" borderId="51" xfId="1" applyNumberFormat="1" applyFont="1" applyBorder="1" applyAlignment="1" applyProtection="1">
      <alignment horizontal="center" vertical="center" shrinkToFit="1"/>
      <protection locked="0"/>
    </xf>
    <xf numFmtId="41" fontId="39" fillId="0" borderId="86" xfId="1" applyFont="1" applyBorder="1" applyAlignment="1" applyProtection="1">
      <alignment horizontal="center" vertical="center"/>
    </xf>
    <xf numFmtId="178" fontId="40" fillId="0" borderId="87" xfId="1" applyNumberFormat="1" applyFont="1" applyBorder="1" applyAlignment="1" applyProtection="1">
      <alignment horizontal="right" vertical="center"/>
    </xf>
    <xf numFmtId="41" fontId="40" fillId="0" borderId="59" xfId="1" applyFont="1" applyBorder="1" applyAlignment="1" applyProtection="1">
      <alignment horizontal="center" vertical="center"/>
    </xf>
    <xf numFmtId="178" fontId="40" fillId="0" borderId="54" xfId="1" applyNumberFormat="1" applyFont="1" applyBorder="1" applyAlignment="1" applyProtection="1">
      <alignment horizontal="right" vertical="center"/>
    </xf>
    <xf numFmtId="41" fontId="0" fillId="9" borderId="1" xfId="1" applyFont="1" applyFill="1" applyBorder="1" applyProtection="1">
      <alignment vertical="center"/>
      <protection locked="0"/>
    </xf>
    <xf numFmtId="41" fontId="0" fillId="9" borderId="6" xfId="1" applyFont="1" applyFill="1" applyBorder="1" applyProtection="1">
      <alignment vertical="center"/>
      <protection locked="0"/>
    </xf>
    <xf numFmtId="41" fontId="38" fillId="0" borderId="6" xfId="1" applyFont="1" applyBorder="1" applyAlignment="1" applyProtection="1">
      <alignment horizontal="center" vertical="center"/>
    </xf>
    <xf numFmtId="5" fontId="38" fillId="0" borderId="38" xfId="1" applyNumberFormat="1" applyFont="1" applyBorder="1" applyAlignment="1" applyProtection="1">
      <alignment horizontal="right" vertical="center"/>
    </xf>
    <xf numFmtId="177" fontId="18" fillId="3" borderId="48" xfId="0" applyNumberFormat="1" applyFont="1" applyFill="1" applyBorder="1" applyAlignment="1" applyProtection="1">
      <alignment horizontal="right" vertical="center" shrinkToFit="1"/>
    </xf>
    <xf numFmtId="178" fontId="2" fillId="0" borderId="88" xfId="1" applyNumberFormat="1" applyFont="1" applyBorder="1" applyAlignment="1" applyProtection="1">
      <alignment horizontal="right" vertical="center"/>
    </xf>
    <xf numFmtId="178" fontId="2" fillId="0" borderId="62" xfId="1" applyNumberFormat="1" applyFont="1" applyBorder="1" applyAlignment="1" applyProtection="1">
      <alignment horizontal="right" vertical="center"/>
    </xf>
    <xf numFmtId="178" fontId="3" fillId="0" borderId="48" xfId="1" applyNumberFormat="1" applyFont="1" applyBorder="1" applyAlignment="1" applyProtection="1">
      <alignment horizontal="right" vertical="center"/>
    </xf>
    <xf numFmtId="41" fontId="44" fillId="0" borderId="0" xfId="1" applyFont="1" applyAlignment="1" applyProtection="1">
      <alignment horizontal="center" vertical="center"/>
    </xf>
    <xf numFmtId="177" fontId="18" fillId="3" borderId="26" xfId="0" applyNumberFormat="1" applyFont="1" applyFill="1" applyBorder="1" applyAlignment="1">
      <alignment horizontal="center" vertical="center" wrapText="1"/>
    </xf>
    <xf numFmtId="177" fontId="18" fillId="3" borderId="1" xfId="0" applyNumberFormat="1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 shrinkToFit="1"/>
    </xf>
    <xf numFmtId="177" fontId="18" fillId="3" borderId="2" xfId="0" applyNumberFormat="1" applyFont="1" applyFill="1" applyBorder="1" applyAlignment="1">
      <alignment horizontal="center" vertical="center"/>
    </xf>
    <xf numFmtId="177" fontId="18" fillId="3" borderId="26" xfId="0" applyNumberFormat="1" applyFont="1" applyFill="1" applyBorder="1" applyAlignment="1">
      <alignment horizontal="center" vertical="center"/>
    </xf>
    <xf numFmtId="177" fontId="18" fillId="3" borderId="48" xfId="0" applyNumberFormat="1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right" vertical="center" shrinkToFit="1"/>
    </xf>
    <xf numFmtId="177" fontId="18" fillId="3" borderId="48" xfId="0" applyNumberFormat="1" applyFont="1" applyFill="1" applyBorder="1" applyAlignment="1">
      <alignment horizontal="right" vertical="center"/>
    </xf>
    <xf numFmtId="177" fontId="18" fillId="3" borderId="1" xfId="0" applyNumberFormat="1" applyFont="1" applyFill="1" applyBorder="1" applyAlignment="1">
      <alignment horizontal="center" vertical="center" wrapText="1"/>
    </xf>
    <xf numFmtId="177" fontId="18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18" fillId="3" borderId="2" xfId="0" applyNumberFormat="1" applyFont="1" applyFill="1" applyBorder="1" applyAlignment="1">
      <alignment horizontal="right" vertical="center"/>
    </xf>
    <xf numFmtId="182" fontId="18" fillId="3" borderId="1" xfId="0" applyNumberFormat="1" applyFont="1" applyFill="1" applyBorder="1" applyAlignment="1" applyProtection="1">
      <alignment horizontal="center" vertical="center" shrinkToFit="1"/>
      <protection locked="0"/>
    </xf>
    <xf numFmtId="0" fontId="18" fillId="3" borderId="1" xfId="0" applyNumberFormat="1" applyFont="1" applyFill="1" applyBorder="1" applyAlignment="1">
      <alignment horizontal="center" vertical="center" shrinkToFit="1"/>
    </xf>
    <xf numFmtId="177" fontId="18" fillId="3" borderId="48" xfId="0" applyNumberFormat="1" applyFont="1" applyFill="1" applyBorder="1" applyAlignment="1">
      <alignment horizontal="right" vertical="center" shrinkToFit="1"/>
    </xf>
    <xf numFmtId="177" fontId="14" fillId="3" borderId="1" xfId="0" applyNumberFormat="1" applyFont="1" applyFill="1" applyBorder="1" applyAlignment="1">
      <alignment horizontal="center" vertical="center" shrinkToFit="1"/>
    </xf>
    <xf numFmtId="177" fontId="14" fillId="3" borderId="1" xfId="0" applyNumberFormat="1" applyFont="1" applyFill="1" applyBorder="1" applyAlignment="1" applyProtection="1">
      <alignment horizontal="center" vertical="center" shrinkToFit="1"/>
      <protection locked="0"/>
    </xf>
    <xf numFmtId="177" fontId="14" fillId="3" borderId="1" xfId="0" applyNumberFormat="1" applyFont="1" applyFill="1" applyBorder="1" applyAlignment="1">
      <alignment horizontal="right" vertical="center" shrinkToFit="1"/>
    </xf>
    <xf numFmtId="177" fontId="14" fillId="3" borderId="48" xfId="0" applyNumberFormat="1" applyFont="1" applyFill="1" applyBorder="1" applyAlignment="1">
      <alignment horizontal="right" vertical="center" shrinkToFit="1"/>
    </xf>
    <xf numFmtId="177" fontId="18" fillId="0" borderId="16" xfId="0" applyNumberFormat="1" applyFont="1" applyBorder="1" applyAlignment="1">
      <alignment horizontal="center" vertical="center" shrinkToFit="1"/>
    </xf>
    <xf numFmtId="177" fontId="18" fillId="5" borderId="16" xfId="0" applyNumberFormat="1" applyFont="1" applyFill="1" applyBorder="1" applyAlignment="1" applyProtection="1">
      <alignment horizontal="center" vertical="center"/>
      <protection locked="0"/>
    </xf>
    <xf numFmtId="177" fontId="18" fillId="0" borderId="16" xfId="0" applyNumberFormat="1" applyFont="1" applyBorder="1" applyAlignment="1">
      <alignment horizontal="right" vertical="center" shrinkToFit="1"/>
    </xf>
    <xf numFmtId="177" fontId="18" fillId="0" borderId="13" xfId="0" applyNumberFormat="1" applyFont="1" applyBorder="1" applyAlignment="1">
      <alignment horizontal="right" vertical="center"/>
    </xf>
    <xf numFmtId="177" fontId="18" fillId="4" borderId="48" xfId="0" applyNumberFormat="1" applyFont="1" applyFill="1" applyBorder="1" applyAlignment="1">
      <alignment horizontal="right" vertical="center"/>
    </xf>
    <xf numFmtId="177" fontId="14" fillId="3" borderId="50" xfId="0" applyNumberFormat="1" applyFont="1" applyFill="1" applyBorder="1" applyAlignment="1">
      <alignment horizontal="right" vertical="center"/>
    </xf>
    <xf numFmtId="180" fontId="18" fillId="0" borderId="16" xfId="0" applyNumberFormat="1" applyFont="1" applyBorder="1" applyAlignment="1" applyProtection="1">
      <alignment horizontal="right" vertical="center" shrinkToFit="1"/>
      <protection locked="0"/>
    </xf>
    <xf numFmtId="180" fontId="18" fillId="0" borderId="52" xfId="0" applyNumberFormat="1" applyFont="1" applyFill="1" applyBorder="1" applyAlignment="1">
      <alignment horizontal="right" vertical="center"/>
    </xf>
    <xf numFmtId="177" fontId="18" fillId="3" borderId="23" xfId="0" applyNumberFormat="1" applyFont="1" applyFill="1" applyBorder="1" applyAlignment="1">
      <alignment horizontal="right" vertical="center" shrinkToFit="1"/>
    </xf>
    <xf numFmtId="177" fontId="18" fillId="3" borderId="47" xfId="0" applyNumberFormat="1" applyFont="1" applyFill="1" applyBorder="1" applyAlignment="1">
      <alignment horizontal="right" vertical="center"/>
    </xf>
    <xf numFmtId="181" fontId="18" fillId="3" borderId="23" xfId="0" applyNumberFormat="1" applyFont="1" applyFill="1" applyBorder="1" applyAlignment="1" applyProtection="1">
      <alignment horizontal="center" vertical="center" shrinkToFit="1"/>
      <protection locked="0"/>
    </xf>
    <xf numFmtId="182" fontId="18" fillId="3" borderId="23" xfId="0" applyNumberFormat="1" applyFont="1" applyFill="1" applyBorder="1" applyAlignment="1" applyProtection="1">
      <alignment horizontal="center" vertical="center" shrinkToFit="1"/>
      <protection locked="0"/>
    </xf>
    <xf numFmtId="177" fontId="18" fillId="3" borderId="23" xfId="0" applyNumberFormat="1" applyFont="1" applyFill="1" applyBorder="1" applyAlignment="1" applyProtection="1">
      <alignment horizontal="right" vertical="center" shrinkToFit="1"/>
      <protection locked="0"/>
    </xf>
    <xf numFmtId="177" fontId="18" fillId="3" borderId="47" xfId="0" applyNumberFormat="1" applyFont="1" applyFill="1" applyBorder="1" applyAlignment="1" applyProtection="1">
      <alignment horizontal="right" vertical="center" shrinkToFit="1"/>
    </xf>
    <xf numFmtId="177" fontId="14" fillId="3" borderId="53" xfId="0" applyNumberFormat="1" applyFont="1" applyFill="1" applyBorder="1" applyAlignment="1">
      <alignment horizontal="right" vertical="center"/>
    </xf>
    <xf numFmtId="177" fontId="14" fillId="3" borderId="30" xfId="0" applyNumberFormat="1" applyFont="1" applyFill="1" applyBorder="1" applyAlignment="1">
      <alignment horizontal="center" vertical="center" shrinkToFit="1"/>
    </xf>
    <xf numFmtId="177" fontId="14" fillId="3" borderId="30" xfId="0" applyNumberFormat="1" applyFont="1" applyFill="1" applyBorder="1" applyAlignment="1" applyProtection="1">
      <alignment horizontal="center" vertical="center"/>
      <protection locked="0"/>
    </xf>
    <xf numFmtId="177" fontId="18" fillId="3" borderId="30" xfId="0" applyNumberFormat="1" applyFont="1" applyFill="1" applyBorder="1" applyAlignment="1">
      <alignment horizontal="right" vertical="center" shrinkToFit="1"/>
    </xf>
    <xf numFmtId="177" fontId="18" fillId="3" borderId="16" xfId="0" applyNumberFormat="1" applyFont="1" applyFill="1" applyBorder="1" applyAlignment="1">
      <alignment horizontal="center" vertical="center"/>
    </xf>
    <xf numFmtId="177" fontId="18" fillId="3" borderId="16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NumberFormat="1" applyFont="1" applyBorder="1" applyAlignment="1" applyProtection="1">
      <alignment horizontal="center" vertical="center" shrinkToFit="1"/>
      <protection locked="0"/>
    </xf>
    <xf numFmtId="177" fontId="18" fillId="3" borderId="16" xfId="0" applyNumberFormat="1" applyFont="1" applyFill="1" applyBorder="1" applyAlignment="1">
      <alignment horizontal="center" vertical="center" shrinkToFit="1"/>
    </xf>
    <xf numFmtId="182" fontId="18" fillId="3" borderId="16" xfId="0" applyNumberFormat="1" applyFont="1" applyFill="1" applyBorder="1" applyAlignment="1" applyProtection="1">
      <alignment horizontal="center" vertical="center" shrinkToFit="1"/>
    </xf>
    <xf numFmtId="177" fontId="18" fillId="3" borderId="16" xfId="0" applyNumberFormat="1" applyFont="1" applyFill="1" applyBorder="1" applyAlignment="1">
      <alignment horizontal="right" vertical="center" shrinkToFit="1"/>
    </xf>
    <xf numFmtId="177" fontId="18" fillId="3" borderId="52" xfId="0" applyNumberFormat="1" applyFont="1" applyFill="1" applyBorder="1" applyAlignment="1">
      <alignment horizontal="right" vertical="center" shrinkToFit="1"/>
    </xf>
    <xf numFmtId="177" fontId="14" fillId="3" borderId="30" xfId="0" applyNumberFormat="1" applyFont="1" applyFill="1" applyBorder="1" applyAlignment="1" applyProtection="1">
      <alignment horizontal="center" vertical="center" shrinkToFit="1"/>
    </xf>
    <xf numFmtId="182" fontId="14" fillId="3" borderId="30" xfId="0" applyNumberFormat="1" applyFont="1" applyFill="1" applyBorder="1" applyAlignment="1" applyProtection="1">
      <alignment horizontal="center" vertical="center" shrinkToFit="1"/>
    </xf>
    <xf numFmtId="177" fontId="14" fillId="3" borderId="30" xfId="0" applyNumberFormat="1" applyFont="1" applyFill="1" applyBorder="1" applyAlignment="1" applyProtection="1">
      <alignment horizontal="right" vertical="center" shrinkToFit="1"/>
    </xf>
    <xf numFmtId="177" fontId="14" fillId="3" borderId="50" xfId="0" applyNumberFormat="1" applyFont="1" applyFill="1" applyBorder="1" applyAlignment="1" applyProtection="1">
      <alignment horizontal="right" vertical="center" shrinkToFit="1"/>
    </xf>
    <xf numFmtId="0" fontId="18" fillId="3" borderId="32" xfId="3" applyNumberFormat="1" applyFont="1" applyFill="1" applyBorder="1" applyAlignment="1">
      <alignment horizontal="center" vertical="center" shrinkToFit="1"/>
    </xf>
    <xf numFmtId="9" fontId="18" fillId="3" borderId="22" xfId="3" applyNumberFormat="1" applyFont="1" applyFill="1" applyBorder="1" applyAlignment="1">
      <alignment horizontal="center" vertical="center" shrinkToFit="1"/>
    </xf>
    <xf numFmtId="0" fontId="18" fillId="3" borderId="23" xfId="3" applyNumberFormat="1" applyFont="1" applyFill="1" applyBorder="1" applyAlignment="1">
      <alignment horizontal="center" vertical="center" shrinkToFit="1"/>
    </xf>
    <xf numFmtId="180" fontId="18" fillId="3" borderId="23" xfId="3" applyNumberFormat="1" applyFont="1" applyFill="1" applyBorder="1" applyAlignment="1">
      <alignment horizontal="right" vertical="center" shrinkToFit="1"/>
    </xf>
    <xf numFmtId="0" fontId="18" fillId="3" borderId="25" xfId="3" applyNumberFormat="1" applyFont="1" applyFill="1" applyBorder="1" applyAlignment="1">
      <alignment horizontal="center" vertical="center" shrinkToFit="1"/>
    </xf>
    <xf numFmtId="0" fontId="18" fillId="3" borderId="1" xfId="3" applyNumberFormat="1" applyFont="1" applyFill="1" applyBorder="1" applyAlignment="1">
      <alignment horizontal="center" vertical="center" shrinkToFit="1"/>
    </xf>
    <xf numFmtId="180" fontId="18" fillId="3" borderId="1" xfId="3" applyNumberFormat="1" applyFont="1" applyFill="1" applyBorder="1" applyAlignment="1">
      <alignment horizontal="right" vertical="center" shrinkToFit="1"/>
    </xf>
    <xf numFmtId="0" fontId="18" fillId="3" borderId="26" xfId="3" applyNumberFormat="1" applyFont="1" applyFill="1" applyBorder="1" applyAlignment="1">
      <alignment horizontal="center" vertical="center" shrinkToFit="1"/>
    </xf>
    <xf numFmtId="0" fontId="18" fillId="3" borderId="28" xfId="3" applyNumberFormat="1" applyFont="1" applyFill="1" applyBorder="1" applyAlignment="1">
      <alignment horizontal="center" vertical="center" shrinkToFit="1"/>
    </xf>
    <xf numFmtId="9" fontId="18" fillId="3" borderId="29" xfId="3" applyNumberFormat="1" applyFont="1" applyFill="1" applyBorder="1" applyAlignment="1">
      <alignment horizontal="center" vertical="center" shrinkToFit="1"/>
    </xf>
    <xf numFmtId="0" fontId="18" fillId="3" borderId="30" xfId="3" applyNumberFormat="1" applyFont="1" applyFill="1" applyBorder="1" applyAlignment="1">
      <alignment horizontal="center" vertical="center" shrinkToFit="1"/>
    </xf>
    <xf numFmtId="180" fontId="18" fillId="3" borderId="30" xfId="3" applyNumberFormat="1" applyFont="1" applyFill="1" applyBorder="1" applyAlignment="1">
      <alignment horizontal="right" vertical="center" shrinkToFit="1"/>
    </xf>
    <xf numFmtId="0" fontId="18" fillId="3" borderId="22" xfId="3" applyNumberFormat="1" applyFont="1" applyFill="1" applyBorder="1" applyAlignment="1">
      <alignment horizontal="center" vertical="center" shrinkToFit="1"/>
    </xf>
    <xf numFmtId="0" fontId="18" fillId="3" borderId="16" xfId="3" applyNumberFormat="1" applyFont="1" applyFill="1" applyBorder="1" applyAlignment="1">
      <alignment horizontal="center" vertical="center" shrinkToFit="1"/>
    </xf>
    <xf numFmtId="180" fontId="18" fillId="3" borderId="16" xfId="3" applyNumberFormat="1" applyFont="1" applyFill="1" applyBorder="1" applyAlignment="1">
      <alignment horizontal="right" vertical="center" shrinkToFit="1"/>
    </xf>
    <xf numFmtId="0" fontId="18" fillId="3" borderId="33" xfId="3" applyNumberFormat="1" applyFont="1" applyFill="1" applyBorder="1" applyAlignment="1">
      <alignment horizontal="center" vertical="center" shrinkToFit="1"/>
    </xf>
    <xf numFmtId="0" fontId="18" fillId="3" borderId="29" xfId="3" applyNumberFormat="1" applyFont="1" applyFill="1" applyBorder="1" applyAlignment="1">
      <alignment horizontal="center" vertical="center" shrinkToFit="1"/>
    </xf>
    <xf numFmtId="0" fontId="18" fillId="3" borderId="34" xfId="3" applyNumberFormat="1" applyFont="1" applyFill="1" applyBorder="1" applyAlignment="1">
      <alignment horizontal="center" vertical="center" shrinkToFit="1"/>
    </xf>
    <xf numFmtId="0" fontId="18" fillId="3" borderId="6" xfId="3" applyNumberFormat="1" applyFont="1" applyFill="1" applyBorder="1" applyAlignment="1">
      <alignment horizontal="center" vertical="center" shrinkToFit="1"/>
    </xf>
    <xf numFmtId="180" fontId="18" fillId="3" borderId="6" xfId="3" applyNumberFormat="1" applyFont="1" applyFill="1" applyBorder="1" applyAlignment="1">
      <alignment horizontal="right" vertical="center" shrinkToFit="1"/>
    </xf>
    <xf numFmtId="0" fontId="18" fillId="3" borderId="35" xfId="3" applyNumberFormat="1" applyFont="1" applyFill="1" applyBorder="1" applyAlignment="1">
      <alignment horizontal="center" vertical="center" shrinkToFit="1"/>
    </xf>
    <xf numFmtId="0" fontId="14" fillId="3" borderId="42" xfId="3" applyNumberFormat="1" applyFont="1" applyFill="1" applyBorder="1" applyAlignment="1">
      <alignment horizontal="center" vertical="center"/>
    </xf>
    <xf numFmtId="9" fontId="21" fillId="3" borderId="42" xfId="3" applyNumberFormat="1" applyFont="1" applyFill="1" applyBorder="1" applyAlignment="1">
      <alignment horizontal="center" vertical="center" wrapText="1"/>
    </xf>
    <xf numFmtId="0" fontId="18" fillId="3" borderId="22" xfId="3" applyNumberFormat="1" applyFont="1" applyFill="1" applyBorder="1" applyAlignment="1" applyProtection="1">
      <alignment horizontal="center" vertical="center" shrinkToFit="1"/>
      <protection locked="0"/>
    </xf>
    <xf numFmtId="177" fontId="33" fillId="3" borderId="47" xfId="3" applyNumberFormat="1" applyFont="1" applyFill="1" applyBorder="1" applyAlignment="1">
      <alignment horizontal="right" vertical="center" shrinkToFit="1"/>
    </xf>
    <xf numFmtId="9" fontId="21" fillId="3" borderId="35" xfId="3" applyNumberFormat="1" applyFont="1" applyFill="1" applyBorder="1" applyAlignment="1">
      <alignment horizontal="center" vertical="center" wrapText="1"/>
    </xf>
    <xf numFmtId="177" fontId="33" fillId="3" borderId="48" xfId="3" applyNumberFormat="1" applyFont="1" applyFill="1" applyBorder="1" applyAlignment="1">
      <alignment horizontal="right" vertical="center" shrinkToFit="1"/>
    </xf>
    <xf numFmtId="0" fontId="18" fillId="3" borderId="36" xfId="3" applyNumberFormat="1" applyFont="1" applyFill="1" applyBorder="1" applyAlignment="1">
      <alignment horizontal="center" vertical="center" shrinkToFit="1"/>
    </xf>
    <xf numFmtId="0" fontId="18" fillId="3" borderId="29" xfId="3" applyNumberFormat="1" applyFont="1" applyFill="1" applyBorder="1" applyAlignment="1" applyProtection="1">
      <alignment horizontal="center" vertical="center" shrinkToFit="1"/>
      <protection locked="0"/>
    </xf>
    <xf numFmtId="180" fontId="18" fillId="3" borderId="30" xfId="4" applyNumberFormat="1" applyFont="1" applyFill="1" applyBorder="1" applyAlignment="1" applyProtection="1">
      <alignment horizontal="center" vertical="center" shrinkToFit="1"/>
      <protection locked="0"/>
    </xf>
    <xf numFmtId="177" fontId="33" fillId="3" borderId="50" xfId="3" applyNumberFormat="1" applyFont="1" applyFill="1" applyBorder="1" applyAlignment="1">
      <alignment horizontal="right" vertical="center" shrinkToFit="1"/>
    </xf>
    <xf numFmtId="0" fontId="18" fillId="3" borderId="9" xfId="3" applyNumberFormat="1" applyFont="1" applyFill="1" applyBorder="1" applyAlignment="1" applyProtection="1">
      <alignment horizontal="center" vertical="center" shrinkToFit="1"/>
      <protection locked="0"/>
    </xf>
    <xf numFmtId="180" fontId="18" fillId="3" borderId="23" xfId="4" applyNumberFormat="1" applyFont="1" applyFill="1" applyBorder="1" applyAlignment="1" applyProtection="1">
      <alignment horizontal="center" vertical="center" shrinkToFit="1"/>
      <protection locked="0"/>
    </xf>
    <xf numFmtId="0" fontId="18" fillId="3" borderId="47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4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48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26" xfId="3" applyNumberFormat="1" applyFont="1" applyFill="1" applyBorder="1" applyAlignment="1">
      <alignment horizontal="center" vertical="center" wrapText="1" shrinkToFit="1"/>
    </xf>
    <xf numFmtId="0" fontId="18" fillId="3" borderId="12" xfId="3" applyNumberFormat="1" applyFont="1" applyFill="1" applyBorder="1" applyAlignment="1" applyProtection="1">
      <alignment horizontal="center" vertical="center" shrinkToFit="1"/>
      <protection locked="0"/>
    </xf>
    <xf numFmtId="180" fontId="18" fillId="3" borderId="6" xfId="4" applyNumberFormat="1" applyFont="1" applyFill="1" applyBorder="1" applyAlignment="1" applyProtection="1">
      <alignment horizontal="center" vertical="center" shrinkToFit="1"/>
      <protection locked="0"/>
    </xf>
    <xf numFmtId="0" fontId="18" fillId="3" borderId="38" xfId="3" applyNumberFormat="1" applyFont="1" applyFill="1" applyBorder="1" applyAlignment="1" applyProtection="1">
      <alignment horizontal="center" vertical="center" shrinkToFit="1"/>
      <protection locked="0"/>
    </xf>
    <xf numFmtId="177" fontId="33" fillId="3" borderId="38" xfId="3" applyNumberFormat="1" applyFont="1" applyFill="1" applyBorder="1" applyAlignment="1">
      <alignment horizontal="right" vertical="center" shrinkToFit="1"/>
    </xf>
    <xf numFmtId="9" fontId="21" fillId="3" borderId="28" xfId="3" applyNumberFormat="1" applyFont="1" applyFill="1" applyBorder="1" applyAlignment="1">
      <alignment horizontal="center" vertical="center" wrapText="1"/>
    </xf>
    <xf numFmtId="185" fontId="18" fillId="3" borderId="4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1" xfId="3" applyFont="1" applyFill="1" applyBorder="1" applyAlignment="1" applyProtection="1">
      <alignment horizontal="center" vertical="center" shrinkToFit="1"/>
      <protection locked="0"/>
    </xf>
    <xf numFmtId="9" fontId="21" fillId="3" borderId="28" xfId="3" applyNumberFormat="1" applyFont="1" applyFill="1" applyBorder="1" applyAlignment="1">
      <alignment horizontal="center" vertical="center"/>
    </xf>
    <xf numFmtId="9" fontId="21" fillId="3" borderId="32" xfId="3" applyNumberFormat="1" applyFont="1" applyFill="1" applyBorder="1" applyAlignment="1">
      <alignment horizontal="center" vertical="center"/>
    </xf>
    <xf numFmtId="0" fontId="18" fillId="3" borderId="51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50" xfId="3" applyNumberFormat="1" applyFont="1" applyFill="1" applyBorder="1" applyAlignment="1" applyProtection="1">
      <alignment horizontal="center" vertical="center" shrinkToFit="1"/>
      <protection locked="0"/>
    </xf>
    <xf numFmtId="9" fontId="21" fillId="3" borderId="34" xfId="3" applyNumberFormat="1" applyFont="1" applyFill="1" applyBorder="1" applyAlignment="1">
      <alignment horizontal="center" vertical="center"/>
    </xf>
    <xf numFmtId="0" fontId="18" fillId="3" borderId="14" xfId="3" applyNumberFormat="1" applyFont="1" applyFill="1" applyBorder="1" applyAlignment="1" applyProtection="1">
      <alignment horizontal="center" vertical="center" shrinkToFit="1"/>
      <protection locked="0"/>
    </xf>
    <xf numFmtId="180" fontId="18" fillId="3" borderId="16" xfId="4" applyNumberFormat="1" applyFont="1" applyFill="1" applyBorder="1" applyAlignment="1" applyProtection="1">
      <alignment horizontal="center" vertical="center" shrinkToFit="1"/>
      <protection locked="0"/>
    </xf>
    <xf numFmtId="180" fontId="14" fillId="3" borderId="1" xfId="0" applyNumberFormat="1" applyFont="1" applyFill="1" applyBorder="1" applyAlignment="1">
      <alignment horizontal="center" vertical="center" shrinkToFit="1"/>
    </xf>
    <xf numFmtId="0" fontId="18" fillId="3" borderId="26" xfId="0" applyNumberFormat="1" applyFont="1" applyFill="1" applyBorder="1" applyAlignment="1">
      <alignment horizontal="center" vertical="center" shrinkToFit="1"/>
    </xf>
    <xf numFmtId="180" fontId="18" fillId="3" borderId="1" xfId="0" applyNumberFormat="1" applyFont="1" applyFill="1" applyBorder="1" applyAlignment="1">
      <alignment horizontal="right" vertical="center" shrinkToFit="1"/>
    </xf>
    <xf numFmtId="0" fontId="18" fillId="3" borderId="1" xfId="0" applyNumberFormat="1" applyFont="1" applyFill="1" applyBorder="1" applyAlignment="1" applyProtection="1">
      <alignment horizontal="center" vertical="center" shrinkToFit="1"/>
      <protection locked="0"/>
    </xf>
    <xf numFmtId="180" fontId="14" fillId="3" borderId="1" xfId="0" applyNumberFormat="1" applyFont="1" applyFill="1" applyBorder="1" applyAlignment="1">
      <alignment horizontal="right" vertical="center" shrinkToFit="1"/>
    </xf>
    <xf numFmtId="9" fontId="18" fillId="3" borderId="1" xfId="0" applyNumberFormat="1" applyFont="1" applyFill="1" applyBorder="1" applyAlignment="1">
      <alignment horizontal="center" vertical="center" shrinkToFit="1"/>
    </xf>
    <xf numFmtId="180" fontId="14" fillId="3" borderId="48" xfId="0" applyNumberFormat="1" applyFont="1" applyFill="1" applyBorder="1" applyAlignment="1">
      <alignment horizontal="right" vertical="center" shrinkToFit="1"/>
    </xf>
    <xf numFmtId="179" fontId="18" fillId="3" borderId="1" xfId="0" applyNumberFormat="1" applyFont="1" applyFill="1" applyBorder="1" applyAlignment="1" applyProtection="1">
      <alignment horizontal="center" vertical="center" shrinkToFit="1"/>
      <protection locked="0"/>
    </xf>
    <xf numFmtId="180" fontId="14" fillId="3" borderId="38" xfId="0" applyNumberFormat="1" applyFont="1" applyFill="1" applyBorder="1" applyAlignment="1">
      <alignment horizontal="right" vertical="center" shrinkToFit="1"/>
    </xf>
    <xf numFmtId="180" fontId="18" fillId="3" borderId="22" xfId="0" applyNumberFormat="1" applyFont="1" applyFill="1" applyBorder="1" applyAlignment="1">
      <alignment horizontal="center" vertical="center"/>
    </xf>
    <xf numFmtId="180" fontId="14" fillId="3" borderId="23" xfId="0" applyNumberFormat="1" applyFont="1" applyFill="1" applyBorder="1" applyAlignment="1">
      <alignment horizontal="center" vertical="center"/>
    </xf>
    <xf numFmtId="180" fontId="14" fillId="3" borderId="23" xfId="0" applyNumberFormat="1" applyFont="1" applyFill="1" applyBorder="1" applyAlignment="1">
      <alignment horizontal="center" vertical="center" shrinkToFit="1"/>
    </xf>
    <xf numFmtId="180" fontId="14" fillId="3" borderId="47" xfId="0" applyNumberFormat="1" applyFont="1" applyFill="1" applyBorder="1" applyAlignment="1">
      <alignment horizontal="center" vertical="center"/>
    </xf>
    <xf numFmtId="180" fontId="18" fillId="3" borderId="1" xfId="0" applyNumberFormat="1" applyFont="1" applyFill="1" applyBorder="1" applyAlignment="1" applyProtection="1">
      <alignment horizontal="center" vertical="center" shrinkToFit="1"/>
    </xf>
    <xf numFmtId="180" fontId="2" fillId="3" borderId="1" xfId="0" applyNumberFormat="1" applyFont="1" applyFill="1" applyBorder="1" applyAlignment="1" applyProtection="1">
      <alignment horizontal="center" vertical="center"/>
      <protection locked="0"/>
    </xf>
    <xf numFmtId="180" fontId="14" fillId="3" borderId="50" xfId="0" applyNumberFormat="1" applyFont="1" applyFill="1" applyBorder="1" applyAlignment="1">
      <alignment horizontal="right" vertical="center" shrinkToFit="1"/>
    </xf>
    <xf numFmtId="178" fontId="18" fillId="3" borderId="23" xfId="0" applyNumberFormat="1" applyFont="1" applyFill="1" applyBorder="1" applyAlignment="1" applyProtection="1">
      <alignment horizontal="center" vertical="center"/>
      <protection locked="0"/>
    </xf>
    <xf numFmtId="180" fontId="2" fillId="3" borderId="23" xfId="0" applyNumberFormat="1" applyFont="1" applyFill="1" applyBorder="1" applyAlignment="1" applyProtection="1">
      <alignment horizontal="center" vertical="center"/>
      <protection locked="0"/>
    </xf>
    <xf numFmtId="180" fontId="14" fillId="3" borderId="47" xfId="0" applyNumberFormat="1" applyFont="1" applyFill="1" applyBorder="1" applyAlignment="1">
      <alignment horizontal="right" vertical="center" shrinkToFit="1"/>
    </xf>
    <xf numFmtId="178" fontId="18" fillId="3" borderId="1" xfId="0" applyNumberFormat="1" applyFont="1" applyFill="1" applyBorder="1" applyAlignment="1" applyProtection="1">
      <alignment horizontal="center" vertical="center"/>
      <protection locked="0"/>
    </xf>
    <xf numFmtId="180" fontId="18" fillId="3" borderId="23" xfId="0" applyNumberFormat="1" applyFont="1" applyFill="1" applyBorder="1" applyAlignment="1">
      <alignment horizontal="center" vertical="center"/>
    </xf>
    <xf numFmtId="180" fontId="2" fillId="3" borderId="23" xfId="0" applyNumberFormat="1" applyFont="1" applyFill="1" applyBorder="1" applyAlignment="1">
      <alignment horizontal="center" vertical="center"/>
    </xf>
    <xf numFmtId="180" fontId="14" fillId="3" borderId="23" xfId="0" applyNumberFormat="1" applyFont="1" applyFill="1" applyBorder="1" applyAlignment="1">
      <alignment horizontal="right" vertical="center" shrinkToFit="1"/>
    </xf>
    <xf numFmtId="180" fontId="18" fillId="3" borderId="1" xfId="0" applyNumberFormat="1" applyFont="1" applyFill="1" applyBorder="1" applyAlignment="1">
      <alignment horizontal="center" vertical="center"/>
    </xf>
    <xf numFmtId="180" fontId="2" fillId="3" borderId="1" xfId="0" applyNumberFormat="1" applyFont="1" applyFill="1" applyBorder="1" applyAlignment="1">
      <alignment horizontal="center" vertical="center"/>
    </xf>
    <xf numFmtId="180" fontId="14" fillId="3" borderId="30" xfId="0" applyNumberFormat="1" applyFont="1" applyFill="1" applyBorder="1" applyAlignment="1">
      <alignment horizontal="center" vertical="center" shrinkToFit="1"/>
    </xf>
    <xf numFmtId="180" fontId="14" fillId="3" borderId="30" xfId="4" applyNumberFormat="1" applyFont="1" applyFill="1" applyBorder="1" applyAlignment="1">
      <alignment horizontal="center" vertical="center" shrinkToFit="1"/>
    </xf>
    <xf numFmtId="180" fontId="14" fillId="3" borderId="52" xfId="0" applyNumberFormat="1" applyFont="1" applyFill="1" applyBorder="1" applyAlignment="1">
      <alignment horizontal="right" vertical="center" shrinkToFit="1"/>
    </xf>
    <xf numFmtId="180" fontId="14" fillId="3" borderId="23" xfId="4" applyNumberFormat="1" applyFont="1" applyFill="1" applyBorder="1" applyAlignment="1">
      <alignment horizontal="center" vertical="center"/>
    </xf>
    <xf numFmtId="180" fontId="18" fillId="3" borderId="1" xfId="0" applyNumberFormat="1" applyFont="1" applyFill="1" applyBorder="1" applyAlignment="1">
      <alignment horizontal="center" vertical="center" shrinkToFit="1"/>
    </xf>
    <xf numFmtId="180" fontId="2" fillId="3" borderId="1" xfId="0" applyNumberFormat="1" applyFont="1" applyFill="1" applyBorder="1" applyAlignment="1">
      <alignment horizontal="center" vertical="center" shrinkToFit="1"/>
    </xf>
    <xf numFmtId="180" fontId="14" fillId="3" borderId="1" xfId="0" applyNumberFormat="1" applyFont="1" applyFill="1" applyBorder="1" applyAlignment="1" applyProtection="1">
      <alignment horizontal="right" vertical="center" shrinkToFit="1"/>
      <protection locked="0"/>
    </xf>
    <xf numFmtId="180" fontId="14" fillId="3" borderId="30" xfId="0" applyNumberFormat="1" applyFont="1" applyFill="1" applyBorder="1" applyAlignment="1" applyProtection="1">
      <alignment horizontal="center" vertical="center" shrinkToFit="1"/>
      <protection locked="0"/>
    </xf>
    <xf numFmtId="180" fontId="14" fillId="3" borderId="30" xfId="0" applyNumberFormat="1" applyFont="1" applyFill="1" applyBorder="1" applyAlignment="1">
      <alignment horizontal="center" vertical="center"/>
    </xf>
    <xf numFmtId="180" fontId="14" fillId="3" borderId="30" xfId="4" applyNumberFormat="1" applyFont="1" applyFill="1" applyBorder="1" applyAlignment="1" applyProtection="1">
      <alignment horizontal="center" vertical="center" shrinkToFit="1"/>
      <protection locked="0"/>
    </xf>
    <xf numFmtId="0" fontId="14" fillId="3" borderId="30" xfId="0" applyNumberFormat="1" applyFont="1" applyFill="1" applyBorder="1" applyAlignment="1">
      <alignment horizontal="center" vertical="center" shrinkToFit="1"/>
    </xf>
    <xf numFmtId="180" fontId="14" fillId="3" borderId="6" xfId="0" applyNumberFormat="1" applyFont="1" applyFill="1" applyBorder="1" applyAlignment="1">
      <alignment horizontal="center" vertical="center" shrinkToFit="1"/>
    </xf>
    <xf numFmtId="0" fontId="18" fillId="3" borderId="23" xfId="0" applyNumberFormat="1" applyFont="1" applyFill="1" applyBorder="1" applyAlignment="1">
      <alignment horizontal="center" vertical="center"/>
    </xf>
    <xf numFmtId="180" fontId="18" fillId="3" borderId="1" xfId="0" applyNumberFormat="1" applyFont="1" applyFill="1" applyBorder="1" applyAlignment="1">
      <alignment horizontal="center" vertical="center" wrapText="1"/>
    </xf>
    <xf numFmtId="180" fontId="18" fillId="3" borderId="23" xfId="0" applyNumberFormat="1" applyFont="1" applyFill="1" applyBorder="1" applyAlignment="1">
      <alignment horizontal="center" vertical="center" wrapText="1"/>
    </xf>
    <xf numFmtId="0" fontId="0" fillId="3" borderId="81" xfId="0" applyNumberFormat="1" applyFill="1" applyBorder="1" applyAlignment="1">
      <alignment horizontal="center" vertical="center"/>
    </xf>
    <xf numFmtId="41" fontId="5" fillId="3" borderId="0" xfId="1" applyFill="1" applyBorder="1" applyAlignment="1">
      <alignment horizontal="center" vertical="center"/>
    </xf>
    <xf numFmtId="0" fontId="0" fillId="3" borderId="82" xfId="0" applyNumberFormat="1" applyFill="1" applyBorder="1" applyAlignment="1">
      <alignment horizontal="center" vertical="center"/>
    </xf>
    <xf numFmtId="41" fontId="18" fillId="3" borderId="30" xfId="1" applyFont="1" applyFill="1" applyBorder="1" applyAlignment="1">
      <alignment horizontal="center" vertical="center" shrinkToFit="1"/>
    </xf>
    <xf numFmtId="0" fontId="18" fillId="3" borderId="33" xfId="0" applyNumberFormat="1" applyFont="1" applyFill="1" applyBorder="1" applyAlignment="1">
      <alignment horizontal="center" vertical="center" shrinkToFit="1"/>
    </xf>
    <xf numFmtId="41" fontId="18" fillId="3" borderId="16" xfId="1" applyFont="1" applyFill="1" applyBorder="1" applyAlignment="1">
      <alignment horizontal="center" vertical="center" shrinkToFit="1"/>
    </xf>
    <xf numFmtId="41" fontId="18" fillId="3" borderId="16" xfId="1" applyFont="1" applyFill="1" applyBorder="1" applyAlignment="1" applyProtection="1">
      <alignment horizontal="center" vertical="center" shrinkToFit="1"/>
      <protection locked="0"/>
    </xf>
    <xf numFmtId="41" fontId="2" fillId="3" borderId="16" xfId="1" applyFont="1" applyFill="1" applyBorder="1" applyAlignment="1">
      <alignment horizontal="center" vertical="center" shrinkToFit="1"/>
    </xf>
    <xf numFmtId="41" fontId="18" fillId="3" borderId="1" xfId="1" applyFont="1" applyFill="1" applyBorder="1" applyAlignment="1">
      <alignment horizontal="center" vertical="center" shrinkToFit="1"/>
    </xf>
    <xf numFmtId="41" fontId="18" fillId="3" borderId="1" xfId="1" applyFont="1" applyFill="1" applyBorder="1" applyAlignment="1" applyProtection="1">
      <alignment horizontal="center" vertical="center" shrinkToFit="1"/>
      <protection locked="0"/>
    </xf>
    <xf numFmtId="41" fontId="2" fillId="3" borderId="1" xfId="1" applyFont="1" applyFill="1" applyBorder="1" applyAlignment="1">
      <alignment horizontal="center" vertical="center" shrinkToFit="1"/>
    </xf>
    <xf numFmtId="0" fontId="18" fillId="3" borderId="33" xfId="0" applyNumberFormat="1" applyFont="1" applyFill="1" applyBorder="1" applyAlignment="1" applyProtection="1">
      <alignment horizontal="center" vertical="center" shrinkToFit="1"/>
      <protection locked="0"/>
    </xf>
    <xf numFmtId="0" fontId="18" fillId="3" borderId="26" xfId="0" applyNumberFormat="1" applyFont="1" applyFill="1" applyBorder="1" applyAlignment="1" applyProtection="1">
      <alignment horizontal="center" vertical="center" shrinkToFit="1"/>
      <protection locked="0"/>
    </xf>
    <xf numFmtId="41" fontId="14" fillId="3" borderId="53" xfId="1" applyFont="1" applyFill="1" applyBorder="1" applyAlignment="1">
      <alignment horizontal="center" vertical="center" shrinkToFit="1"/>
    </xf>
    <xf numFmtId="0" fontId="14" fillId="3" borderId="60" xfId="0" applyNumberFormat="1" applyFont="1" applyFill="1" applyBorder="1" applyAlignment="1">
      <alignment horizontal="center" vertical="center" shrinkToFit="1"/>
    </xf>
    <xf numFmtId="41" fontId="14" fillId="3" borderId="30" xfId="1" applyFont="1" applyFill="1" applyBorder="1" applyAlignment="1">
      <alignment horizontal="center" vertical="center" shrinkToFit="1"/>
    </xf>
    <xf numFmtId="41" fontId="36" fillId="3" borderId="30" xfId="1" applyFont="1" applyFill="1" applyBorder="1" applyAlignment="1">
      <alignment horizontal="center" vertical="center" shrinkToFit="1"/>
    </xf>
    <xf numFmtId="0" fontId="36" fillId="3" borderId="50" xfId="0" applyNumberFormat="1" applyFont="1" applyFill="1" applyBorder="1" applyAlignment="1">
      <alignment horizontal="center" vertical="center" shrinkToFit="1"/>
    </xf>
    <xf numFmtId="41" fontId="14" fillId="3" borderId="30" xfId="1" applyFont="1" applyFill="1" applyBorder="1" applyAlignment="1" applyProtection="1">
      <alignment horizontal="center" vertical="center" shrinkToFit="1"/>
      <protection locked="0"/>
    </xf>
    <xf numFmtId="0" fontId="14" fillId="3" borderId="42" xfId="3" applyNumberFormat="1" applyFont="1" applyFill="1" applyBorder="1" applyAlignment="1">
      <alignment horizontal="center" vertical="center" shrinkToFit="1"/>
    </xf>
    <xf numFmtId="0" fontId="14" fillId="3" borderId="43" xfId="3" applyNumberFormat="1" applyFont="1" applyFill="1" applyBorder="1" applyAlignment="1">
      <alignment horizontal="center" vertical="center" shrinkToFit="1"/>
    </xf>
    <xf numFmtId="0" fontId="14" fillId="3" borderId="45" xfId="3" applyNumberFormat="1" applyFont="1" applyFill="1" applyBorder="1" applyAlignment="1">
      <alignment horizontal="center" vertical="center" shrinkToFit="1"/>
    </xf>
    <xf numFmtId="0" fontId="14" fillId="3" borderId="19" xfId="3" applyNumberFormat="1" applyFont="1" applyFill="1" applyBorder="1" applyAlignment="1">
      <alignment horizontal="center" vertical="center" shrinkToFit="1"/>
    </xf>
    <xf numFmtId="180" fontId="14" fillId="3" borderId="19" xfId="4" applyNumberFormat="1" applyFont="1" applyFill="1" applyBorder="1" applyAlignment="1">
      <alignment horizontal="center" vertical="center" shrinkToFit="1"/>
    </xf>
    <xf numFmtId="0" fontId="14" fillId="3" borderId="20" xfId="3" applyNumberFormat="1" applyFont="1" applyFill="1" applyBorder="1" applyAlignment="1">
      <alignment horizontal="center" vertical="center" shrinkToFit="1"/>
    </xf>
    <xf numFmtId="0" fontId="14" fillId="3" borderId="18" xfId="3" applyNumberFormat="1" applyFont="1" applyFill="1" applyBorder="1" applyAlignment="1">
      <alignment horizontal="center" vertical="center" shrinkToFit="1"/>
    </xf>
    <xf numFmtId="0" fontId="14" fillId="3" borderId="46" xfId="3" applyNumberFormat="1" applyFont="1" applyFill="1" applyBorder="1" applyAlignment="1">
      <alignment horizontal="center" vertical="center" shrinkToFit="1"/>
    </xf>
    <xf numFmtId="0" fontId="18" fillId="0" borderId="0" xfId="0" applyNumberFormat="1" applyFont="1" applyAlignment="1">
      <alignment horizontal="center" vertical="center"/>
    </xf>
    <xf numFmtId="197" fontId="18" fillId="0" borderId="55" xfId="0" applyNumberFormat="1" applyFont="1" applyBorder="1" applyAlignment="1">
      <alignment horizontal="left" vertical="center"/>
    </xf>
    <xf numFmtId="0" fontId="2" fillId="3" borderId="40" xfId="0" applyNumberFormat="1" applyFont="1" applyFill="1" applyBorder="1" applyAlignment="1">
      <alignment horizontal="center" vertical="center"/>
    </xf>
    <xf numFmtId="197" fontId="2" fillId="3" borderId="40" xfId="0" applyNumberFormat="1" applyFont="1" applyFill="1" applyBorder="1" applyAlignment="1">
      <alignment horizontal="center" vertical="center"/>
    </xf>
    <xf numFmtId="41" fontId="5" fillId="3" borderId="55" xfId="1" applyFill="1" applyBorder="1" applyAlignment="1">
      <alignment horizontal="center" vertical="center"/>
    </xf>
    <xf numFmtId="41" fontId="0" fillId="3" borderId="0" xfId="1" applyFont="1" applyFill="1" applyBorder="1" applyProtection="1">
      <alignment vertical="center"/>
      <protection locked="0"/>
    </xf>
    <xf numFmtId="41" fontId="5" fillId="3" borderId="0" xfId="1" applyFill="1" applyBorder="1" applyAlignment="1" applyProtection="1">
      <alignment vertical="center"/>
    </xf>
    <xf numFmtId="41" fontId="5" fillId="3" borderId="0" xfId="1" applyFill="1" applyBorder="1" applyAlignment="1" applyProtection="1">
      <alignment vertical="center"/>
      <protection locked="0"/>
    </xf>
    <xf numFmtId="178" fontId="5" fillId="3" borderId="0" xfId="1" applyNumberFormat="1" applyFill="1" applyBorder="1" applyAlignment="1" applyProtection="1">
      <alignment vertical="center"/>
    </xf>
    <xf numFmtId="176" fontId="2" fillId="0" borderId="10" xfId="1" applyNumberFormat="1" applyFont="1" applyBorder="1" applyAlignment="1" applyProtection="1">
      <alignment horizontal="center" vertical="center" shrinkToFit="1"/>
    </xf>
    <xf numFmtId="194" fontId="2" fillId="0" borderId="51" xfId="1" applyNumberFormat="1" applyFont="1" applyBorder="1" applyAlignment="1" applyProtection="1">
      <alignment horizontal="center" vertical="center" shrinkToFit="1"/>
    </xf>
    <xf numFmtId="0" fontId="2" fillId="3" borderId="52" xfId="0" applyNumberFormat="1" applyFont="1" applyFill="1" applyBorder="1" applyAlignment="1" applyProtection="1">
      <alignment horizontal="center" vertical="center" shrinkToFit="1"/>
      <protection locked="0"/>
    </xf>
    <xf numFmtId="0" fontId="2" fillId="3" borderId="48" xfId="0" applyNumberFormat="1" applyFont="1" applyFill="1" applyBorder="1" applyAlignment="1" applyProtection="1">
      <alignment horizontal="center" vertical="center" shrinkToFit="1"/>
      <protection locked="0"/>
    </xf>
    <xf numFmtId="0" fontId="18" fillId="3" borderId="67" xfId="0" applyNumberFormat="1" applyFont="1" applyFill="1" applyBorder="1" applyAlignment="1">
      <alignment horizontal="center" vertical="center" shrinkToFit="1"/>
    </xf>
    <xf numFmtId="180" fontId="14" fillId="3" borderId="69" xfId="0" applyNumberFormat="1" applyFont="1" applyFill="1" applyBorder="1" applyAlignment="1">
      <alignment horizontal="right" vertical="center" shrinkToFit="1"/>
    </xf>
    <xf numFmtId="0" fontId="17" fillId="3" borderId="67" xfId="0" applyNumberFormat="1" applyFont="1" applyFill="1" applyBorder="1" applyAlignment="1">
      <alignment horizontal="center" vertical="center" wrapText="1" shrinkToFit="1"/>
    </xf>
    <xf numFmtId="9" fontId="18" fillId="3" borderId="67" xfId="0" applyNumberFormat="1" applyFont="1" applyFill="1" applyBorder="1" applyAlignment="1">
      <alignment horizontal="center" vertical="center" shrinkToFit="1"/>
    </xf>
    <xf numFmtId="0" fontId="18" fillId="3" borderId="16" xfId="0" applyNumberFormat="1" applyFont="1" applyFill="1" applyBorder="1" applyAlignment="1">
      <alignment horizontal="center" vertical="center" shrinkToFit="1"/>
    </xf>
    <xf numFmtId="180" fontId="18" fillId="3" borderId="16" xfId="0" applyNumberFormat="1" applyFont="1" applyFill="1" applyBorder="1" applyAlignment="1">
      <alignment horizontal="right" vertical="center" shrinkToFit="1"/>
    </xf>
    <xf numFmtId="0" fontId="18" fillId="3" borderId="16" xfId="0" applyNumberFormat="1" applyFont="1" applyFill="1" applyBorder="1" applyAlignment="1" applyProtection="1">
      <alignment horizontal="center" vertical="center" shrinkToFit="1"/>
      <protection locked="0"/>
    </xf>
    <xf numFmtId="0" fontId="18" fillId="3" borderId="30" xfId="0" applyNumberFormat="1" applyFont="1" applyFill="1" applyBorder="1" applyAlignment="1">
      <alignment horizontal="center" vertical="center" shrinkToFit="1"/>
    </xf>
    <xf numFmtId="180" fontId="18" fillId="3" borderId="30" xfId="0" applyNumberFormat="1" applyFont="1" applyFill="1" applyBorder="1" applyAlignment="1">
      <alignment horizontal="right" vertical="center" shrinkToFit="1"/>
    </xf>
    <xf numFmtId="0" fontId="18" fillId="3" borderId="30" xfId="0" applyNumberFormat="1" applyFont="1" applyFill="1" applyBorder="1" applyAlignment="1" applyProtection="1">
      <alignment horizontal="center" vertical="center" shrinkToFit="1"/>
      <protection locked="0"/>
    </xf>
    <xf numFmtId="180" fontId="14" fillId="3" borderId="93" xfId="0" applyNumberFormat="1" applyFont="1" applyFill="1" applyBorder="1" applyAlignment="1">
      <alignment horizontal="right" vertical="center" shrinkToFit="1"/>
    </xf>
    <xf numFmtId="9" fontId="18" fillId="3" borderId="84" xfId="0" applyNumberFormat="1" applyFont="1" applyFill="1" applyBorder="1" applyAlignment="1">
      <alignment horizontal="center" vertical="center" shrinkToFit="1"/>
    </xf>
    <xf numFmtId="9" fontId="18" fillId="3" borderId="92" xfId="0" applyNumberFormat="1" applyFont="1" applyFill="1" applyBorder="1" applyAlignment="1">
      <alignment horizontal="center" vertical="center" shrinkToFit="1"/>
    </xf>
    <xf numFmtId="9" fontId="18" fillId="3" borderId="84" xfId="0" applyNumberFormat="1" applyFont="1" applyFill="1" applyBorder="1" applyAlignment="1">
      <alignment horizontal="center" vertical="center" wrapText="1" shrinkToFit="1"/>
    </xf>
    <xf numFmtId="9" fontId="18" fillId="3" borderId="4" xfId="0" applyNumberFormat="1" applyFont="1" applyFill="1" applyBorder="1" applyAlignment="1">
      <alignment horizontal="center" vertical="center" shrinkToFit="1"/>
    </xf>
    <xf numFmtId="0" fontId="18" fillId="3" borderId="4" xfId="0" applyNumberFormat="1" applyFont="1" applyFill="1" applyBorder="1" applyAlignment="1">
      <alignment horizontal="center" vertical="center" shrinkToFit="1"/>
    </xf>
    <xf numFmtId="0" fontId="14" fillId="3" borderId="94" xfId="0" applyNumberFormat="1" applyFont="1" applyFill="1" applyBorder="1" applyAlignment="1">
      <alignment horizontal="center" vertical="center" shrinkToFit="1"/>
    </xf>
    <xf numFmtId="0" fontId="14" fillId="3" borderId="95" xfId="0" applyNumberFormat="1" applyFont="1" applyFill="1" applyBorder="1" applyAlignment="1">
      <alignment horizontal="center" vertical="center" shrinkToFit="1"/>
    </xf>
    <xf numFmtId="180" fontId="14" fillId="3" borderId="95" xfId="0" applyNumberFormat="1" applyFont="1" applyFill="1" applyBorder="1" applyAlignment="1">
      <alignment horizontal="center" vertical="center" shrinkToFit="1"/>
    </xf>
    <xf numFmtId="180" fontId="14" fillId="3" borderId="96" xfId="0" applyNumberFormat="1" applyFont="1" applyFill="1" applyBorder="1" applyAlignment="1">
      <alignment horizontal="center" vertical="center" shrinkToFit="1"/>
    </xf>
    <xf numFmtId="0" fontId="14" fillId="3" borderId="97" xfId="0" applyNumberFormat="1" applyFont="1" applyFill="1" applyBorder="1" applyAlignment="1">
      <alignment horizontal="center" vertical="center" shrinkToFit="1"/>
    </xf>
    <xf numFmtId="180" fontId="14" fillId="3" borderId="98" xfId="0" applyNumberFormat="1" applyFont="1" applyFill="1" applyBorder="1" applyAlignment="1">
      <alignment horizontal="center" vertical="center" shrinkToFit="1"/>
    </xf>
    <xf numFmtId="0" fontId="18" fillId="3" borderId="23" xfId="0" applyNumberFormat="1" applyFont="1" applyFill="1" applyBorder="1" applyAlignment="1">
      <alignment horizontal="center" vertical="center" shrinkToFit="1"/>
    </xf>
    <xf numFmtId="180" fontId="18" fillId="3" borderId="23" xfId="0" applyNumberFormat="1" applyFont="1" applyFill="1" applyBorder="1" applyAlignment="1">
      <alignment horizontal="right" vertical="center" shrinkToFit="1"/>
    </xf>
    <xf numFmtId="0" fontId="18" fillId="3" borderId="23" xfId="0" applyNumberFormat="1" applyFont="1" applyFill="1" applyBorder="1" applyAlignment="1" applyProtection="1">
      <alignment horizontal="center" vertical="center" shrinkToFit="1"/>
      <protection locked="0"/>
    </xf>
    <xf numFmtId="9" fontId="18" fillId="3" borderId="9" xfId="0" applyNumberFormat="1" applyFont="1" applyFill="1" applyBorder="1" applyAlignment="1">
      <alignment horizontal="center" vertical="center" shrinkToFit="1"/>
    </xf>
    <xf numFmtId="180" fontId="14" fillId="3" borderId="100" xfId="0" applyNumberFormat="1" applyFont="1" applyFill="1" applyBorder="1" applyAlignment="1">
      <alignment horizontal="right" vertical="center" shrinkToFit="1"/>
    </xf>
    <xf numFmtId="0" fontId="18" fillId="3" borderId="6" xfId="0" applyNumberFormat="1" applyFont="1" applyFill="1" applyBorder="1" applyAlignment="1">
      <alignment horizontal="center" vertical="center" shrinkToFit="1"/>
    </xf>
    <xf numFmtId="180" fontId="18" fillId="3" borderId="6" xfId="0" applyNumberFormat="1" applyFont="1" applyFill="1" applyBorder="1" applyAlignment="1">
      <alignment horizontal="right" vertical="center" shrinkToFit="1"/>
    </xf>
    <xf numFmtId="0" fontId="18" fillId="3" borderId="6" xfId="0" applyNumberFormat="1" applyFont="1" applyFill="1" applyBorder="1" applyAlignment="1" applyProtection="1">
      <alignment horizontal="center" vertical="center" shrinkToFit="1"/>
      <protection locked="0"/>
    </xf>
    <xf numFmtId="9" fontId="18" fillId="3" borderId="70" xfId="0" applyNumberFormat="1" applyFont="1" applyFill="1" applyBorder="1" applyAlignment="1">
      <alignment horizontal="center" vertical="center" shrinkToFit="1"/>
    </xf>
    <xf numFmtId="9" fontId="18" fillId="3" borderId="99" xfId="0" applyNumberFormat="1" applyFont="1" applyFill="1" applyBorder="1" applyAlignment="1">
      <alignment horizontal="center" vertical="center" shrinkToFit="1"/>
    </xf>
    <xf numFmtId="9" fontId="18" fillId="3" borderId="12" xfId="0" applyNumberFormat="1" applyFont="1" applyFill="1" applyBorder="1" applyAlignment="1">
      <alignment horizontal="center" vertical="center" shrinkToFit="1"/>
    </xf>
    <xf numFmtId="180" fontId="14" fillId="3" borderId="101" xfId="0" applyNumberFormat="1" applyFont="1" applyFill="1" applyBorder="1" applyAlignment="1">
      <alignment horizontal="right" vertical="center" shrinkToFit="1"/>
    </xf>
    <xf numFmtId="0" fontId="18" fillId="3" borderId="22" xfId="0" applyNumberFormat="1" applyFont="1" applyFill="1" applyBorder="1" applyAlignment="1">
      <alignment horizontal="center" vertical="center" shrinkToFit="1"/>
    </xf>
    <xf numFmtId="9" fontId="18" fillId="3" borderId="22" xfId="0" applyNumberFormat="1" applyFont="1" applyFill="1" applyBorder="1" applyAlignment="1">
      <alignment horizontal="center" vertical="center" shrinkToFit="1"/>
    </xf>
    <xf numFmtId="0" fontId="18" fillId="3" borderId="12" xfId="0" applyNumberFormat="1" applyFont="1" applyFill="1" applyBorder="1" applyAlignment="1">
      <alignment horizontal="center" vertical="center" shrinkToFit="1"/>
    </xf>
    <xf numFmtId="0" fontId="18" fillId="3" borderId="102" xfId="3" applyNumberFormat="1" applyFont="1" applyFill="1" applyBorder="1" applyAlignment="1">
      <alignment horizontal="center" vertical="center" shrinkToFit="1"/>
    </xf>
    <xf numFmtId="180" fontId="18" fillId="3" borderId="102" xfId="3" applyNumberFormat="1" applyFont="1" applyFill="1" applyBorder="1" applyAlignment="1">
      <alignment horizontal="center" vertical="center" shrinkToFit="1"/>
    </xf>
    <xf numFmtId="0" fontId="18" fillId="3" borderId="103" xfId="3" applyNumberFormat="1" applyFont="1" applyFill="1" applyBorder="1" applyAlignment="1">
      <alignment horizontal="center" vertical="center" shrinkToFit="1"/>
    </xf>
    <xf numFmtId="0" fontId="18" fillId="3" borderId="105" xfId="3" applyNumberFormat="1" applyFont="1" applyFill="1" applyBorder="1" applyAlignment="1">
      <alignment horizontal="center" vertical="center" shrinkToFit="1"/>
    </xf>
    <xf numFmtId="180" fontId="18" fillId="3" borderId="106" xfId="3" applyNumberFormat="1" applyFont="1" applyFill="1" applyBorder="1" applyAlignment="1">
      <alignment horizontal="center" vertical="center" shrinkToFit="1"/>
    </xf>
    <xf numFmtId="180" fontId="18" fillId="3" borderId="107" xfId="3" applyNumberFormat="1" applyFont="1" applyFill="1" applyBorder="1" applyAlignment="1">
      <alignment horizontal="right" vertical="center" shrinkToFit="1"/>
    </xf>
    <xf numFmtId="180" fontId="18" fillId="3" borderId="68" xfId="3" applyNumberFormat="1" applyFont="1" applyFill="1" applyBorder="1" applyAlignment="1">
      <alignment horizontal="right" vertical="center" shrinkToFit="1"/>
    </xf>
    <xf numFmtId="180" fontId="18" fillId="3" borderId="108" xfId="3" applyNumberFormat="1" applyFont="1" applyFill="1" applyBorder="1" applyAlignment="1">
      <alignment horizontal="right" vertical="center" shrinkToFit="1"/>
    </xf>
    <xf numFmtId="0" fontId="18" fillId="3" borderId="104" xfId="3" applyNumberFormat="1" applyFont="1" applyFill="1" applyBorder="1" applyAlignment="1">
      <alignment horizontal="center" vertical="center" shrinkToFit="1"/>
    </xf>
    <xf numFmtId="9" fontId="18" fillId="3" borderId="14" xfId="3" applyNumberFormat="1" applyFont="1" applyFill="1" applyBorder="1" applyAlignment="1">
      <alignment horizontal="center" vertical="center" shrinkToFit="1"/>
    </xf>
    <xf numFmtId="9" fontId="18" fillId="3" borderId="4" xfId="3" applyNumberFormat="1" applyFont="1" applyFill="1" applyBorder="1" applyAlignment="1">
      <alignment horizontal="center" vertical="center" shrinkToFit="1"/>
    </xf>
    <xf numFmtId="0" fontId="18" fillId="3" borderId="4" xfId="3" applyNumberFormat="1" applyFont="1" applyFill="1" applyBorder="1" applyAlignment="1">
      <alignment horizontal="center" vertical="center" shrinkToFit="1"/>
    </xf>
    <xf numFmtId="9" fontId="18" fillId="3" borderId="12" xfId="3" applyNumberFormat="1" applyFont="1" applyFill="1" applyBorder="1" applyAlignment="1">
      <alignment horizontal="center" vertical="center" shrinkToFit="1"/>
    </xf>
    <xf numFmtId="180" fontId="18" fillId="3" borderId="109" xfId="3" applyNumberFormat="1" applyFont="1" applyFill="1" applyBorder="1" applyAlignment="1">
      <alignment horizontal="right" vertical="center" shrinkToFit="1"/>
    </xf>
    <xf numFmtId="180" fontId="18" fillId="3" borderId="110" xfId="3" applyNumberFormat="1" applyFont="1" applyFill="1" applyBorder="1" applyAlignment="1">
      <alignment horizontal="right" vertical="center" shrinkToFit="1"/>
    </xf>
    <xf numFmtId="0" fontId="48" fillId="0" borderId="0" xfId="0" applyFont="1">
      <alignment vertical="center"/>
    </xf>
    <xf numFmtId="0" fontId="49" fillId="0" borderId="114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9" fillId="0" borderId="69" xfId="0" applyFont="1" applyBorder="1" applyAlignment="1">
      <alignment horizontal="center" vertical="center"/>
    </xf>
    <xf numFmtId="0" fontId="49" fillId="0" borderId="67" xfId="0" applyFont="1" applyBorder="1" applyAlignment="1">
      <alignment horizontal="center" vertical="center"/>
    </xf>
    <xf numFmtId="198" fontId="49" fillId="0" borderId="67" xfId="0" applyNumberFormat="1" applyFont="1" applyBorder="1" applyAlignment="1">
      <alignment horizontal="center" vertical="center"/>
    </xf>
    <xf numFmtId="0" fontId="50" fillId="0" borderId="118" xfId="0" applyFont="1" applyBorder="1" applyAlignment="1">
      <alignment horizontal="center" vertical="center"/>
    </xf>
    <xf numFmtId="0" fontId="50" fillId="0" borderId="67" xfId="0" applyFont="1" applyBorder="1" applyAlignment="1" applyProtection="1">
      <alignment horizontal="center" vertical="center"/>
    </xf>
    <xf numFmtId="0" fontId="50" fillId="0" borderId="69" xfId="0" applyFont="1" applyBorder="1" applyAlignment="1" applyProtection="1">
      <alignment horizontal="center" vertical="center"/>
    </xf>
    <xf numFmtId="0" fontId="50" fillId="0" borderId="1" xfId="0" applyFont="1" applyBorder="1" applyAlignment="1" applyProtection="1">
      <alignment horizontal="center" vertical="center"/>
    </xf>
    <xf numFmtId="0" fontId="50" fillId="0" borderId="69" xfId="0" applyFont="1" applyBorder="1" applyProtection="1">
      <alignment vertical="center"/>
    </xf>
    <xf numFmtId="0" fontId="49" fillId="0" borderId="121" xfId="0" applyFont="1" applyBorder="1" applyProtection="1">
      <alignment vertical="center"/>
    </xf>
    <xf numFmtId="42" fontId="49" fillId="0" borderId="4" xfId="0" applyNumberFormat="1" applyFont="1" applyBorder="1" applyAlignment="1">
      <alignment vertical="center"/>
    </xf>
    <xf numFmtId="41" fontId="14" fillId="3" borderId="44" xfId="1" applyFont="1" applyFill="1" applyBorder="1" applyAlignment="1">
      <alignment horizontal="center" vertical="center" shrinkToFit="1"/>
    </xf>
    <xf numFmtId="41" fontId="18" fillId="3" borderId="47" xfId="1" applyFont="1" applyFill="1" applyBorder="1" applyAlignment="1">
      <alignment horizontal="center" vertical="center" shrinkToFit="1"/>
    </xf>
    <xf numFmtId="41" fontId="18" fillId="3" borderId="48" xfId="1" applyFont="1" applyFill="1" applyBorder="1" applyAlignment="1">
      <alignment horizontal="center" vertical="center" shrinkToFit="1"/>
    </xf>
    <xf numFmtId="41" fontId="18" fillId="3" borderId="38" xfId="1" applyFont="1" applyFill="1" applyBorder="1" applyAlignment="1">
      <alignment horizontal="center" vertical="center" shrinkToFit="1"/>
    </xf>
    <xf numFmtId="41" fontId="18" fillId="3" borderId="50" xfId="1" applyFont="1" applyFill="1" applyBorder="1" applyAlignment="1">
      <alignment horizontal="center" vertical="center" shrinkToFit="1"/>
    </xf>
    <xf numFmtId="41" fontId="18" fillId="3" borderId="52" xfId="1" applyFont="1" applyFill="1" applyBorder="1" applyAlignment="1">
      <alignment horizontal="center" vertical="center" shrinkToFit="1"/>
    </xf>
    <xf numFmtId="41" fontId="13" fillId="0" borderId="0" xfId="1" applyFont="1" applyAlignment="1"/>
    <xf numFmtId="180" fontId="24" fillId="0" borderId="36" xfId="0" applyNumberFormat="1" applyFont="1" applyBorder="1" applyAlignment="1">
      <alignment horizontal="center" vertical="center" shrinkToFit="1"/>
    </xf>
    <xf numFmtId="180" fontId="24" fillId="0" borderId="6" xfId="0" applyNumberFormat="1" applyFont="1" applyBorder="1" applyAlignment="1">
      <alignment horizontal="center" vertical="center" shrinkToFit="1"/>
    </xf>
    <xf numFmtId="180" fontId="24" fillId="0" borderId="6" xfId="0" applyNumberFormat="1" applyFont="1" applyBorder="1" applyAlignment="1">
      <alignment vertical="center" shrinkToFit="1"/>
    </xf>
    <xf numFmtId="180" fontId="24" fillId="0" borderId="33" xfId="0" applyNumberFormat="1" applyFont="1" applyBorder="1" applyAlignment="1">
      <alignment horizontal="center" vertical="center" shrinkToFit="1"/>
    </xf>
    <xf numFmtId="180" fontId="24" fillId="0" borderId="16" xfId="0" applyNumberFormat="1" applyFont="1" applyBorder="1" applyAlignment="1">
      <alignment horizontal="center" vertical="center" shrinkToFit="1"/>
    </xf>
    <xf numFmtId="180" fontId="24" fillId="0" borderId="16" xfId="0" applyNumberFormat="1" applyFont="1" applyBorder="1" applyAlignment="1">
      <alignment vertical="center" shrinkToFit="1"/>
    </xf>
    <xf numFmtId="0" fontId="2" fillId="0" borderId="52" xfId="0" applyNumberFormat="1" applyFont="1" applyBorder="1" applyAlignment="1">
      <alignment shrinkToFit="1"/>
    </xf>
    <xf numFmtId="0" fontId="24" fillId="3" borderId="18" xfId="0" applyNumberFormat="1" applyFont="1" applyFill="1" applyBorder="1" applyAlignment="1">
      <alignment horizontal="center" vertical="center" shrinkToFit="1"/>
    </xf>
    <xf numFmtId="180" fontId="24" fillId="3" borderId="19" xfId="0" applyNumberFormat="1" applyFont="1" applyFill="1" applyBorder="1" applyAlignment="1">
      <alignment horizontal="center" vertical="center" shrinkToFit="1"/>
    </xf>
    <xf numFmtId="0" fontId="24" fillId="3" borderId="19" xfId="0" applyNumberFormat="1" applyFont="1" applyFill="1" applyBorder="1" applyAlignment="1">
      <alignment horizontal="center" vertical="center" shrinkToFit="1"/>
    </xf>
    <xf numFmtId="0" fontId="24" fillId="3" borderId="20" xfId="0" applyNumberFormat="1" applyFont="1" applyFill="1" applyBorder="1" applyAlignment="1">
      <alignment horizontal="center" vertical="center" shrinkToFit="1"/>
    </xf>
    <xf numFmtId="0" fontId="24" fillId="3" borderId="46" xfId="0" applyNumberFormat="1" applyFont="1" applyFill="1" applyBorder="1" applyAlignment="1">
      <alignment horizontal="center" vertical="center" shrinkToFit="1"/>
    </xf>
    <xf numFmtId="177" fontId="12" fillId="0" borderId="1" xfId="0" applyNumberFormat="1" applyFont="1" applyBorder="1" applyAlignment="1" applyProtection="1">
      <alignment horizontal="center" vertical="center" shrinkToFit="1"/>
      <protection locked="0"/>
    </xf>
    <xf numFmtId="0" fontId="18" fillId="3" borderId="19" xfId="3" applyNumberFormat="1" applyFont="1" applyFill="1" applyBorder="1" applyAlignment="1">
      <alignment horizontal="center" vertical="center" shrinkToFit="1"/>
    </xf>
    <xf numFmtId="180" fontId="18" fillId="3" borderId="19" xfId="3" applyNumberFormat="1" applyFont="1" applyFill="1" applyBorder="1" applyAlignment="1">
      <alignment horizontal="right" vertical="center" shrinkToFit="1"/>
    </xf>
    <xf numFmtId="0" fontId="18" fillId="3" borderId="19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20" xfId="3" applyNumberFormat="1" applyFont="1" applyFill="1" applyBorder="1" applyAlignment="1" applyProtection="1">
      <alignment horizontal="center" vertical="center" shrinkToFit="1"/>
      <protection locked="0"/>
    </xf>
    <xf numFmtId="0" fontId="18" fillId="3" borderId="21" xfId="3" applyNumberFormat="1" applyFont="1" applyFill="1" applyBorder="1" applyAlignment="1">
      <alignment horizontal="center" vertical="center" shrinkToFit="1"/>
    </xf>
    <xf numFmtId="9" fontId="18" fillId="3" borderId="26" xfId="3" applyNumberFormat="1" applyFont="1" applyFill="1" applyBorder="1" applyAlignment="1">
      <alignment horizontal="center" vertical="center" shrinkToFit="1"/>
    </xf>
    <xf numFmtId="0" fontId="18" fillId="3" borderId="12" xfId="3" applyNumberFormat="1" applyFont="1" applyFill="1" applyBorder="1" applyAlignment="1">
      <alignment horizontal="center" vertical="center" shrinkToFit="1"/>
    </xf>
    <xf numFmtId="9" fontId="18" fillId="3" borderId="26" xfId="0" applyNumberFormat="1" applyFont="1" applyFill="1" applyBorder="1" applyAlignment="1">
      <alignment horizontal="center" vertical="center" shrinkToFit="1"/>
    </xf>
    <xf numFmtId="9" fontId="18" fillId="3" borderId="29" xfId="0" applyNumberFormat="1" applyFont="1" applyFill="1" applyBorder="1" applyAlignment="1">
      <alignment horizontal="center" vertical="center" shrinkToFit="1"/>
    </xf>
    <xf numFmtId="0" fontId="18" fillId="3" borderId="67" xfId="0" applyNumberFormat="1" applyFont="1" applyFill="1" applyBorder="1" applyAlignment="1">
      <alignment horizontal="center" vertical="center" wrapText="1" shrinkToFit="1"/>
    </xf>
    <xf numFmtId="0" fontId="50" fillId="0" borderId="67" xfId="0" applyFont="1" applyBorder="1" applyAlignment="1" applyProtection="1">
      <alignment horizontal="center" vertical="center"/>
    </xf>
    <xf numFmtId="0" fontId="50" fillId="0" borderId="1" xfId="0" applyFont="1" applyBorder="1" applyAlignment="1" applyProtection="1">
      <alignment horizontal="center" vertical="center"/>
    </xf>
    <xf numFmtId="41" fontId="50" fillId="0" borderId="1" xfId="1" applyFont="1" applyBorder="1" applyAlignment="1" applyProtection="1">
      <alignment horizontal="right" vertical="center"/>
    </xf>
    <xf numFmtId="200" fontId="50" fillId="0" borderId="1" xfId="1" applyNumberFormat="1" applyFont="1" applyBorder="1" applyAlignment="1" applyProtection="1">
      <alignment horizontal="right" vertical="center"/>
    </xf>
    <xf numFmtId="41" fontId="49" fillId="0" borderId="120" xfId="1" applyFont="1" applyBorder="1" applyAlignment="1" applyProtection="1">
      <alignment horizontal="right" vertical="center"/>
    </xf>
    <xf numFmtId="0" fontId="24" fillId="0" borderId="1" xfId="0" applyNumberFormat="1" applyFont="1" applyBorder="1" applyAlignment="1">
      <alignment vertical="center" shrinkToFit="1"/>
    </xf>
    <xf numFmtId="178" fontId="24" fillId="0" borderId="1" xfId="0" applyNumberFormat="1" applyFont="1" applyBorder="1" applyAlignment="1">
      <alignment horizontal="center" vertical="center" shrinkToFit="1"/>
    </xf>
    <xf numFmtId="0" fontId="53" fillId="0" borderId="48" xfId="0" applyNumberFormat="1" applyFont="1" applyBorder="1" applyAlignment="1">
      <alignment horizontal="center" shrinkToFit="1"/>
    </xf>
    <xf numFmtId="0" fontId="36" fillId="3" borderId="1" xfId="0" applyNumberFormat="1" applyFont="1" applyFill="1" applyBorder="1" applyAlignment="1">
      <alignment shrinkToFit="1"/>
    </xf>
    <xf numFmtId="0" fontId="36" fillId="3" borderId="48" xfId="0" applyNumberFormat="1" applyFont="1" applyFill="1" applyBorder="1" applyAlignment="1">
      <alignment shrinkToFit="1"/>
    </xf>
    <xf numFmtId="187" fontId="24" fillId="0" borderId="6" xfId="0" applyNumberFormat="1" applyFont="1" applyBorder="1" applyAlignment="1">
      <alignment horizontal="center" vertical="center" shrinkToFit="1"/>
    </xf>
    <xf numFmtId="0" fontId="0" fillId="0" borderId="6" xfId="0" applyNumberFormat="1" applyBorder="1" applyAlignment="1">
      <alignment horizontal="left" shrinkToFit="1"/>
    </xf>
    <xf numFmtId="0" fontId="0" fillId="0" borderId="19" xfId="0" applyNumberFormat="1" applyBorder="1" applyAlignment="1">
      <alignment shrinkToFit="1"/>
    </xf>
    <xf numFmtId="0" fontId="0" fillId="0" borderId="46" xfId="0" applyNumberFormat="1" applyBorder="1" applyAlignment="1">
      <alignment shrinkToFit="1"/>
    </xf>
    <xf numFmtId="0" fontId="0" fillId="0" borderId="38" xfId="0" applyNumberFormat="1" applyBorder="1" applyAlignment="1">
      <alignment horizontal="center" shrinkToFit="1"/>
    </xf>
    <xf numFmtId="186" fontId="24" fillId="0" borderId="16" xfId="0" applyNumberFormat="1" applyFont="1" applyBorder="1" applyAlignment="1">
      <alignment horizontal="center" vertical="center" shrinkToFit="1"/>
    </xf>
    <xf numFmtId="0" fontId="24" fillId="0" borderId="16" xfId="0" applyNumberFormat="1" applyFont="1" applyBorder="1" applyAlignment="1">
      <alignment vertical="center" shrinkToFit="1"/>
    </xf>
    <xf numFmtId="180" fontId="54" fillId="0" borderId="19" xfId="0" applyNumberFormat="1" applyFont="1" applyBorder="1" applyAlignment="1">
      <alignment horizontal="center" shrinkToFit="1"/>
    </xf>
    <xf numFmtId="9" fontId="18" fillId="3" borderId="33" xfId="3" applyNumberFormat="1" applyFont="1" applyFill="1" applyBorder="1" applyAlignment="1">
      <alignment horizontal="center" vertical="center" shrinkToFit="1"/>
    </xf>
    <xf numFmtId="178" fontId="18" fillId="3" borderId="26" xfId="3" applyNumberFormat="1" applyFont="1" applyFill="1" applyBorder="1" applyAlignment="1">
      <alignment horizontal="center" vertical="center" shrinkToFit="1"/>
    </xf>
    <xf numFmtId="9" fontId="18" fillId="3" borderId="51" xfId="3" applyNumberFormat="1" applyFont="1" applyFill="1" applyBorder="1" applyAlignment="1">
      <alignment horizontal="center" vertical="center" shrinkToFit="1"/>
    </xf>
    <xf numFmtId="0" fontId="18" fillId="3" borderId="9" xfId="3" applyNumberFormat="1" applyFont="1" applyFill="1" applyBorder="1" applyAlignment="1">
      <alignment horizontal="center" vertical="center" shrinkToFit="1"/>
    </xf>
    <xf numFmtId="9" fontId="18" fillId="3" borderId="9" xfId="3" applyNumberFormat="1" applyFont="1" applyFill="1" applyBorder="1" applyAlignment="1">
      <alignment horizontal="center" vertical="center" shrinkToFit="1"/>
    </xf>
    <xf numFmtId="0" fontId="18" fillId="3" borderId="94" xfId="3" applyNumberFormat="1" applyFont="1" applyFill="1" applyBorder="1" applyAlignment="1">
      <alignment horizontal="center" vertical="center" shrinkToFit="1"/>
    </xf>
    <xf numFmtId="0" fontId="18" fillId="3" borderId="95" xfId="3" applyNumberFormat="1" applyFont="1" applyFill="1" applyBorder="1" applyAlignment="1">
      <alignment horizontal="center" vertical="center" shrinkToFit="1"/>
    </xf>
    <xf numFmtId="180" fontId="18" fillId="3" borderId="95" xfId="3" applyNumberFormat="1" applyFont="1" applyFill="1" applyBorder="1" applyAlignment="1">
      <alignment horizontal="center" vertical="center" shrinkToFit="1"/>
    </xf>
    <xf numFmtId="0" fontId="18" fillId="3" borderId="123" xfId="3" applyNumberFormat="1" applyFont="1" applyFill="1" applyBorder="1" applyAlignment="1">
      <alignment horizontal="center" vertical="center" shrinkToFit="1"/>
    </xf>
    <xf numFmtId="0" fontId="18" fillId="3" borderId="124" xfId="3" applyNumberFormat="1" applyFont="1" applyFill="1" applyBorder="1" applyAlignment="1">
      <alignment horizontal="center" vertical="center" shrinkToFit="1"/>
    </xf>
    <xf numFmtId="180" fontId="18" fillId="3" borderId="124" xfId="3" applyNumberFormat="1" applyFont="1" applyFill="1" applyBorder="1" applyAlignment="1">
      <alignment horizontal="center" vertical="center" shrinkToFit="1"/>
    </xf>
    <xf numFmtId="0" fontId="18" fillId="3" borderId="26" xfId="0" applyNumberFormat="1" applyFont="1" applyFill="1" applyBorder="1" applyAlignment="1">
      <alignment horizontal="center" vertical="center" wrapText="1" shrinkToFit="1"/>
    </xf>
    <xf numFmtId="180" fontId="18" fillId="3" borderId="24" xfId="3" applyNumberFormat="1" applyFont="1" applyFill="1" applyBorder="1" applyAlignment="1">
      <alignment horizontal="right" vertical="center" shrinkToFit="1"/>
    </xf>
    <xf numFmtId="180" fontId="18" fillId="3" borderId="27" xfId="3" applyNumberFormat="1" applyFont="1" applyFill="1" applyBorder="1" applyAlignment="1">
      <alignment horizontal="right" vertical="center" shrinkToFit="1"/>
    </xf>
    <xf numFmtId="0" fontId="14" fillId="3" borderId="125" xfId="3" applyNumberFormat="1" applyFont="1" applyFill="1" applyBorder="1" applyAlignment="1">
      <alignment vertical="center" shrinkToFit="1"/>
    </xf>
    <xf numFmtId="0" fontId="14" fillId="3" borderId="32" xfId="3" applyNumberFormat="1" applyFont="1" applyFill="1" applyBorder="1" applyAlignment="1">
      <alignment vertical="center" shrinkToFit="1"/>
    </xf>
    <xf numFmtId="180" fontId="18" fillId="3" borderId="91" xfId="3" applyNumberFormat="1" applyFont="1" applyFill="1" applyBorder="1" applyAlignment="1">
      <alignment horizontal="right" vertical="center" shrinkToFit="1"/>
    </xf>
    <xf numFmtId="180" fontId="18" fillId="3" borderId="125" xfId="3" applyNumberFormat="1" applyFont="1" applyFill="1" applyBorder="1" applyAlignment="1">
      <alignment horizontal="right" vertical="center" shrinkToFit="1"/>
    </xf>
    <xf numFmtId="0" fontId="17" fillId="3" borderId="22" xfId="0" applyNumberFormat="1" applyFont="1" applyFill="1" applyBorder="1" applyAlignment="1">
      <alignment horizontal="center" vertical="center" wrapText="1" shrinkToFit="1"/>
    </xf>
    <xf numFmtId="9" fontId="17" fillId="3" borderId="36" xfId="3" applyNumberFormat="1" applyFont="1" applyFill="1" applyBorder="1" applyAlignment="1">
      <alignment horizontal="center" vertical="center" wrapText="1" shrinkToFit="1"/>
    </xf>
    <xf numFmtId="180" fontId="18" fillId="3" borderId="122" xfId="3" applyNumberFormat="1" applyFont="1" applyFill="1" applyBorder="1" applyAlignment="1">
      <alignment horizontal="right" vertical="center" shrinkToFit="1"/>
    </xf>
    <xf numFmtId="9" fontId="18" fillId="3" borderId="18" xfId="3" applyNumberFormat="1" applyFont="1" applyFill="1" applyBorder="1" applyAlignment="1">
      <alignment horizontal="center" vertical="center" shrinkToFit="1"/>
    </xf>
    <xf numFmtId="180" fontId="18" fillId="3" borderId="41" xfId="3" applyNumberFormat="1" applyFont="1" applyFill="1" applyBorder="1" applyAlignment="1">
      <alignment horizontal="right" vertical="center" shrinkToFit="1"/>
    </xf>
    <xf numFmtId="0" fontId="18" fillId="3" borderId="18" xfId="3" applyNumberFormat="1" applyFont="1" applyFill="1" applyBorder="1" applyAlignment="1">
      <alignment horizontal="center" vertical="center" shrinkToFit="1"/>
    </xf>
    <xf numFmtId="9" fontId="18" fillId="3" borderId="36" xfId="3" applyNumberFormat="1" applyFont="1" applyFill="1" applyBorder="1" applyAlignment="1">
      <alignment horizontal="center" vertical="center" shrinkToFit="1"/>
    </xf>
    <xf numFmtId="180" fontId="14" fillId="3" borderId="126" xfId="3" applyNumberFormat="1" applyFont="1" applyFill="1" applyBorder="1" applyAlignment="1">
      <alignment vertical="center" shrinkToFit="1"/>
    </xf>
    <xf numFmtId="0" fontId="14" fillId="3" borderId="58" xfId="3" applyNumberFormat="1" applyFont="1" applyFill="1" applyBorder="1" applyAlignment="1">
      <alignment vertical="center" shrinkToFit="1"/>
    </xf>
    <xf numFmtId="0" fontId="14" fillId="3" borderId="44" xfId="3" applyNumberFormat="1" applyFont="1" applyFill="1" applyBorder="1" applyAlignment="1">
      <alignment vertical="center" shrinkToFit="1"/>
    </xf>
    <xf numFmtId="9" fontId="55" fillId="3" borderId="67" xfId="0" applyNumberFormat="1" applyFont="1" applyFill="1" applyBorder="1" applyAlignment="1">
      <alignment horizontal="center" vertical="center" shrinkToFit="1"/>
    </xf>
    <xf numFmtId="9" fontId="14" fillId="3" borderId="30" xfId="0" applyNumberFormat="1" applyFont="1" applyFill="1" applyBorder="1" applyAlignment="1">
      <alignment vertical="center" shrinkToFit="1"/>
    </xf>
    <xf numFmtId="9" fontId="18" fillId="3" borderId="18" xfId="0" applyNumberFormat="1" applyFont="1" applyFill="1" applyBorder="1" applyAlignment="1">
      <alignment horizontal="center" vertical="center" shrinkToFit="1"/>
    </xf>
    <xf numFmtId="0" fontId="18" fillId="3" borderId="19" xfId="0" applyNumberFormat="1" applyFont="1" applyFill="1" applyBorder="1" applyAlignment="1">
      <alignment horizontal="center" vertical="center" shrinkToFit="1"/>
    </xf>
    <xf numFmtId="180" fontId="18" fillId="3" borderId="19" xfId="0" applyNumberFormat="1" applyFont="1" applyFill="1" applyBorder="1" applyAlignment="1">
      <alignment horizontal="right" vertical="center" shrinkToFit="1"/>
    </xf>
    <xf numFmtId="0" fontId="18" fillId="3" borderId="19" xfId="0" applyNumberFormat="1" applyFont="1" applyFill="1" applyBorder="1" applyAlignment="1" applyProtection="1">
      <alignment horizontal="center" vertical="center" shrinkToFit="1"/>
      <protection locked="0"/>
    </xf>
    <xf numFmtId="180" fontId="14" fillId="3" borderId="46" xfId="0" applyNumberFormat="1" applyFont="1" applyFill="1" applyBorder="1" applyAlignment="1">
      <alignment horizontal="right" vertical="center" shrinkToFit="1"/>
    </xf>
    <xf numFmtId="0" fontId="18" fillId="3" borderId="84" xfId="0" applyNumberFormat="1" applyFont="1" applyFill="1" applyBorder="1" applyAlignment="1">
      <alignment horizontal="center" vertical="center" shrinkToFit="1"/>
    </xf>
    <xf numFmtId="0" fontId="18" fillId="3" borderId="29" xfId="0" applyNumberFormat="1" applyFont="1" applyFill="1" applyBorder="1" applyAlignment="1">
      <alignment horizontal="center" vertical="center" shrinkToFit="1"/>
    </xf>
    <xf numFmtId="178" fontId="14" fillId="3" borderId="46" xfId="0" applyNumberFormat="1" applyFont="1" applyFill="1" applyBorder="1" applyAlignment="1">
      <alignment vertical="center" shrinkToFit="1"/>
    </xf>
    <xf numFmtId="9" fontId="14" fillId="3" borderId="29" xfId="0" applyNumberFormat="1" applyFont="1" applyFill="1" applyBorder="1" applyAlignment="1">
      <alignment vertical="center" shrinkToFit="1"/>
    </xf>
    <xf numFmtId="180" fontId="14" fillId="3" borderId="19" xfId="0" applyNumberFormat="1" applyFont="1" applyFill="1" applyBorder="1" applyAlignment="1">
      <alignment vertical="center" shrinkToFit="1"/>
    </xf>
    <xf numFmtId="41" fontId="35" fillId="0" borderId="17" xfId="1" applyFont="1" applyBorder="1" applyAlignment="1" applyProtection="1">
      <alignment horizontal="left" vertical="center"/>
    </xf>
    <xf numFmtId="41" fontId="44" fillId="0" borderId="17" xfId="1" applyFont="1" applyBorder="1" applyAlignment="1" applyProtection="1">
      <alignment horizontal="left" vertical="center"/>
    </xf>
    <xf numFmtId="41" fontId="0" fillId="0" borderId="0" xfId="1" applyFont="1" applyBorder="1" applyAlignment="1" applyProtection="1">
      <alignment horizontal="left" vertical="center"/>
    </xf>
    <xf numFmtId="41" fontId="35" fillId="0" borderId="0" xfId="1" applyFont="1" applyAlignment="1" applyProtection="1">
      <alignment horizontal="left" vertical="center"/>
    </xf>
    <xf numFmtId="41" fontId="44" fillId="0" borderId="0" xfId="1" applyFont="1" applyAlignment="1" applyProtection="1">
      <alignment horizontal="left" vertical="center"/>
    </xf>
    <xf numFmtId="41" fontId="2" fillId="0" borderId="2" xfId="1" applyFont="1" applyBorder="1" applyAlignment="1" applyProtection="1">
      <alignment horizontal="left" vertical="center"/>
      <protection locked="0"/>
    </xf>
    <xf numFmtId="41" fontId="2" fillId="0" borderId="3" xfId="1" applyFont="1" applyBorder="1" applyAlignment="1" applyProtection="1">
      <alignment horizontal="left" vertical="center"/>
      <protection locked="0"/>
    </xf>
    <xf numFmtId="41" fontId="2" fillId="0" borderId="27" xfId="1" applyFont="1" applyBorder="1" applyAlignment="1" applyProtection="1">
      <alignment horizontal="left" vertical="center"/>
      <protection locked="0"/>
    </xf>
    <xf numFmtId="41" fontId="0" fillId="0" borderId="1" xfId="1" applyFont="1" applyBorder="1" applyAlignment="1" applyProtection="1">
      <alignment horizontal="center" vertical="center"/>
    </xf>
    <xf numFmtId="41" fontId="0" fillId="0" borderId="6" xfId="1" applyFont="1" applyBorder="1" applyAlignment="1" applyProtection="1">
      <alignment horizontal="center" vertical="center"/>
    </xf>
    <xf numFmtId="41" fontId="0" fillId="0" borderId="2" xfId="1" applyFont="1" applyBorder="1" applyAlignment="1" applyProtection="1">
      <alignment horizontal="center" vertical="center"/>
    </xf>
    <xf numFmtId="41" fontId="0" fillId="0" borderId="4" xfId="1" applyFont="1" applyBorder="1" applyAlignment="1" applyProtection="1">
      <alignment horizontal="center" vertical="center"/>
    </xf>
    <xf numFmtId="41" fontId="2" fillId="0" borderId="6" xfId="1" applyFont="1" applyBorder="1" applyAlignment="1" applyProtection="1">
      <alignment horizontal="center" vertical="center" wrapText="1"/>
    </xf>
    <xf numFmtId="41" fontId="2" fillId="0" borderId="15" xfId="1" applyFont="1" applyBorder="1" applyAlignment="1" applyProtection="1">
      <alignment horizontal="center" vertical="center"/>
    </xf>
    <xf numFmtId="41" fontId="2" fillId="0" borderId="53" xfId="1" applyFont="1" applyBorder="1" applyAlignment="1" applyProtection="1">
      <alignment horizontal="center" vertical="center"/>
    </xf>
    <xf numFmtId="41" fontId="2" fillId="0" borderId="38" xfId="1" applyFont="1" applyBorder="1" applyAlignment="1" applyProtection="1">
      <alignment horizontal="center" vertical="center"/>
    </xf>
    <xf numFmtId="41" fontId="2" fillId="0" borderId="85" xfId="1" applyFont="1" applyBorder="1" applyAlignment="1" applyProtection="1">
      <alignment horizontal="center" vertical="center"/>
    </xf>
    <xf numFmtId="41" fontId="2" fillId="0" borderId="60" xfId="1" applyFont="1" applyBorder="1" applyAlignment="1" applyProtection="1">
      <alignment horizontal="center" vertical="center"/>
    </xf>
    <xf numFmtId="41" fontId="0" fillId="0" borderId="22" xfId="1" applyFont="1" applyBorder="1" applyAlignment="1" applyProtection="1">
      <alignment vertical="center"/>
    </xf>
    <xf numFmtId="41" fontId="5" fillId="0" borderId="23" xfId="1" applyBorder="1" applyAlignment="1" applyProtection="1">
      <alignment vertical="center"/>
    </xf>
    <xf numFmtId="41" fontId="5" fillId="0" borderId="26" xfId="1" applyBorder="1" applyAlignment="1" applyProtection="1">
      <alignment vertical="center"/>
    </xf>
    <xf numFmtId="41" fontId="5" fillId="0" borderId="1" xfId="1" applyBorder="1" applyAlignment="1" applyProtection="1">
      <alignment vertical="center"/>
    </xf>
    <xf numFmtId="41" fontId="0" fillId="9" borderId="26" xfId="1" applyFont="1" applyFill="1" applyBorder="1" applyAlignment="1" applyProtection="1">
      <alignment vertical="center"/>
      <protection locked="0"/>
    </xf>
    <xf numFmtId="41" fontId="5" fillId="9" borderId="1" xfId="1" applyFill="1" applyBorder="1" applyAlignment="1" applyProtection="1">
      <alignment vertical="center"/>
      <protection locked="0"/>
    </xf>
    <xf numFmtId="41" fontId="5" fillId="8" borderId="26" xfId="1" applyFill="1" applyBorder="1" applyAlignment="1" applyProtection="1">
      <alignment vertical="center"/>
    </xf>
    <xf numFmtId="41" fontId="5" fillId="8" borderId="1" xfId="1" applyFill="1" applyBorder="1" applyAlignment="1" applyProtection="1">
      <alignment vertical="center"/>
    </xf>
    <xf numFmtId="41" fontId="5" fillId="9" borderId="26" xfId="1" applyFill="1" applyBorder="1" applyAlignment="1" applyProtection="1">
      <alignment vertical="center"/>
    </xf>
    <xf numFmtId="41" fontId="5" fillId="9" borderId="1" xfId="1" applyFill="1" applyBorder="1" applyAlignment="1" applyProtection="1">
      <alignment vertical="center"/>
    </xf>
    <xf numFmtId="41" fontId="0" fillId="0" borderId="29" xfId="1" applyFont="1" applyBorder="1" applyAlignment="1" applyProtection="1">
      <alignment vertical="center"/>
    </xf>
    <xf numFmtId="41" fontId="5" fillId="0" borderId="30" xfId="1" applyBorder="1" applyAlignment="1" applyProtection="1">
      <alignment vertical="center"/>
    </xf>
    <xf numFmtId="178" fontId="3" fillId="0" borderId="2" xfId="1" applyNumberFormat="1" applyFont="1" applyBorder="1" applyAlignment="1" applyProtection="1">
      <alignment horizontal="right" vertical="center"/>
    </xf>
    <xf numFmtId="178" fontId="3" fillId="0" borderId="4" xfId="1" applyNumberFormat="1" applyFont="1" applyBorder="1" applyAlignment="1" applyProtection="1">
      <alignment horizontal="right" vertical="center"/>
    </xf>
    <xf numFmtId="41" fontId="3" fillId="0" borderId="1" xfId="1" applyFont="1" applyBorder="1" applyAlignment="1" applyProtection="1">
      <alignment horizontal="center" vertical="center"/>
    </xf>
    <xf numFmtId="41" fontId="3" fillId="0" borderId="7" xfId="1" applyFont="1" applyBorder="1" applyAlignment="1" applyProtection="1">
      <alignment horizontal="center" vertical="center"/>
    </xf>
    <xf numFmtId="41" fontId="3" fillId="0" borderId="24" xfId="1" applyFont="1" applyBorder="1" applyAlignment="1" applyProtection="1">
      <alignment horizontal="center" vertical="center"/>
    </xf>
    <xf numFmtId="41" fontId="38" fillId="0" borderId="78" xfId="1" applyFont="1" applyBorder="1" applyAlignment="1" applyProtection="1">
      <alignment horizontal="center" vertical="center"/>
    </xf>
    <xf numFmtId="41" fontId="38" fillId="0" borderId="3" xfId="1" applyFont="1" applyBorder="1" applyAlignment="1" applyProtection="1">
      <alignment horizontal="center" vertical="center"/>
    </xf>
    <xf numFmtId="41" fontId="38" fillId="0" borderId="4" xfId="1" applyFont="1" applyBorder="1" applyAlignment="1" applyProtection="1">
      <alignment horizontal="center" vertical="center"/>
    </xf>
    <xf numFmtId="178" fontId="38" fillId="0" borderId="2" xfId="1" applyNumberFormat="1" applyFont="1" applyBorder="1" applyAlignment="1" applyProtection="1">
      <alignment horizontal="right" vertical="center"/>
    </xf>
    <xf numFmtId="178" fontId="38" fillId="0" borderId="27" xfId="1" applyNumberFormat="1" applyFont="1" applyBorder="1" applyAlignment="1" applyProtection="1">
      <alignment horizontal="right" vertical="center"/>
    </xf>
    <xf numFmtId="41" fontId="4" fillId="0" borderId="77" xfId="1" applyFont="1" applyBorder="1" applyAlignment="1" applyProtection="1">
      <alignment horizontal="center" vertical="center"/>
    </xf>
    <xf numFmtId="41" fontId="4" fillId="0" borderId="8" xfId="1" applyFont="1" applyBorder="1" applyAlignment="1" applyProtection="1">
      <alignment horizontal="center" vertical="center"/>
    </xf>
    <xf numFmtId="41" fontId="4" fillId="0" borderId="24" xfId="1" applyFont="1" applyBorder="1" applyAlignment="1" applyProtection="1">
      <alignment horizontal="center" vertical="center"/>
    </xf>
    <xf numFmtId="178" fontId="3" fillId="0" borderId="1" xfId="1" applyNumberFormat="1" applyFont="1" applyBorder="1" applyAlignment="1" applyProtection="1">
      <alignment horizontal="right" vertical="center"/>
    </xf>
    <xf numFmtId="200" fontId="3" fillId="0" borderId="1" xfId="1" applyNumberFormat="1" applyFont="1" applyBorder="1" applyAlignment="1" applyProtection="1">
      <alignment horizontal="right" vertical="center"/>
    </xf>
    <xf numFmtId="41" fontId="3" fillId="0" borderId="2" xfId="1" applyNumberFormat="1" applyFont="1" applyBorder="1" applyAlignment="1" applyProtection="1">
      <alignment horizontal="right" vertical="center"/>
    </xf>
    <xf numFmtId="41" fontId="3" fillId="0" borderId="4" xfId="1" applyNumberFormat="1" applyFont="1" applyBorder="1" applyAlignment="1" applyProtection="1">
      <alignment horizontal="right" vertical="center"/>
    </xf>
    <xf numFmtId="41" fontId="2" fillId="0" borderId="2" xfId="1" applyFont="1" applyBorder="1" applyAlignment="1" applyProtection="1">
      <alignment horizontal="center" vertical="center"/>
      <protection locked="0"/>
    </xf>
    <xf numFmtId="41" fontId="2" fillId="0" borderId="4" xfId="1" applyFont="1" applyBorder="1" applyAlignment="1" applyProtection="1">
      <alignment horizontal="center" vertical="center"/>
      <protection locked="0"/>
    </xf>
    <xf numFmtId="41" fontId="3" fillId="0" borderId="77" xfId="1" applyFont="1" applyBorder="1" applyAlignment="1" applyProtection="1">
      <alignment horizontal="center" vertical="center"/>
    </xf>
    <xf numFmtId="41" fontId="3" fillId="0" borderId="8" xfId="1" applyFont="1" applyBorder="1" applyAlignment="1" applyProtection="1">
      <alignment horizontal="center" vertical="center"/>
    </xf>
    <xf numFmtId="41" fontId="3" fillId="0" borderId="9" xfId="1" applyFont="1" applyBorder="1" applyAlignment="1" applyProtection="1">
      <alignment horizontal="center" vertical="center"/>
    </xf>
    <xf numFmtId="41" fontId="2" fillId="0" borderId="2" xfId="1" applyFont="1" applyBorder="1" applyAlignment="1" applyProtection="1">
      <alignment horizontal="center" vertical="center"/>
    </xf>
    <xf numFmtId="41" fontId="2" fillId="0" borderId="4" xfId="1" applyFont="1" applyBorder="1" applyAlignment="1" applyProtection="1">
      <alignment horizontal="center" vertical="center"/>
    </xf>
    <xf numFmtId="41" fontId="2" fillId="0" borderId="2" xfId="1" applyFont="1" applyBorder="1" applyAlignment="1" applyProtection="1">
      <alignment horizontal="left" vertical="center"/>
    </xf>
    <xf numFmtId="41" fontId="2" fillId="0" borderId="3" xfId="1" applyFont="1" applyBorder="1" applyAlignment="1" applyProtection="1">
      <alignment horizontal="left" vertical="center"/>
    </xf>
    <xf numFmtId="41" fontId="2" fillId="0" borderId="27" xfId="1" applyFont="1" applyBorder="1" applyAlignment="1" applyProtection="1">
      <alignment horizontal="left" vertical="center"/>
    </xf>
    <xf numFmtId="195" fontId="2" fillId="0" borderId="2" xfId="1" applyNumberFormat="1" applyFont="1" applyBorder="1" applyAlignment="1" applyProtection="1">
      <alignment horizontal="center" vertical="center"/>
      <protection locked="0"/>
    </xf>
    <xf numFmtId="195" fontId="2" fillId="0" borderId="4" xfId="1" applyNumberFormat="1" applyFont="1" applyBorder="1" applyAlignment="1" applyProtection="1">
      <alignment horizontal="center" vertical="center"/>
      <protection locked="0"/>
    </xf>
    <xf numFmtId="41" fontId="42" fillId="0" borderId="2" xfId="1" applyFont="1" applyBorder="1" applyAlignment="1" applyProtection="1">
      <alignment horizontal="center" vertical="center"/>
    </xf>
    <xf numFmtId="41" fontId="41" fillId="0" borderId="4" xfId="1" applyFont="1" applyBorder="1" applyAlignment="1" applyProtection="1">
      <alignment horizontal="center" vertical="center"/>
    </xf>
    <xf numFmtId="41" fontId="2" fillId="0" borderId="4" xfId="1" applyFont="1" applyBorder="1" applyAlignment="1" applyProtection="1">
      <alignment horizontal="left" vertical="center"/>
      <protection locked="0"/>
    </xf>
    <xf numFmtId="195" fontId="15" fillId="0" borderId="55" xfId="0" applyNumberFormat="1" applyFont="1" applyBorder="1" applyAlignment="1">
      <alignment horizontal="center" shrinkToFit="1"/>
    </xf>
    <xf numFmtId="197" fontId="15" fillId="0" borderId="55" xfId="0" applyNumberFormat="1" applyFont="1" applyBorder="1" applyAlignment="1"/>
    <xf numFmtId="194" fontId="15" fillId="0" borderId="55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/>
    </xf>
    <xf numFmtId="0" fontId="6" fillId="0" borderId="43" xfId="0" applyNumberFormat="1" applyFont="1" applyBorder="1" applyAlignment="1">
      <alignment horizontal="center" vertical="center"/>
    </xf>
    <xf numFmtId="0" fontId="6" fillId="0" borderId="58" xfId="0" applyNumberFormat="1" applyFont="1" applyBorder="1" applyAlignment="1">
      <alignment horizontal="center" vertical="center"/>
    </xf>
    <xf numFmtId="0" fontId="6" fillId="0" borderId="44" xfId="0" applyNumberFormat="1" applyFont="1" applyBorder="1" applyAlignment="1">
      <alignment horizontal="center" vertical="center"/>
    </xf>
    <xf numFmtId="177" fontId="14" fillId="3" borderId="26" xfId="0" applyNumberFormat="1" applyFont="1" applyFill="1" applyBorder="1" applyAlignment="1">
      <alignment horizontal="center" vertical="center" textRotation="255" wrapText="1"/>
    </xf>
    <xf numFmtId="177" fontId="14" fillId="3" borderId="29" xfId="0" applyNumberFormat="1" applyFont="1" applyFill="1" applyBorder="1" applyAlignment="1">
      <alignment horizontal="center" vertical="center" textRotation="255" wrapText="1"/>
    </xf>
    <xf numFmtId="177" fontId="14" fillId="3" borderId="26" xfId="0" applyNumberFormat="1" applyFont="1" applyFill="1" applyBorder="1" applyAlignment="1">
      <alignment horizontal="center" vertical="center" wrapText="1"/>
    </xf>
    <xf numFmtId="177" fontId="14" fillId="3" borderId="29" xfId="0" applyNumberFormat="1" applyFont="1" applyFill="1" applyBorder="1" applyAlignment="1">
      <alignment horizontal="center" vertical="center" wrapText="1"/>
    </xf>
    <xf numFmtId="177" fontId="14" fillId="3" borderId="30" xfId="0" applyNumberFormat="1" applyFont="1" applyFill="1" applyBorder="1" applyAlignment="1">
      <alignment horizontal="center" vertical="center"/>
    </xf>
    <xf numFmtId="177" fontId="14" fillId="3" borderId="33" xfId="0" applyNumberFormat="1" applyFont="1" applyFill="1" applyBorder="1" applyAlignment="1">
      <alignment horizontal="center" vertical="center" textRotation="255" wrapText="1"/>
    </xf>
    <xf numFmtId="177" fontId="14" fillId="3" borderId="30" xfId="0" applyNumberFormat="1" applyFont="1" applyFill="1" applyBorder="1" applyAlignment="1">
      <alignment horizontal="center" vertical="center" wrapText="1"/>
    </xf>
    <xf numFmtId="180" fontId="14" fillId="3" borderId="30" xfId="0" applyNumberFormat="1" applyFont="1" applyFill="1" applyBorder="1" applyAlignment="1">
      <alignment horizontal="right" vertical="center"/>
    </xf>
    <xf numFmtId="180" fontId="14" fillId="3" borderId="50" xfId="0" applyNumberFormat="1" applyFont="1" applyFill="1" applyBorder="1" applyAlignment="1">
      <alignment horizontal="right" vertical="center"/>
    </xf>
    <xf numFmtId="177" fontId="14" fillId="3" borderId="22" xfId="0" applyNumberFormat="1" applyFont="1" applyFill="1" applyBorder="1" applyAlignment="1">
      <alignment horizontal="center" vertical="center" textRotation="255" wrapText="1"/>
    </xf>
    <xf numFmtId="177" fontId="14" fillId="3" borderId="6" xfId="0" applyNumberFormat="1" applyFont="1" applyFill="1" applyBorder="1" applyAlignment="1">
      <alignment horizontal="right" vertical="center"/>
    </xf>
    <xf numFmtId="177" fontId="14" fillId="3" borderId="38" xfId="0" applyNumberFormat="1" applyFont="1" applyFill="1" applyBorder="1" applyAlignment="1">
      <alignment horizontal="right" vertical="center"/>
    </xf>
    <xf numFmtId="196" fontId="18" fillId="0" borderId="90" xfId="0" applyNumberFormat="1" applyFont="1" applyBorder="1" applyAlignment="1">
      <alignment horizontal="center" vertical="center"/>
    </xf>
    <xf numFmtId="196" fontId="18" fillId="0" borderId="5" xfId="0" applyNumberFormat="1" applyFont="1" applyBorder="1" applyAlignment="1">
      <alignment horizontal="center" vertical="center"/>
    </xf>
    <xf numFmtId="196" fontId="18" fillId="0" borderId="91" xfId="0" applyNumberFormat="1" applyFont="1" applyBorder="1" applyAlignment="1">
      <alignment horizontal="center" vertical="center"/>
    </xf>
    <xf numFmtId="177" fontId="14" fillId="3" borderId="30" xfId="0" applyNumberFormat="1" applyFont="1" applyFill="1" applyBorder="1" applyAlignment="1">
      <alignment horizontal="right" vertical="center" wrapText="1"/>
    </xf>
    <xf numFmtId="177" fontId="14" fillId="3" borderId="50" xfId="0" applyNumberFormat="1" applyFont="1" applyFill="1" applyBorder="1" applyAlignment="1">
      <alignment horizontal="right" vertical="center" wrapText="1"/>
    </xf>
    <xf numFmtId="177" fontId="14" fillId="3" borderId="33" xfId="0" applyNumberFormat="1" applyFont="1" applyFill="1" applyBorder="1" applyAlignment="1">
      <alignment horizontal="center" vertical="center" wrapText="1"/>
    </xf>
    <xf numFmtId="177" fontId="14" fillId="3" borderId="16" xfId="0" applyNumberFormat="1" applyFont="1" applyFill="1" applyBorder="1" applyAlignment="1">
      <alignment horizontal="center" vertical="center" wrapText="1"/>
    </xf>
    <xf numFmtId="177" fontId="14" fillId="3" borderId="36" xfId="0" applyNumberFormat="1" applyFont="1" applyFill="1" applyBorder="1" applyAlignment="1">
      <alignment horizontal="center" vertical="center" wrapText="1"/>
    </xf>
    <xf numFmtId="177" fontId="14" fillId="3" borderId="6" xfId="0" applyNumberFormat="1" applyFont="1" applyFill="1" applyBorder="1" applyAlignment="1">
      <alignment horizontal="center" vertical="center" wrapText="1"/>
    </xf>
    <xf numFmtId="177" fontId="14" fillId="3" borderId="16" xfId="0" applyNumberFormat="1" applyFont="1" applyFill="1" applyBorder="1" applyAlignment="1">
      <alignment horizontal="right" vertical="center"/>
    </xf>
    <xf numFmtId="177" fontId="14" fillId="3" borderId="52" xfId="0" applyNumberFormat="1" applyFont="1" applyFill="1" applyBorder="1" applyAlignment="1">
      <alignment horizontal="right" vertical="center"/>
    </xf>
    <xf numFmtId="177" fontId="14" fillId="3" borderId="22" xfId="0" applyNumberFormat="1" applyFont="1" applyFill="1" applyBorder="1" applyAlignment="1">
      <alignment horizontal="center" vertical="center" textRotation="255" wrapText="1" shrinkToFit="1"/>
    </xf>
    <xf numFmtId="177" fontId="14" fillId="3" borderId="26" xfId="0" applyNumberFormat="1" applyFont="1" applyFill="1" applyBorder="1" applyAlignment="1">
      <alignment horizontal="center" vertical="center" textRotation="255" wrapText="1" shrinkToFit="1"/>
    </xf>
    <xf numFmtId="177" fontId="14" fillId="3" borderId="29" xfId="0" applyNumberFormat="1" applyFont="1" applyFill="1" applyBorder="1" applyAlignment="1">
      <alignment horizontal="center" vertical="center" textRotation="255" wrapText="1" shrinkToFit="1"/>
    </xf>
    <xf numFmtId="177" fontId="14" fillId="3" borderId="29" xfId="0" applyNumberFormat="1" applyFont="1" applyFill="1" applyBorder="1" applyAlignment="1">
      <alignment horizontal="center" vertical="center" shrinkToFit="1"/>
    </xf>
    <xf numFmtId="177" fontId="14" fillId="3" borderId="30" xfId="0" applyNumberFormat="1" applyFont="1" applyFill="1" applyBorder="1" applyAlignment="1">
      <alignment horizontal="center" vertical="center" shrinkToFit="1"/>
    </xf>
    <xf numFmtId="177" fontId="14" fillId="3" borderId="53" xfId="0" applyNumberFormat="1" applyFont="1" applyFill="1" applyBorder="1" applyAlignment="1">
      <alignment horizontal="center" vertical="center"/>
    </xf>
    <xf numFmtId="177" fontId="14" fillId="3" borderId="53" xfId="0" applyNumberFormat="1" applyFont="1" applyFill="1" applyBorder="1" applyAlignment="1">
      <alignment horizontal="center" vertical="center" wrapText="1"/>
    </xf>
    <xf numFmtId="177" fontId="14" fillId="3" borderId="53" xfId="0" applyNumberFormat="1" applyFont="1" applyFill="1" applyBorder="1" applyAlignment="1">
      <alignment horizontal="right" vertical="center" wrapText="1"/>
    </xf>
    <xf numFmtId="177" fontId="14" fillId="3" borderId="60" xfId="0" applyNumberFormat="1" applyFont="1" applyFill="1" applyBorder="1" applyAlignment="1">
      <alignment horizontal="right" vertical="center" wrapText="1"/>
    </xf>
    <xf numFmtId="0" fontId="23" fillId="0" borderId="17" xfId="0" applyNumberFormat="1" applyFont="1" applyBorder="1" applyAlignment="1">
      <alignment horizontal="center" vertical="center" shrinkToFit="1"/>
    </xf>
    <xf numFmtId="0" fontId="54" fillId="0" borderId="39" xfId="0" applyNumberFormat="1" applyFont="1" applyBorder="1" applyAlignment="1">
      <alignment horizontal="center" shrinkToFit="1"/>
    </xf>
    <xf numFmtId="0" fontId="54" fillId="0" borderId="40" xfId="0" applyNumberFormat="1" applyFont="1" applyBorder="1" applyAlignment="1">
      <alignment horizontal="center" shrinkToFit="1"/>
    </xf>
    <xf numFmtId="0" fontId="54" fillId="0" borderId="45" xfId="0" applyNumberFormat="1" applyFont="1" applyBorder="1" applyAlignment="1">
      <alignment horizontal="center" shrinkToFit="1"/>
    </xf>
    <xf numFmtId="194" fontId="14" fillId="0" borderId="39" xfId="0" applyNumberFormat="1" applyFont="1" applyBorder="1" applyAlignment="1">
      <alignment horizontal="center"/>
    </xf>
    <xf numFmtId="194" fontId="14" fillId="0" borderId="40" xfId="0" applyNumberFormat="1" applyFont="1" applyBorder="1" applyAlignment="1">
      <alignment horizontal="center"/>
    </xf>
    <xf numFmtId="194" fontId="14" fillId="0" borderId="41" xfId="0" applyNumberFormat="1" applyFont="1" applyBorder="1" applyAlignment="1">
      <alignment horizontal="center"/>
    </xf>
    <xf numFmtId="180" fontId="15" fillId="0" borderId="39" xfId="0" applyNumberFormat="1" applyFont="1" applyBorder="1" applyAlignment="1">
      <alignment horizontal="center" shrinkToFit="1"/>
    </xf>
    <xf numFmtId="0" fontId="15" fillId="0" borderId="40" xfId="0" applyNumberFormat="1" applyFont="1" applyBorder="1" applyAlignment="1">
      <alignment horizontal="center" shrinkToFit="1"/>
    </xf>
    <xf numFmtId="0" fontId="15" fillId="0" borderId="41" xfId="0" applyNumberFormat="1" applyFont="1" applyBorder="1" applyAlignment="1">
      <alignment horizontal="center" shrinkToFit="1"/>
    </xf>
    <xf numFmtId="0" fontId="20" fillId="0" borderId="111" xfId="3" applyNumberFormat="1" applyFont="1" applyBorder="1" applyAlignment="1">
      <alignment horizontal="center" vertical="center" shrinkToFit="1"/>
    </xf>
    <xf numFmtId="0" fontId="20" fillId="0" borderId="15" xfId="3" applyNumberFormat="1" applyFont="1" applyBorder="1" applyAlignment="1">
      <alignment horizontal="center" vertical="center" shrinkToFit="1"/>
    </xf>
    <xf numFmtId="0" fontId="20" fillId="0" borderId="112" xfId="3" applyNumberFormat="1" applyFont="1" applyBorder="1" applyAlignment="1">
      <alignment horizontal="center" vertical="center" shrinkToFit="1"/>
    </xf>
    <xf numFmtId="196" fontId="18" fillId="0" borderId="63" xfId="3" applyNumberFormat="1" applyFont="1" applyBorder="1" applyAlignment="1">
      <alignment horizontal="center" vertical="center" shrinkToFit="1"/>
    </xf>
    <xf numFmtId="0" fontId="20" fillId="0" borderId="0" xfId="0" applyNumberFormat="1" applyFont="1" applyBorder="1" applyAlignment="1">
      <alignment horizontal="center" vertical="center" shrinkToFit="1"/>
    </xf>
    <xf numFmtId="196" fontId="18" fillId="0" borderId="63" xfId="0" applyNumberFormat="1" applyFont="1" applyBorder="1" applyAlignment="1">
      <alignment horizontal="center" vertical="center" shrinkToFit="1"/>
    </xf>
    <xf numFmtId="0" fontId="14" fillId="3" borderId="39" xfId="0" applyNumberFormat="1" applyFont="1" applyFill="1" applyBorder="1" applyAlignment="1">
      <alignment horizontal="center" vertical="center" shrinkToFit="1"/>
    </xf>
    <xf numFmtId="0" fontId="14" fillId="3" borderId="40" xfId="0" applyNumberFormat="1" applyFont="1" applyFill="1" applyBorder="1" applyAlignment="1">
      <alignment horizontal="center" vertical="center" shrinkToFit="1"/>
    </xf>
    <xf numFmtId="0" fontId="14" fillId="3" borderId="45" xfId="0" applyNumberFormat="1" applyFont="1" applyFill="1" applyBorder="1" applyAlignment="1">
      <alignment horizontal="center" vertical="center" shrinkToFit="1"/>
    </xf>
    <xf numFmtId="178" fontId="14" fillId="3" borderId="20" xfId="0" applyNumberFormat="1" applyFont="1" applyFill="1" applyBorder="1" applyAlignment="1">
      <alignment horizontal="center" vertical="center" shrinkToFit="1"/>
    </xf>
    <xf numFmtId="178" fontId="14" fillId="3" borderId="40" xfId="0" applyNumberFormat="1" applyFont="1" applyFill="1" applyBorder="1" applyAlignment="1">
      <alignment horizontal="center" vertical="center" shrinkToFit="1"/>
    </xf>
    <xf numFmtId="178" fontId="14" fillId="3" borderId="45" xfId="0" applyNumberFormat="1" applyFont="1" applyFill="1" applyBorder="1" applyAlignment="1">
      <alignment horizontal="center" vertical="center" shrinkToFit="1"/>
    </xf>
    <xf numFmtId="0" fontId="56" fillId="0" borderId="39" xfId="0" applyNumberFormat="1" applyFont="1" applyBorder="1" applyAlignment="1">
      <alignment horizontal="center" shrinkToFit="1"/>
    </xf>
    <xf numFmtId="0" fontId="56" fillId="0" borderId="40" xfId="0" applyNumberFormat="1" applyFont="1" applyBorder="1" applyAlignment="1">
      <alignment horizontal="center" shrinkToFit="1"/>
    </xf>
    <xf numFmtId="0" fontId="56" fillId="0" borderId="45" xfId="0" applyNumberFormat="1" applyFont="1" applyBorder="1" applyAlignment="1">
      <alignment horizontal="center" shrinkToFit="1"/>
    </xf>
    <xf numFmtId="180" fontId="56" fillId="0" borderId="20" xfId="0" applyNumberFormat="1" applyFont="1" applyBorder="1" applyAlignment="1">
      <alignment horizontal="right" shrinkToFit="1"/>
    </xf>
    <xf numFmtId="0" fontId="56" fillId="0" borderId="40" xfId="0" applyNumberFormat="1" applyFont="1" applyBorder="1" applyAlignment="1">
      <alignment horizontal="right" shrinkToFit="1"/>
    </xf>
    <xf numFmtId="0" fontId="56" fillId="0" borderId="41" xfId="0" applyNumberFormat="1" applyFont="1" applyBorder="1" applyAlignment="1">
      <alignment horizontal="right" shrinkToFit="1"/>
    </xf>
    <xf numFmtId="195" fontId="18" fillId="0" borderId="55" xfId="0" applyNumberFormat="1" applyFont="1" applyBorder="1" applyAlignment="1">
      <alignment horizontal="center" vertical="center"/>
    </xf>
    <xf numFmtId="197" fontId="18" fillId="0" borderId="55" xfId="0" applyNumberFormat="1" applyFont="1" applyBorder="1" applyAlignment="1">
      <alignment horizontal="left" vertical="center"/>
    </xf>
    <xf numFmtId="194" fontId="18" fillId="0" borderId="55" xfId="0" applyNumberFormat="1" applyFont="1" applyBorder="1" applyAlignment="1">
      <alignment horizontal="center" vertical="center"/>
    </xf>
    <xf numFmtId="0" fontId="26" fillId="3" borderId="79" xfId="3" applyNumberFormat="1" applyFont="1" applyFill="1" applyBorder="1" applyAlignment="1">
      <alignment horizontal="center" vertical="center"/>
    </xf>
    <xf numFmtId="0" fontId="26" fillId="3" borderId="55" xfId="3" applyNumberFormat="1" applyFont="1" applyFill="1" applyBorder="1" applyAlignment="1">
      <alignment horizontal="center" vertical="center"/>
    </xf>
    <xf numFmtId="0" fontId="26" fillId="3" borderId="80" xfId="3" applyNumberFormat="1" applyFont="1" applyFill="1" applyBorder="1" applyAlignment="1">
      <alignment horizontal="center" vertical="center"/>
    </xf>
    <xf numFmtId="0" fontId="14" fillId="3" borderId="42" xfId="3" applyNumberFormat="1" applyFont="1" applyFill="1" applyBorder="1" applyAlignment="1">
      <alignment horizontal="center" vertical="center" textRotation="255" wrapText="1"/>
    </xf>
    <xf numFmtId="0" fontId="14" fillId="3" borderId="37" xfId="3" applyNumberFormat="1" applyFont="1" applyFill="1" applyBorder="1" applyAlignment="1">
      <alignment horizontal="center" vertical="center" textRotation="255" wrapText="1"/>
    </xf>
    <xf numFmtId="0" fontId="14" fillId="3" borderId="49" xfId="3" applyNumberFormat="1" applyFont="1" applyFill="1" applyBorder="1" applyAlignment="1">
      <alignment horizontal="center" vertical="center" textRotation="255" wrapText="1"/>
    </xf>
    <xf numFmtId="0" fontId="14" fillId="3" borderId="37" xfId="3" applyNumberFormat="1" applyFont="1" applyFill="1" applyBorder="1" applyAlignment="1">
      <alignment horizontal="center" vertical="center" textRotation="255"/>
    </xf>
    <xf numFmtId="0" fontId="14" fillId="3" borderId="49" xfId="3" applyNumberFormat="1" applyFont="1" applyFill="1" applyBorder="1" applyAlignment="1">
      <alignment horizontal="center" vertical="center" textRotation="255"/>
    </xf>
    <xf numFmtId="0" fontId="14" fillId="3" borderId="18" xfId="0" applyNumberFormat="1" applyFont="1" applyFill="1" applyBorder="1" applyAlignment="1">
      <alignment horizontal="center" vertical="center"/>
    </xf>
    <xf numFmtId="0" fontId="14" fillId="3" borderId="19" xfId="0" applyNumberFormat="1" applyFont="1" applyFill="1" applyBorder="1" applyAlignment="1">
      <alignment horizontal="center" vertical="center"/>
    </xf>
    <xf numFmtId="0" fontId="14" fillId="3" borderId="53" xfId="0" applyNumberFormat="1" applyFont="1" applyFill="1" applyBorder="1" applyAlignment="1">
      <alignment horizontal="center" vertical="center"/>
    </xf>
    <xf numFmtId="0" fontId="14" fillId="3" borderId="54" xfId="0" applyNumberFormat="1" applyFont="1" applyFill="1" applyBorder="1" applyAlignment="1">
      <alignment horizontal="center" vertical="center"/>
    </xf>
    <xf numFmtId="41" fontId="14" fillId="3" borderId="39" xfId="1" applyFont="1" applyFill="1" applyBorder="1" applyAlignment="1">
      <alignment vertical="center"/>
    </xf>
    <xf numFmtId="41" fontId="14" fillId="3" borderId="40" xfId="1" applyFont="1" applyFill="1" applyBorder="1" applyAlignment="1">
      <alignment vertical="center"/>
    </xf>
    <xf numFmtId="41" fontId="14" fillId="3" borderId="41" xfId="1" applyFont="1" applyFill="1" applyBorder="1" applyAlignment="1">
      <alignment vertical="center"/>
    </xf>
    <xf numFmtId="196" fontId="18" fillId="3" borderId="61" xfId="3" applyNumberFormat="1" applyFont="1" applyFill="1" applyBorder="1" applyAlignment="1">
      <alignment horizontal="center" vertical="center"/>
    </xf>
    <xf numFmtId="196" fontId="18" fillId="3" borderId="17" xfId="3" applyNumberFormat="1" applyFont="1" applyFill="1" applyBorder="1" applyAlignment="1">
      <alignment horizontal="center" vertical="center"/>
    </xf>
    <xf numFmtId="196" fontId="18" fillId="3" borderId="83" xfId="3" applyNumberFormat="1" applyFont="1" applyFill="1" applyBorder="1" applyAlignment="1">
      <alignment horizontal="center" vertical="center"/>
    </xf>
    <xf numFmtId="9" fontId="20" fillId="3" borderId="79" xfId="4" applyFont="1" applyFill="1" applyBorder="1" applyAlignment="1">
      <alignment horizontal="center" vertical="center"/>
    </xf>
    <xf numFmtId="9" fontId="20" fillId="3" borderId="55" xfId="4" applyFont="1" applyFill="1" applyBorder="1" applyAlignment="1">
      <alignment horizontal="center" vertical="center"/>
    </xf>
    <xf numFmtId="9" fontId="20" fillId="3" borderId="80" xfId="4" applyFont="1" applyFill="1" applyBorder="1" applyAlignment="1">
      <alignment horizontal="center" vertical="center"/>
    </xf>
    <xf numFmtId="180" fontId="14" fillId="3" borderId="7" xfId="0" applyNumberFormat="1" applyFont="1" applyFill="1" applyBorder="1" applyAlignment="1">
      <alignment horizontal="center" vertical="center"/>
    </xf>
    <xf numFmtId="180" fontId="14" fillId="3" borderId="9" xfId="0" applyNumberFormat="1" applyFont="1" applyFill="1" applyBorder="1" applyAlignment="1">
      <alignment horizontal="center" vertical="center"/>
    </xf>
    <xf numFmtId="0" fontId="12" fillId="5" borderId="2" xfId="0" applyNumberFormat="1" applyFont="1" applyFill="1" applyBorder="1" applyAlignment="1" applyProtection="1">
      <alignment horizontal="center" vertical="center"/>
      <protection locked="0"/>
    </xf>
    <xf numFmtId="0" fontId="12" fillId="5" borderId="4" xfId="0" applyNumberFormat="1" applyFont="1" applyFill="1" applyBorder="1" applyAlignment="1" applyProtection="1">
      <alignment horizontal="center" vertical="center"/>
      <protection locked="0"/>
    </xf>
    <xf numFmtId="41" fontId="5" fillId="5" borderId="2" xfId="1" applyFill="1" applyBorder="1" applyAlignment="1" applyProtection="1">
      <alignment horizontal="center" vertical="center"/>
      <protection locked="0"/>
    </xf>
    <xf numFmtId="41" fontId="5" fillId="5" borderId="3" xfId="1" applyFill="1" applyBorder="1" applyAlignment="1" applyProtection="1">
      <alignment horizontal="center" vertical="center"/>
      <protection locked="0"/>
    </xf>
    <xf numFmtId="41" fontId="5" fillId="5" borderId="4" xfId="1" applyFill="1" applyBorder="1" applyAlignment="1" applyProtection="1">
      <alignment horizontal="center" vertical="center"/>
      <protection locked="0"/>
    </xf>
    <xf numFmtId="180" fontId="14" fillId="3" borderId="26" xfId="0" applyNumberFormat="1" applyFont="1" applyFill="1" applyBorder="1" applyAlignment="1">
      <alignment horizontal="center" vertical="center" textRotation="255" wrapText="1"/>
    </xf>
    <xf numFmtId="180" fontId="14" fillId="3" borderId="29" xfId="0" applyNumberFormat="1" applyFont="1" applyFill="1" applyBorder="1" applyAlignment="1">
      <alignment horizontal="center" vertical="center" textRotation="255" wrapText="1"/>
    </xf>
    <xf numFmtId="180" fontId="18" fillId="3" borderId="2" xfId="0" applyNumberFormat="1" applyFont="1" applyFill="1" applyBorder="1" applyAlignment="1" applyProtection="1">
      <alignment horizontal="center" vertical="center" wrapText="1"/>
      <protection locked="0"/>
    </xf>
    <xf numFmtId="180" fontId="18" fillId="3" borderId="4" xfId="0" applyNumberFormat="1" applyFont="1" applyFill="1" applyBorder="1" applyAlignment="1" applyProtection="1">
      <alignment horizontal="center" vertical="center" wrapText="1"/>
      <protection locked="0"/>
    </xf>
    <xf numFmtId="196" fontId="18" fillId="3" borderId="61" xfId="4" applyNumberFormat="1" applyFont="1" applyFill="1" applyBorder="1" applyAlignment="1">
      <alignment horizontal="center" vertical="center"/>
    </xf>
    <xf numFmtId="196" fontId="18" fillId="3" borderId="17" xfId="4" applyNumberFormat="1" applyFont="1" applyFill="1" applyBorder="1" applyAlignment="1">
      <alignment horizontal="center" vertical="center"/>
    </xf>
    <xf numFmtId="196" fontId="18" fillId="3" borderId="83" xfId="4" applyNumberFormat="1" applyFont="1" applyFill="1" applyBorder="1" applyAlignment="1">
      <alignment horizontal="center" vertical="center"/>
    </xf>
    <xf numFmtId="180" fontId="14" fillId="3" borderId="30" xfId="0" applyNumberFormat="1" applyFont="1" applyFill="1" applyBorder="1" applyAlignment="1" applyProtection="1">
      <alignment horizontal="center" vertical="center"/>
      <protection locked="0"/>
    </xf>
    <xf numFmtId="180" fontId="14" fillId="3" borderId="22" xfId="0" applyNumberFormat="1" applyFont="1" applyFill="1" applyBorder="1" applyAlignment="1">
      <alignment horizontal="center" vertical="center" textRotation="255" wrapText="1"/>
    </xf>
    <xf numFmtId="180" fontId="14" fillId="3" borderId="30" xfId="0" applyNumberFormat="1" applyFont="1" applyFill="1" applyBorder="1" applyAlignment="1">
      <alignment horizontal="center" vertical="center" wrapText="1"/>
    </xf>
    <xf numFmtId="180" fontId="14" fillId="3" borderId="30" xfId="0" applyNumberFormat="1" applyFont="1" applyFill="1" applyBorder="1" applyAlignment="1">
      <alignment horizontal="center" vertical="center"/>
    </xf>
    <xf numFmtId="0" fontId="22" fillId="5" borderId="2" xfId="0" applyNumberFormat="1" applyFont="1" applyFill="1" applyBorder="1" applyAlignment="1" applyProtection="1">
      <alignment horizontal="center" vertical="center"/>
      <protection locked="0"/>
    </xf>
    <xf numFmtId="0" fontId="22" fillId="5" borderId="4" xfId="0" applyNumberFormat="1" applyFont="1" applyFill="1" applyBorder="1" applyAlignment="1" applyProtection="1">
      <alignment horizontal="center" vertical="center"/>
      <protection locked="0"/>
    </xf>
    <xf numFmtId="0" fontId="12" fillId="5" borderId="2" xfId="0" applyNumberFormat="1" applyFont="1" applyFill="1" applyBorder="1" applyAlignment="1">
      <alignment horizontal="center" vertical="center"/>
    </xf>
    <xf numFmtId="0" fontId="12" fillId="5" borderId="4" xfId="0" applyNumberFormat="1" applyFon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  <xf numFmtId="0" fontId="0" fillId="5" borderId="4" xfId="0" applyNumberFormat="1" applyFill="1" applyBorder="1" applyAlignment="1">
      <alignment horizontal="center" vertical="center"/>
    </xf>
    <xf numFmtId="180" fontId="18" fillId="3" borderId="1" xfId="0" applyNumberFormat="1" applyFont="1" applyFill="1" applyBorder="1" applyAlignment="1" applyProtection="1">
      <alignment horizontal="center" vertical="center" shrinkToFit="1"/>
    </xf>
    <xf numFmtId="180" fontId="14" fillId="3" borderId="43" xfId="0" applyNumberFormat="1" applyFont="1" applyFill="1" applyBorder="1" applyAlignment="1">
      <alignment horizontal="center" vertical="center" textRotation="255" wrapText="1"/>
    </xf>
    <xf numFmtId="180" fontId="14" fillId="3" borderId="89" xfId="0" applyNumberFormat="1" applyFont="1" applyFill="1" applyBorder="1" applyAlignment="1">
      <alignment horizontal="center" vertical="center" textRotation="255" wrapText="1"/>
    </xf>
    <xf numFmtId="180" fontId="14" fillId="3" borderId="59" xfId="0" applyNumberFormat="1" applyFont="1" applyFill="1" applyBorder="1" applyAlignment="1">
      <alignment horizontal="center" vertical="center" textRotation="255" wrapText="1"/>
    </xf>
    <xf numFmtId="180" fontId="18" fillId="3" borderId="23" xfId="0" applyNumberFormat="1" applyFont="1" applyFill="1" applyBorder="1" applyAlignment="1" applyProtection="1">
      <alignment horizontal="center" vertical="center" shrinkToFit="1"/>
    </xf>
    <xf numFmtId="180" fontId="18" fillId="3" borderId="1" xfId="0" applyNumberFormat="1" applyFont="1" applyFill="1" applyBorder="1" applyAlignment="1" applyProtection="1">
      <alignment horizontal="left" vertical="center" shrinkToFit="1"/>
      <protection locked="0"/>
    </xf>
    <xf numFmtId="180" fontId="18" fillId="3" borderId="1" xfId="0" applyNumberFormat="1" applyFont="1" applyFill="1" applyBorder="1" applyAlignment="1" applyProtection="1">
      <alignment horizontal="center" vertical="center" shrinkToFit="1"/>
      <protection locked="0"/>
    </xf>
    <xf numFmtId="180" fontId="36" fillId="3" borderId="31" xfId="0" applyNumberFormat="1" applyFont="1" applyFill="1" applyBorder="1" applyAlignment="1">
      <alignment horizontal="center" vertical="center" shrinkToFit="1"/>
    </xf>
    <xf numFmtId="180" fontId="36" fillId="3" borderId="57" xfId="0" applyNumberFormat="1" applyFont="1" applyFill="1" applyBorder="1" applyAlignment="1">
      <alignment horizontal="center" vertical="center" shrinkToFit="1"/>
    </xf>
    <xf numFmtId="180" fontId="36" fillId="3" borderId="51" xfId="0" applyNumberFormat="1" applyFont="1" applyFill="1" applyBorder="1" applyAlignment="1">
      <alignment horizontal="center" vertical="center" shrinkToFit="1"/>
    </xf>
    <xf numFmtId="180" fontId="14" fillId="3" borderId="6" xfId="0" applyNumberFormat="1" applyFont="1" applyFill="1" applyBorder="1" applyAlignment="1">
      <alignment horizontal="center" vertical="center" shrinkToFit="1"/>
    </xf>
    <xf numFmtId="195" fontId="2" fillId="3" borderId="40" xfId="0" applyNumberFormat="1" applyFont="1" applyFill="1" applyBorder="1" applyAlignment="1">
      <alignment horizontal="center" vertical="center"/>
    </xf>
    <xf numFmtId="195" fontId="2" fillId="3" borderId="41" xfId="0" applyNumberFormat="1" applyFont="1" applyFill="1" applyBorder="1" applyAlignment="1">
      <alignment horizontal="center" vertical="center"/>
    </xf>
    <xf numFmtId="197" fontId="2" fillId="3" borderId="39" xfId="0" applyNumberFormat="1" applyFont="1" applyFill="1" applyBorder="1" applyAlignment="1">
      <alignment horizontal="center" vertical="center"/>
    </xf>
    <xf numFmtId="197" fontId="2" fillId="3" borderId="40" xfId="0" applyNumberFormat="1" applyFont="1" applyFill="1" applyBorder="1" applyAlignment="1">
      <alignment horizontal="center" vertical="center"/>
    </xf>
    <xf numFmtId="194" fontId="2" fillId="3" borderId="40" xfId="0" applyNumberFormat="1" applyFont="1" applyFill="1" applyBorder="1" applyAlignment="1">
      <alignment horizontal="center" vertical="center"/>
    </xf>
    <xf numFmtId="0" fontId="25" fillId="3" borderId="79" xfId="0" applyNumberFormat="1" applyFont="1" applyFill="1" applyBorder="1" applyAlignment="1">
      <alignment horizontal="center" vertical="center"/>
    </xf>
    <xf numFmtId="0" fontId="25" fillId="3" borderId="55" xfId="0" applyNumberFormat="1" applyFont="1" applyFill="1" applyBorder="1" applyAlignment="1">
      <alignment horizontal="center" vertical="center"/>
    </xf>
    <xf numFmtId="0" fontId="25" fillId="3" borderId="80" xfId="0" applyNumberFormat="1" applyFont="1" applyFill="1" applyBorder="1" applyAlignment="1">
      <alignment horizontal="center" vertical="center"/>
    </xf>
    <xf numFmtId="31" fontId="13" fillId="3" borderId="81" xfId="0" applyNumberFormat="1" applyFont="1" applyFill="1" applyBorder="1" applyAlignment="1">
      <alignment horizontal="center" vertical="center"/>
    </xf>
    <xf numFmtId="31" fontId="13" fillId="3" borderId="0" xfId="0" applyNumberFormat="1" applyFont="1" applyFill="1" applyBorder="1" applyAlignment="1">
      <alignment horizontal="center" vertical="center"/>
    </xf>
    <xf numFmtId="31" fontId="13" fillId="3" borderId="82" xfId="0" applyNumberFormat="1" applyFont="1" applyFill="1" applyBorder="1" applyAlignment="1">
      <alignment horizontal="center" vertical="center"/>
    </xf>
    <xf numFmtId="0" fontId="18" fillId="3" borderId="43" xfId="0" applyNumberFormat="1" applyFont="1" applyFill="1" applyBorder="1" applyAlignment="1">
      <alignment horizontal="center" vertical="center" shrinkToFit="1"/>
    </xf>
    <xf numFmtId="0" fontId="18" fillId="3" borderId="59" xfId="0" applyNumberFormat="1" applyFont="1" applyFill="1" applyBorder="1" applyAlignment="1">
      <alignment horizontal="center" vertical="center" shrinkToFit="1"/>
    </xf>
    <xf numFmtId="41" fontId="18" fillId="3" borderId="23" xfId="1" applyFont="1" applyFill="1" applyBorder="1" applyAlignment="1">
      <alignment horizontal="center" vertical="center" shrinkToFit="1"/>
    </xf>
    <xf numFmtId="41" fontId="18" fillId="3" borderId="30" xfId="1" applyFont="1" applyFill="1" applyBorder="1" applyAlignment="1">
      <alignment horizontal="center" vertical="center" shrinkToFit="1"/>
    </xf>
    <xf numFmtId="41" fontId="18" fillId="3" borderId="7" xfId="1" applyFont="1" applyFill="1" applyBorder="1" applyAlignment="1">
      <alignment horizontal="center" vertical="center" shrinkToFit="1"/>
    </xf>
    <xf numFmtId="41" fontId="18" fillId="3" borderId="8" xfId="1" applyFont="1" applyFill="1" applyBorder="1" applyAlignment="1">
      <alignment horizontal="center" vertical="center" shrinkToFit="1"/>
    </xf>
    <xf numFmtId="41" fontId="18" fillId="3" borderId="9" xfId="1" applyFont="1" applyFill="1" applyBorder="1" applyAlignment="1">
      <alignment horizontal="center" vertical="center" shrinkToFit="1"/>
    </xf>
    <xf numFmtId="41" fontId="18" fillId="3" borderId="58" xfId="1" applyFont="1" applyFill="1" applyBorder="1" applyAlignment="1">
      <alignment horizontal="center" vertical="center" shrinkToFit="1"/>
    </xf>
    <xf numFmtId="41" fontId="18" fillId="3" borderId="53" xfId="1" applyFont="1" applyFill="1" applyBorder="1" applyAlignment="1">
      <alignment horizontal="center" vertical="center" shrinkToFit="1"/>
    </xf>
    <xf numFmtId="0" fontId="18" fillId="3" borderId="44" xfId="0" applyNumberFormat="1" applyFont="1" applyFill="1" applyBorder="1" applyAlignment="1">
      <alignment horizontal="center" vertical="center" shrinkToFit="1"/>
    </xf>
    <xf numFmtId="0" fontId="18" fillId="3" borderId="60" xfId="0" applyNumberFormat="1" applyFont="1" applyFill="1" applyBorder="1" applyAlignment="1">
      <alignment horizontal="center" vertical="center" shrinkToFit="1"/>
    </xf>
    <xf numFmtId="197" fontId="0" fillId="3" borderId="55" xfId="0" applyNumberFormat="1" applyFill="1" applyBorder="1" applyAlignment="1">
      <alignment horizontal="center" vertical="center"/>
    </xf>
    <xf numFmtId="194" fontId="5" fillId="3" borderId="55" xfId="1" applyNumberFormat="1" applyFill="1" applyBorder="1" applyAlignment="1">
      <alignment horizontal="center" vertical="center"/>
    </xf>
    <xf numFmtId="195" fontId="5" fillId="3" borderId="55" xfId="1" applyNumberFormat="1" applyFill="1" applyBorder="1" applyAlignment="1">
      <alignment horizontal="center" vertical="center"/>
    </xf>
    <xf numFmtId="0" fontId="14" fillId="3" borderId="56" xfId="0" applyNumberFormat="1" applyFont="1" applyFill="1" applyBorder="1" applyAlignment="1">
      <alignment horizontal="center" vertical="center" shrinkToFit="1"/>
    </xf>
    <xf numFmtId="0" fontId="14" fillId="3" borderId="51" xfId="0" applyNumberFormat="1" applyFont="1" applyFill="1" applyBorder="1" applyAlignment="1">
      <alignment horizontal="center" vertical="center" shrinkToFit="1"/>
    </xf>
    <xf numFmtId="0" fontId="14" fillId="3" borderId="61" xfId="0" applyNumberFormat="1" applyFont="1" applyFill="1" applyBorder="1" applyAlignment="1">
      <alignment horizontal="center" vertical="center" shrinkToFit="1"/>
    </xf>
    <xf numFmtId="0" fontId="14" fillId="3" borderId="62" xfId="0" applyNumberFormat="1" applyFont="1" applyFill="1" applyBorder="1" applyAlignment="1">
      <alignment horizontal="center" vertical="center" shrinkToFit="1"/>
    </xf>
    <xf numFmtId="41" fontId="14" fillId="3" borderId="54" xfId="1" applyFont="1" applyFill="1" applyBorder="1" applyAlignment="1">
      <alignment horizontal="center" vertical="center" shrinkToFit="1"/>
    </xf>
    <xf numFmtId="41" fontId="14" fillId="3" borderId="62" xfId="1" applyFont="1" applyFill="1" applyBorder="1" applyAlignment="1">
      <alignment horizontal="center" vertical="center" shrinkToFit="1"/>
    </xf>
    <xf numFmtId="0" fontId="26" fillId="0" borderId="0" xfId="0" applyNumberFormat="1" applyFont="1" applyAlignment="1">
      <alignment horizontal="center" vertical="center"/>
    </xf>
    <xf numFmtId="0" fontId="19" fillId="0" borderId="63" xfId="0" applyNumberFormat="1" applyFont="1" applyBorder="1" applyAlignment="1">
      <alignment horizontal="center" vertical="center"/>
    </xf>
    <xf numFmtId="31" fontId="13" fillId="0" borderId="17" xfId="0" applyNumberFormat="1" applyFont="1" applyBorder="1" applyAlignment="1">
      <alignment horizontal="center" vertical="center"/>
    </xf>
    <xf numFmtId="193" fontId="12" fillId="5" borderId="65" xfId="0" applyNumberFormat="1" applyFont="1" applyFill="1" applyBorder="1" applyAlignment="1" applyProtection="1">
      <alignment horizontal="center" vertical="center" shrinkToFit="1"/>
      <protection locked="0"/>
    </xf>
    <xf numFmtId="193" fontId="12" fillId="5" borderId="66" xfId="0" applyNumberFormat="1" applyFont="1" applyFill="1" applyBorder="1" applyAlignment="1" applyProtection="1">
      <alignment horizontal="center" vertical="center" shrinkToFit="1"/>
      <protection locked="0"/>
    </xf>
    <xf numFmtId="193" fontId="12" fillId="5" borderId="64" xfId="0" applyNumberFormat="1" applyFont="1" applyFill="1" applyBorder="1" applyAlignment="1" applyProtection="1">
      <alignment horizontal="center" vertical="center" shrinkToFit="1"/>
      <protection locked="0"/>
    </xf>
    <xf numFmtId="194" fontId="11" fillId="6" borderId="23" xfId="0" applyNumberFormat="1" applyFont="1" applyFill="1" applyBorder="1" applyAlignment="1" applyProtection="1">
      <alignment horizontal="center" vertical="center" shrinkToFit="1"/>
    </xf>
    <xf numFmtId="180" fontId="13" fillId="0" borderId="1" xfId="0" applyNumberFormat="1" applyFont="1" applyBorder="1" applyAlignment="1" applyProtection="1">
      <alignment horizontal="right" vertical="center" shrinkToFit="1"/>
    </xf>
    <xf numFmtId="41" fontId="0" fillId="0" borderId="11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180" fontId="51" fillId="3" borderId="2" xfId="0" applyNumberFormat="1" applyFont="1" applyFill="1" applyBorder="1" applyAlignment="1">
      <alignment horizontal="center" vertical="center" wrapText="1" shrinkToFit="1"/>
    </xf>
    <xf numFmtId="180" fontId="51" fillId="3" borderId="3" xfId="0" applyNumberFormat="1" applyFont="1" applyFill="1" applyBorder="1" applyAlignment="1">
      <alignment horizontal="center" vertical="center" shrinkToFit="1"/>
    </xf>
    <xf numFmtId="180" fontId="51" fillId="3" borderId="4" xfId="0" applyNumberFormat="1" applyFont="1" applyFill="1" applyBorder="1" applyAlignment="1">
      <alignment horizontal="center" vertical="center" shrinkToFit="1"/>
    </xf>
    <xf numFmtId="180" fontId="11" fillId="7" borderId="2" xfId="0" applyNumberFormat="1" applyFont="1" applyFill="1" applyBorder="1" applyAlignment="1">
      <alignment horizontal="center" vertical="center" shrinkToFit="1"/>
    </xf>
    <xf numFmtId="180" fontId="11" fillId="7" borderId="3" xfId="0" applyNumberFormat="1" applyFont="1" applyFill="1" applyBorder="1" applyAlignment="1">
      <alignment horizontal="center" vertical="center" shrinkToFit="1"/>
    </xf>
    <xf numFmtId="195" fontId="2" fillId="0" borderId="2" xfId="1" applyNumberFormat="1" applyFont="1" applyBorder="1" applyAlignment="1" applyProtection="1">
      <alignment horizontal="center" vertical="center"/>
    </xf>
    <xf numFmtId="195" fontId="2" fillId="0" borderId="4" xfId="1" applyNumberFormat="1" applyFont="1" applyBorder="1" applyAlignment="1" applyProtection="1">
      <alignment horizontal="center" vertical="center"/>
    </xf>
    <xf numFmtId="41" fontId="0" fillId="3" borderId="0" xfId="1" applyFont="1" applyFill="1" applyBorder="1" applyAlignment="1" applyProtection="1">
      <alignment horizontal="center" vertical="center"/>
    </xf>
    <xf numFmtId="41" fontId="2" fillId="0" borderId="4" xfId="1" applyFont="1" applyBorder="1" applyAlignment="1" applyProtection="1">
      <alignment horizontal="left" vertical="center"/>
    </xf>
    <xf numFmtId="177" fontId="3" fillId="0" borderId="2" xfId="1" applyNumberFormat="1" applyFont="1" applyBorder="1" applyAlignment="1" applyProtection="1">
      <alignment horizontal="right" vertical="center"/>
    </xf>
    <xf numFmtId="177" fontId="3" fillId="0" borderId="4" xfId="1" applyNumberFormat="1" applyFont="1" applyBorder="1" applyAlignment="1" applyProtection="1">
      <alignment horizontal="right" vertical="center"/>
    </xf>
    <xf numFmtId="41" fontId="5" fillId="3" borderId="0" xfId="1" applyFill="1" applyBorder="1" applyAlignment="1" applyProtection="1">
      <alignment vertical="center"/>
    </xf>
    <xf numFmtId="0" fontId="49" fillId="0" borderId="1" xfId="0" applyFont="1" applyBorder="1" applyAlignment="1">
      <alignment horizontal="center" vertical="center"/>
    </xf>
    <xf numFmtId="0" fontId="49" fillId="0" borderId="116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49" fillId="0" borderId="108" xfId="0" applyFont="1" applyBorder="1" applyAlignment="1">
      <alignment horizontal="center" vertical="center"/>
    </xf>
    <xf numFmtId="0" fontId="49" fillId="0" borderId="117" xfId="0" applyFont="1" applyBorder="1" applyAlignment="1">
      <alignment horizontal="center" vertical="center"/>
    </xf>
    <xf numFmtId="0" fontId="49" fillId="0" borderId="63" xfId="0" applyFont="1" applyBorder="1" applyAlignment="1">
      <alignment horizontal="center" vertical="center"/>
    </xf>
    <xf numFmtId="0" fontId="49" fillId="0" borderId="73" xfId="0" applyFont="1" applyBorder="1" applyAlignment="1">
      <alignment horizontal="center" vertical="center"/>
    </xf>
    <xf numFmtId="0" fontId="50" fillId="10" borderId="113" xfId="0" applyFont="1" applyFill="1" applyBorder="1" applyAlignment="1">
      <alignment horizontal="center" vertical="center"/>
    </xf>
    <xf numFmtId="0" fontId="50" fillId="10" borderId="114" xfId="0" applyFont="1" applyFill="1" applyBorder="1" applyAlignment="1">
      <alignment horizontal="center" vertical="center"/>
    </xf>
    <xf numFmtId="0" fontId="50" fillId="10" borderId="115" xfId="0" applyFont="1" applyFill="1" applyBorder="1" applyAlignment="1">
      <alignment horizontal="center" vertical="center"/>
    </xf>
    <xf numFmtId="195" fontId="50" fillId="0" borderId="1" xfId="0" applyNumberFormat="1" applyFont="1" applyBorder="1" applyAlignment="1" applyProtection="1">
      <alignment horizontal="center" vertical="center"/>
    </xf>
    <xf numFmtId="195" fontId="50" fillId="0" borderId="69" xfId="0" applyNumberFormat="1" applyFont="1" applyBorder="1" applyAlignment="1" applyProtection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113" xfId="0" applyFont="1" applyBorder="1" applyAlignment="1">
      <alignment horizontal="center" vertical="center"/>
    </xf>
    <xf numFmtId="0" fontId="49" fillId="0" borderId="67" xfId="0" applyFont="1" applyBorder="1" applyAlignment="1">
      <alignment horizontal="center" vertical="center"/>
    </xf>
    <xf numFmtId="0" fontId="49" fillId="0" borderId="114" xfId="0" applyFont="1" applyBorder="1" applyAlignment="1">
      <alignment horizontal="center" vertical="center"/>
    </xf>
    <xf numFmtId="0" fontId="49" fillId="0" borderId="115" xfId="0" applyFont="1" applyBorder="1" applyAlignment="1">
      <alignment horizontal="center" vertical="center"/>
    </xf>
    <xf numFmtId="0" fontId="49" fillId="0" borderId="69" xfId="0" applyFont="1" applyBorder="1" applyAlignment="1">
      <alignment horizontal="center" vertical="center"/>
    </xf>
    <xf numFmtId="0" fontId="49" fillId="0" borderId="2" xfId="0" applyNumberFormat="1" applyFont="1" applyBorder="1" applyAlignment="1">
      <alignment horizontal="center" vertical="center"/>
    </xf>
    <xf numFmtId="0" fontId="49" fillId="0" borderId="3" xfId="0" applyNumberFormat="1" applyFont="1" applyBorder="1" applyAlignment="1">
      <alignment horizontal="center" vertical="center"/>
    </xf>
    <xf numFmtId="0" fontId="50" fillId="0" borderId="67" xfId="0" applyFont="1" applyBorder="1" applyAlignment="1" applyProtection="1">
      <alignment horizontal="center" vertical="center"/>
    </xf>
    <xf numFmtId="0" fontId="50" fillId="0" borderId="1" xfId="0" applyFont="1" applyBorder="1" applyAlignment="1" applyProtection="1">
      <alignment horizontal="center" vertical="center"/>
    </xf>
    <xf numFmtId="0" fontId="49" fillId="0" borderId="119" xfId="0" applyFont="1" applyBorder="1" applyAlignment="1" applyProtection="1">
      <alignment horizontal="center" vertical="center"/>
    </xf>
    <xf numFmtId="0" fontId="49" fillId="0" borderId="120" xfId="0" applyFont="1" applyBorder="1" applyAlignment="1" applyProtection="1">
      <alignment horizontal="center" vertical="center"/>
    </xf>
    <xf numFmtId="199" fontId="50" fillId="0" borderId="2" xfId="0" applyNumberFormat="1" applyFont="1" applyBorder="1" applyAlignment="1" applyProtection="1">
      <alignment horizontal="center" vertical="center"/>
    </xf>
    <xf numFmtId="199" fontId="50" fillId="0" borderId="3" xfId="0" applyNumberFormat="1" applyFont="1" applyBorder="1" applyAlignment="1" applyProtection="1">
      <alignment horizontal="center" vertical="center"/>
    </xf>
    <xf numFmtId="194" fontId="50" fillId="0" borderId="3" xfId="0" applyNumberFormat="1" applyFont="1" applyBorder="1" applyAlignment="1" applyProtection="1">
      <alignment horizontal="center" vertical="center"/>
    </xf>
    <xf numFmtId="194" fontId="50" fillId="0" borderId="68" xfId="0" applyNumberFormat="1" applyFont="1" applyBorder="1" applyAlignment="1" applyProtection="1">
      <alignment horizontal="center" vertical="center"/>
    </xf>
    <xf numFmtId="0" fontId="50" fillId="0" borderId="1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41" fontId="50" fillId="0" borderId="1" xfId="0" applyNumberFormat="1" applyFont="1" applyBorder="1" applyAlignment="1" applyProtection="1">
      <alignment horizontal="center" vertical="center"/>
    </xf>
    <xf numFmtId="0" fontId="50" fillId="0" borderId="69" xfId="0" applyFont="1" applyBorder="1" applyAlignment="1" applyProtection="1">
      <alignment horizontal="center" vertical="center"/>
    </xf>
  </cellXfs>
  <cellStyles count="5">
    <cellStyle name="백분율 2" xfId="4"/>
    <cellStyle name="쉼표 [0]" xfId="1" builtinId="6"/>
    <cellStyle name="통화 [0]" xfId="2" builtinId="7"/>
    <cellStyle name="표준" xfId="0" builtinId="0"/>
    <cellStyle name="표준 2" xfId="3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57150</xdr:rowOff>
        </xdr:from>
        <xdr:to>
          <xdr:col>0</xdr:col>
          <xdr:colOff>923925</xdr:colOff>
          <xdr:row>1</xdr:row>
          <xdr:rowOff>352425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I$3" spid="_x0000_s2887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57150"/>
              <a:ext cx="895350" cy="29527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1143000</xdr:colOff>
          <xdr:row>1</xdr:row>
          <xdr:rowOff>28576</xdr:rowOff>
        </xdr:from>
        <xdr:to>
          <xdr:col>4</xdr:col>
          <xdr:colOff>1877730</xdr:colOff>
          <xdr:row>2</xdr:row>
          <xdr:rowOff>9526</xdr:rowOff>
        </xdr:to>
        <xdr:pic>
          <xdr:nvPicPr>
            <xdr:cNvPr id="4" name="그림 3"/>
            <xdr:cNvPicPr>
              <a:picLocks noChangeAspect="1" noChangeArrowheads="1"/>
              <a:extLst>
                <a:ext uri="{84589F7E-364E-4C9E-8A38-B11213B215E9}">
                  <a14:cameraTool cellRange="#REF!" spid="_x0000_s2887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91000" y="247651"/>
              <a:ext cx="2020605" cy="5524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0</xdr:row>
          <xdr:rowOff>323850</xdr:rowOff>
        </xdr:from>
        <xdr:to>
          <xdr:col>8</xdr:col>
          <xdr:colOff>1247775</xdr:colOff>
          <xdr:row>2</xdr:row>
          <xdr:rowOff>168828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[1]결제란!$A$3:$D$4" spid="_x0000_s780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486275" y="533400"/>
              <a:ext cx="1847850" cy="4831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57150</xdr:rowOff>
        </xdr:from>
        <xdr:to>
          <xdr:col>0</xdr:col>
          <xdr:colOff>914400</xdr:colOff>
          <xdr:row>1</xdr:row>
          <xdr:rowOff>342900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I$3" spid="_x0000_s180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276225"/>
              <a:ext cx="885825" cy="28575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K-Portal/K-Portal%20AM/20200103134042_12d7347073393431/1.&#44228;&#49328;&#49436;(&#47924;&#44417;&#54868;)2019%20&#51064;&#49345;&#4851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계산서(무궁화실)"/>
      <sheetName val="용품및시설임대료"/>
      <sheetName val="추가물품"/>
      <sheetName val="식당음식"/>
      <sheetName val="반품"/>
      <sheetName val="외부내역"/>
      <sheetName val="기본물품"/>
      <sheetName val="기타사용"/>
      <sheetName val="도우미계산"/>
      <sheetName val="결제란"/>
      <sheetName val="Sheet1"/>
    </sheetNames>
    <sheetDataSet>
      <sheetData sheetId="0">
        <row r="4">
          <cell r="D4" t="str">
            <v>무궁화실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I27"/>
  <sheetViews>
    <sheetView showZeros="0" tabSelected="1" workbookViewId="0">
      <selection activeCell="B5" sqref="B5:C5"/>
    </sheetView>
  </sheetViews>
  <sheetFormatPr defaultRowHeight="16.5" x14ac:dyDescent="0.3"/>
  <cols>
    <col min="1" max="1" width="16.125" style="154" customWidth="1"/>
    <col min="2" max="2" width="12.5" style="154" customWidth="1"/>
    <col min="3" max="3" width="11.375" style="154" customWidth="1"/>
    <col min="4" max="4" width="16.875" style="154" customWidth="1"/>
    <col min="5" max="5" width="25" style="154" customWidth="1"/>
    <col min="6" max="7" width="9" style="145"/>
    <col min="8" max="8" width="9.375" style="145" bestFit="1" customWidth="1"/>
    <col min="9" max="9" width="11.625" style="145" customWidth="1"/>
    <col min="10" max="16384" width="9" style="145"/>
  </cols>
  <sheetData>
    <row r="1" spans="1:9" ht="17.25" thickBot="1" x14ac:dyDescent="0.35">
      <c r="A1" s="502" t="s">
        <v>352</v>
      </c>
      <c r="B1" s="503"/>
      <c r="C1" s="503"/>
      <c r="D1" s="503"/>
      <c r="E1" s="503"/>
    </row>
    <row r="2" spans="1:9" ht="45" customHeight="1" x14ac:dyDescent="0.3">
      <c r="A2" s="542" t="s">
        <v>350</v>
      </c>
      <c r="B2" s="543"/>
      <c r="C2" s="543"/>
      <c r="D2" s="543"/>
      <c r="E2" s="544"/>
    </row>
    <row r="3" spans="1:9" ht="22.5" customHeight="1" x14ac:dyDescent="0.3">
      <c r="A3" s="146" t="s">
        <v>340</v>
      </c>
      <c r="B3" s="554" t="s">
        <v>1</v>
      </c>
      <c r="C3" s="555"/>
      <c r="D3" s="147" t="s">
        <v>0</v>
      </c>
      <c r="E3" s="148" t="s">
        <v>2</v>
      </c>
      <c r="I3" s="145" t="s">
        <v>351</v>
      </c>
    </row>
    <row r="4" spans="1:9" ht="22.5" customHeight="1" x14ac:dyDescent="0.3">
      <c r="A4" s="146" t="s">
        <v>341</v>
      </c>
      <c r="B4" s="556" t="s">
        <v>3</v>
      </c>
      <c r="C4" s="557"/>
      <c r="D4" s="557"/>
      <c r="E4" s="558"/>
    </row>
    <row r="5" spans="1:9" ht="22.5" customHeight="1" x14ac:dyDescent="0.3">
      <c r="A5" s="146" t="s">
        <v>4</v>
      </c>
      <c r="B5" s="559"/>
      <c r="C5" s="560"/>
      <c r="D5" s="147" t="s">
        <v>338</v>
      </c>
      <c r="E5" s="148" t="s">
        <v>519</v>
      </c>
    </row>
    <row r="6" spans="1:9" ht="22.5" customHeight="1" x14ac:dyDescent="0.3">
      <c r="A6" s="146" t="s">
        <v>5</v>
      </c>
      <c r="B6" s="561" t="s">
        <v>348</v>
      </c>
      <c r="C6" s="562"/>
      <c r="D6" s="147" t="s">
        <v>6</v>
      </c>
      <c r="E6" s="148" t="s">
        <v>346</v>
      </c>
    </row>
    <row r="7" spans="1:9" ht="22.5" customHeight="1" x14ac:dyDescent="0.3">
      <c r="A7" s="146" t="s">
        <v>7</v>
      </c>
      <c r="B7" s="507"/>
      <c r="C7" s="508"/>
      <c r="D7" s="563"/>
      <c r="E7" s="148"/>
    </row>
    <row r="8" spans="1:9" ht="22.5" customHeight="1" x14ac:dyDescent="0.3">
      <c r="A8" s="146" t="s">
        <v>8</v>
      </c>
      <c r="B8" s="549"/>
      <c r="C8" s="550"/>
      <c r="D8" s="147" t="s">
        <v>339</v>
      </c>
      <c r="E8" s="155" t="s">
        <v>529</v>
      </c>
    </row>
    <row r="9" spans="1:9" ht="22.5" customHeight="1" x14ac:dyDescent="0.3">
      <c r="A9" s="146" t="s">
        <v>9</v>
      </c>
      <c r="B9" s="507"/>
      <c r="C9" s="508"/>
      <c r="D9" s="508"/>
      <c r="E9" s="509"/>
    </row>
    <row r="10" spans="1:9" ht="27.75" customHeight="1" thickBot="1" x14ac:dyDescent="0.35">
      <c r="A10" s="149" t="s">
        <v>10</v>
      </c>
      <c r="B10" s="156"/>
      <c r="C10" s="157"/>
      <c r="D10" s="164" t="s">
        <v>11</v>
      </c>
      <c r="E10" s="165">
        <f>D21-B22</f>
        <v>1483000</v>
      </c>
    </row>
    <row r="11" spans="1:9" ht="33" customHeight="1" x14ac:dyDescent="0.3">
      <c r="A11" s="551" t="s">
        <v>12</v>
      </c>
      <c r="B11" s="552"/>
      <c r="C11" s="553"/>
      <c r="D11" s="535" t="s">
        <v>332</v>
      </c>
      <c r="E11" s="536"/>
    </row>
    <row r="12" spans="1:9" ht="29.25" customHeight="1" x14ac:dyDescent="0.3">
      <c r="A12" s="150" t="s">
        <v>13</v>
      </c>
      <c r="B12" s="545">
        <f>용품사용료!I29</f>
        <v>0</v>
      </c>
      <c r="C12" s="545"/>
      <c r="D12" s="151" t="s">
        <v>15</v>
      </c>
      <c r="E12" s="169">
        <f>외부내역!N12</f>
        <v>0</v>
      </c>
    </row>
    <row r="13" spans="1:9" ht="29.25" customHeight="1" x14ac:dyDescent="0.3">
      <c r="A13" s="150" t="s">
        <v>14</v>
      </c>
      <c r="B13" s="545">
        <f>용품사용료!I40</f>
        <v>0</v>
      </c>
      <c r="C13" s="545"/>
      <c r="D13" s="151" t="s">
        <v>24</v>
      </c>
      <c r="E13" s="169">
        <f>외부내역!N19</f>
        <v>0</v>
      </c>
    </row>
    <row r="14" spans="1:9" ht="29.25" customHeight="1" x14ac:dyDescent="0.3">
      <c r="A14" s="150" t="s">
        <v>20</v>
      </c>
      <c r="B14" s="545">
        <f>기본물품!E50</f>
        <v>1483000</v>
      </c>
      <c r="C14" s="545"/>
      <c r="D14" s="151" t="s">
        <v>23</v>
      </c>
      <c r="E14" s="169">
        <f>외부내역!N22</f>
        <v>0</v>
      </c>
      <c r="G14" s="512" t="s">
        <v>349</v>
      </c>
      <c r="H14" s="513"/>
      <c r="I14" s="162"/>
    </row>
    <row r="15" spans="1:9" ht="29.25" customHeight="1" x14ac:dyDescent="0.3">
      <c r="A15" s="150" t="s">
        <v>21</v>
      </c>
      <c r="B15" s="545">
        <f>추가물품!I37</f>
        <v>0</v>
      </c>
      <c r="C15" s="545"/>
      <c r="D15" s="151" t="s">
        <v>16</v>
      </c>
      <c r="E15" s="169">
        <f>외부내역!N25</f>
        <v>0</v>
      </c>
      <c r="G15" s="510" t="s">
        <v>347</v>
      </c>
      <c r="H15" s="510"/>
      <c r="I15" s="162"/>
    </row>
    <row r="16" spans="1:9" ht="29.25" customHeight="1" x14ac:dyDescent="0.3">
      <c r="A16" s="150" t="s">
        <v>523</v>
      </c>
      <c r="B16" s="546">
        <f>반품!F42</f>
        <v>0</v>
      </c>
      <c r="C16" s="546"/>
      <c r="D16" s="151" t="s">
        <v>25</v>
      </c>
      <c r="E16" s="169">
        <f>외부내역!N26</f>
        <v>0</v>
      </c>
      <c r="G16" s="510" t="s">
        <v>343</v>
      </c>
      <c r="H16" s="510"/>
      <c r="I16" s="162">
        <v>200000</v>
      </c>
    </row>
    <row r="17" spans="1:9" ht="29.25" customHeight="1" x14ac:dyDescent="0.3">
      <c r="A17" s="150" t="s">
        <v>524</v>
      </c>
      <c r="B17" s="547">
        <f>식당음식!I30</f>
        <v>0</v>
      </c>
      <c r="C17" s="548"/>
      <c r="D17" s="151" t="s">
        <v>26</v>
      </c>
      <c r="E17" s="169">
        <f>외부내역!N27</f>
        <v>0</v>
      </c>
      <c r="G17" s="510" t="s">
        <v>344</v>
      </c>
      <c r="H17" s="510"/>
      <c r="I17" s="162">
        <v>100000</v>
      </c>
    </row>
    <row r="18" spans="1:9" ht="29.25" customHeight="1" thickBot="1" x14ac:dyDescent="0.35">
      <c r="B18" s="534"/>
      <c r="C18" s="534"/>
      <c r="D18" s="151" t="s">
        <v>27</v>
      </c>
      <c r="E18" s="169">
        <f>외부내역!N37</f>
        <v>0</v>
      </c>
      <c r="G18" s="511" t="s">
        <v>345</v>
      </c>
      <c r="H18" s="511"/>
      <c r="I18" s="163"/>
    </row>
    <row r="19" spans="1:9" ht="29.25" customHeight="1" x14ac:dyDescent="0.3">
      <c r="A19" s="150"/>
      <c r="B19" s="534"/>
      <c r="C19" s="534"/>
      <c r="D19" s="151" t="s">
        <v>17</v>
      </c>
      <c r="E19" s="169">
        <f>기타이용료!F25</f>
        <v>0</v>
      </c>
      <c r="G19" s="520" t="s">
        <v>377</v>
      </c>
      <c r="H19" s="521"/>
      <c r="I19" s="141">
        <f>용품사용료!J33*50%</f>
        <v>0</v>
      </c>
    </row>
    <row r="20" spans="1:9" ht="29.25" customHeight="1" x14ac:dyDescent="0.3">
      <c r="A20" s="150" t="s">
        <v>29</v>
      </c>
      <c r="B20" s="534">
        <f>SUM(B12:B15)-B16+B17</f>
        <v>1483000</v>
      </c>
      <c r="C20" s="534"/>
      <c r="D20" s="151" t="s">
        <v>28</v>
      </c>
      <c r="E20" s="169">
        <f>SUM(E12:E19)</f>
        <v>0</v>
      </c>
      <c r="G20" s="522" t="s">
        <v>333</v>
      </c>
      <c r="H20" s="523"/>
      <c r="I20" s="142">
        <f>E17</f>
        <v>0</v>
      </c>
    </row>
    <row r="21" spans="1:9" ht="26.25" customHeight="1" x14ac:dyDescent="0.3">
      <c r="A21" s="537" t="s">
        <v>18</v>
      </c>
      <c r="B21" s="538"/>
      <c r="C21" s="539"/>
      <c r="D21" s="540">
        <f>SUM(B20,E20)</f>
        <v>1483000</v>
      </c>
      <c r="E21" s="541"/>
      <c r="G21" s="524" t="s">
        <v>368</v>
      </c>
      <c r="H21" s="525"/>
      <c r="I21" s="144"/>
    </row>
    <row r="22" spans="1:9" ht="27" customHeight="1" x14ac:dyDescent="0.3">
      <c r="A22" s="152" t="s">
        <v>19</v>
      </c>
      <c r="B22" s="532">
        <f>I24</f>
        <v>0</v>
      </c>
      <c r="C22" s="533"/>
      <c r="D22" s="514" t="s">
        <v>337</v>
      </c>
      <c r="E22" s="517"/>
      <c r="G22" s="526" t="s">
        <v>334</v>
      </c>
      <c r="H22" s="527"/>
      <c r="I22" s="143">
        <f>SUM(I19:I21)</f>
        <v>0</v>
      </c>
    </row>
    <row r="23" spans="1:9" ht="20.25" customHeight="1" x14ac:dyDescent="0.3">
      <c r="A23" s="158" t="s">
        <v>375</v>
      </c>
      <c r="B23" s="159">
        <f>SUM(B14,B15,E12)-B16</f>
        <v>1483000</v>
      </c>
      <c r="C23" s="167"/>
      <c r="D23" s="515"/>
      <c r="E23" s="518"/>
      <c r="G23" s="528" t="s">
        <v>335</v>
      </c>
      <c r="H23" s="529"/>
      <c r="I23" s="144"/>
    </row>
    <row r="24" spans="1:9" ht="20.25" customHeight="1" thickBot="1" x14ac:dyDescent="0.35">
      <c r="A24" s="160" t="s">
        <v>376</v>
      </c>
      <c r="B24" s="161">
        <f>SUM(B12,B13,B17,E13,E14,E15,E17,E18)-SUM(I16:I18)-B22+I15</f>
        <v>-300000</v>
      </c>
      <c r="C24" s="168"/>
      <c r="D24" s="516"/>
      <c r="E24" s="519"/>
      <c r="G24" s="530" t="s">
        <v>369</v>
      </c>
      <c r="H24" s="531"/>
      <c r="I24" s="153">
        <f>SUM(I22:I23)</f>
        <v>0</v>
      </c>
    </row>
    <row r="25" spans="1:9" ht="25.5" customHeight="1" x14ac:dyDescent="0.3">
      <c r="A25" s="504" t="s">
        <v>336</v>
      </c>
      <c r="B25" s="504"/>
      <c r="C25" s="504"/>
      <c r="D25" s="504"/>
      <c r="E25" s="504"/>
    </row>
    <row r="26" spans="1:9" x14ac:dyDescent="0.3">
      <c r="A26" s="505" t="s">
        <v>353</v>
      </c>
      <c r="B26" s="506"/>
      <c r="C26" s="506"/>
      <c r="D26" s="506"/>
      <c r="E26" s="506"/>
    </row>
    <row r="27" spans="1:9" x14ac:dyDescent="0.3">
      <c r="A27" s="170" t="s">
        <v>354</v>
      </c>
      <c r="B27" s="170"/>
      <c r="C27" s="170"/>
      <c r="D27" s="170"/>
      <c r="E27" s="170"/>
    </row>
  </sheetData>
  <sheetProtection sheet="1" objects="1" scenarios="1"/>
  <mergeCells count="38">
    <mergeCell ref="A2:E2"/>
    <mergeCell ref="B15:C15"/>
    <mergeCell ref="B16:C16"/>
    <mergeCell ref="B17:C17"/>
    <mergeCell ref="B18:C18"/>
    <mergeCell ref="B8:C8"/>
    <mergeCell ref="A11:C11"/>
    <mergeCell ref="B12:C12"/>
    <mergeCell ref="B13:C13"/>
    <mergeCell ref="B14:C14"/>
    <mergeCell ref="B3:C3"/>
    <mergeCell ref="B4:E4"/>
    <mergeCell ref="B5:C5"/>
    <mergeCell ref="B6:C6"/>
    <mergeCell ref="B7:D7"/>
    <mergeCell ref="G24:H24"/>
    <mergeCell ref="B22:C22"/>
    <mergeCell ref="B19:C19"/>
    <mergeCell ref="B20:C20"/>
    <mergeCell ref="D11:E11"/>
    <mergeCell ref="A21:C21"/>
    <mergeCell ref="D21:E21"/>
    <mergeCell ref="A1:E1"/>
    <mergeCell ref="A25:E25"/>
    <mergeCell ref="A26:E26"/>
    <mergeCell ref="B9:E9"/>
    <mergeCell ref="G16:H16"/>
    <mergeCell ref="G17:H17"/>
    <mergeCell ref="G18:H18"/>
    <mergeCell ref="G15:H15"/>
    <mergeCell ref="G14:H14"/>
    <mergeCell ref="D22:D24"/>
    <mergeCell ref="E22:E24"/>
    <mergeCell ref="G19:H19"/>
    <mergeCell ref="G20:H20"/>
    <mergeCell ref="G21:H21"/>
    <mergeCell ref="G22:H22"/>
    <mergeCell ref="G23:H23"/>
  </mergeCells>
  <phoneticPr fontId="1" type="noConversion"/>
  <conditionalFormatting sqref="B5:C5">
    <cfRule type="containsBlanks" dxfId="6" priority="2">
      <formula>LEN(TRIM(B5))=0</formula>
    </cfRule>
  </conditionalFormatting>
  <conditionalFormatting sqref="B7:D7 B8:C8 E8 B9:E9 B10:C10">
    <cfRule type="containsBlanks" dxfId="5" priority="1">
      <formula>LEN(TRIM(B7))=0</formula>
    </cfRule>
  </conditionalFormatting>
  <printOptions horizontalCentered="1"/>
  <pageMargins left="0.51181102362204722" right="0.51181102362204722" top="1.1417322834645669" bottom="0.74803149606299213" header="0.51181102362204722" footer="0.31496062992125984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I27"/>
  <sheetViews>
    <sheetView showZeros="0" workbookViewId="0">
      <selection activeCell="E50" sqref="E50"/>
    </sheetView>
  </sheetViews>
  <sheetFormatPr defaultRowHeight="16.5" x14ac:dyDescent="0.3"/>
  <cols>
    <col min="1" max="1" width="16.125" style="154" customWidth="1"/>
    <col min="2" max="2" width="12.5" style="154" customWidth="1"/>
    <col min="3" max="3" width="11.375" style="154" customWidth="1"/>
    <col min="4" max="4" width="16.875" style="154" customWidth="1"/>
    <col min="5" max="5" width="25" style="154" customWidth="1"/>
    <col min="6" max="7" width="9" style="145"/>
    <col min="8" max="8" width="9.375" style="145" bestFit="1" customWidth="1"/>
    <col min="9" max="9" width="11.625" style="145" customWidth="1"/>
    <col min="10" max="16384" width="9" style="145"/>
  </cols>
  <sheetData>
    <row r="1" spans="1:9" ht="17.25" thickBot="1" x14ac:dyDescent="0.35">
      <c r="A1" s="502" t="s">
        <v>352</v>
      </c>
      <c r="B1" s="503"/>
      <c r="C1" s="503"/>
      <c r="D1" s="503"/>
      <c r="E1" s="503"/>
    </row>
    <row r="2" spans="1:9" ht="45" customHeight="1" x14ac:dyDescent="0.3">
      <c r="A2" s="542" t="s">
        <v>350</v>
      </c>
      <c r="B2" s="543"/>
      <c r="C2" s="543"/>
      <c r="D2" s="543"/>
      <c r="E2" s="544"/>
    </row>
    <row r="3" spans="1:9" ht="22.5" customHeight="1" x14ac:dyDescent="0.3">
      <c r="A3" s="146" t="s">
        <v>340</v>
      </c>
      <c r="B3" s="554" t="s">
        <v>1</v>
      </c>
      <c r="C3" s="555"/>
      <c r="D3" s="147" t="s">
        <v>0</v>
      </c>
      <c r="E3" s="148" t="s">
        <v>2</v>
      </c>
      <c r="I3" s="145" t="s">
        <v>351</v>
      </c>
    </row>
    <row r="4" spans="1:9" ht="22.5" customHeight="1" x14ac:dyDescent="0.3">
      <c r="A4" s="146" t="s">
        <v>341</v>
      </c>
      <c r="B4" s="556" t="s">
        <v>3</v>
      </c>
      <c r="C4" s="557"/>
      <c r="D4" s="557"/>
      <c r="E4" s="558"/>
    </row>
    <row r="5" spans="1:9" ht="22.5" customHeight="1" x14ac:dyDescent="0.3">
      <c r="A5" s="146" t="s">
        <v>4</v>
      </c>
      <c r="B5" s="739">
        <f>'거래명세서(무궁화)'!B5</f>
        <v>0</v>
      </c>
      <c r="C5" s="740"/>
      <c r="D5" s="147" t="s">
        <v>338</v>
      </c>
      <c r="E5" s="148" t="s">
        <v>520</v>
      </c>
    </row>
    <row r="6" spans="1:9" ht="22.5" customHeight="1" x14ac:dyDescent="0.3">
      <c r="A6" s="146" t="s">
        <v>5</v>
      </c>
      <c r="B6" s="561"/>
      <c r="C6" s="562"/>
      <c r="D6" s="147" t="s">
        <v>6</v>
      </c>
      <c r="E6" s="148" t="s">
        <v>346</v>
      </c>
    </row>
    <row r="7" spans="1:9" ht="22.5" customHeight="1" x14ac:dyDescent="0.3">
      <c r="A7" s="146" t="s">
        <v>7</v>
      </c>
      <c r="B7" s="556">
        <f>'거래명세서(무궁화)'!B7</f>
        <v>0</v>
      </c>
      <c r="C7" s="557"/>
      <c r="D7" s="742"/>
      <c r="E7" s="148"/>
    </row>
    <row r="8" spans="1:9" ht="22.5" customHeight="1" x14ac:dyDescent="0.3">
      <c r="A8" s="146" t="s">
        <v>8</v>
      </c>
      <c r="B8" s="554">
        <f>'거래명세서(무궁화)'!B8</f>
        <v>0</v>
      </c>
      <c r="C8" s="555"/>
      <c r="D8" s="147" t="s">
        <v>339</v>
      </c>
      <c r="E8" s="148" t="str">
        <f>'거래명세서(무궁화)'!E8</f>
        <v>무궁화실</v>
      </c>
    </row>
    <row r="9" spans="1:9" ht="22.5" customHeight="1" x14ac:dyDescent="0.3">
      <c r="A9" s="146" t="s">
        <v>9</v>
      </c>
      <c r="B9" s="556">
        <f>'거래명세서(무궁화)'!B9</f>
        <v>0</v>
      </c>
      <c r="C9" s="557"/>
      <c r="D9" s="557"/>
      <c r="E9" s="558"/>
    </row>
    <row r="10" spans="1:9" ht="27.75" customHeight="1" thickBot="1" x14ac:dyDescent="0.35">
      <c r="A10" s="149" t="s">
        <v>10</v>
      </c>
      <c r="B10" s="345">
        <f>'거래명세서(무궁화)'!B10</f>
        <v>0</v>
      </c>
      <c r="C10" s="346">
        <f>'거래명세서(무궁화)'!C10</f>
        <v>0</v>
      </c>
      <c r="D10" s="164" t="s">
        <v>11</v>
      </c>
      <c r="E10" s="165">
        <f>D21-B22</f>
        <v>1483000</v>
      </c>
    </row>
    <row r="11" spans="1:9" ht="33" customHeight="1" x14ac:dyDescent="0.3">
      <c r="A11" s="551" t="s">
        <v>12</v>
      </c>
      <c r="B11" s="552"/>
      <c r="C11" s="553"/>
      <c r="D11" s="535" t="s">
        <v>332</v>
      </c>
      <c r="E11" s="536"/>
    </row>
    <row r="12" spans="1:9" ht="29.25" customHeight="1" x14ac:dyDescent="0.3">
      <c r="A12" s="150" t="s">
        <v>13</v>
      </c>
      <c r="B12" s="545">
        <f>'거래명세서(무궁화)'!B12</f>
        <v>0</v>
      </c>
      <c r="C12" s="545"/>
      <c r="D12" s="151" t="s">
        <v>15</v>
      </c>
      <c r="E12" s="169">
        <f>'거래명세서(무궁화)'!E12</f>
        <v>0</v>
      </c>
    </row>
    <row r="13" spans="1:9" ht="29.25" customHeight="1" x14ac:dyDescent="0.3">
      <c r="A13" s="150" t="s">
        <v>14</v>
      </c>
      <c r="B13" s="545">
        <f>'거래명세서(무궁화)'!B13</f>
        <v>0</v>
      </c>
      <c r="C13" s="545"/>
      <c r="D13" s="151" t="s">
        <v>24</v>
      </c>
      <c r="E13" s="169">
        <f>'거래명세서(무궁화)'!E13</f>
        <v>0</v>
      </c>
    </row>
    <row r="14" spans="1:9" ht="29.25" customHeight="1" x14ac:dyDescent="0.3">
      <c r="A14" s="150" t="s">
        <v>20</v>
      </c>
      <c r="B14" s="545">
        <f>'거래명세서(무궁화)'!B14</f>
        <v>1483000</v>
      </c>
      <c r="C14" s="545"/>
      <c r="D14" s="151" t="s">
        <v>23</v>
      </c>
      <c r="E14" s="169">
        <f>'거래명세서(무궁화)'!E14</f>
        <v>0</v>
      </c>
      <c r="G14" s="741"/>
      <c r="H14" s="741"/>
      <c r="I14" s="341"/>
    </row>
    <row r="15" spans="1:9" ht="29.25" customHeight="1" x14ac:dyDescent="0.3">
      <c r="A15" s="150" t="s">
        <v>21</v>
      </c>
      <c r="B15" s="545">
        <f>'거래명세서(무궁화)'!B15</f>
        <v>0</v>
      </c>
      <c r="C15" s="545"/>
      <c r="D15" s="151" t="s">
        <v>16</v>
      </c>
      <c r="E15" s="169">
        <f>'거래명세서(무궁화)'!E15</f>
        <v>0</v>
      </c>
      <c r="G15" s="741"/>
      <c r="H15" s="741"/>
      <c r="I15" s="341"/>
    </row>
    <row r="16" spans="1:9" ht="29.25" customHeight="1" x14ac:dyDescent="0.3">
      <c r="A16" s="150" t="s">
        <v>342</v>
      </c>
      <c r="B16" s="546">
        <f>'거래명세서(무궁화)'!B16</f>
        <v>0</v>
      </c>
      <c r="C16" s="546"/>
      <c r="D16" s="151" t="s">
        <v>25</v>
      </c>
      <c r="E16" s="169">
        <f>'거래명세서(무궁화)'!E16</f>
        <v>0</v>
      </c>
      <c r="G16" s="741"/>
      <c r="H16" s="741"/>
      <c r="I16" s="341"/>
    </row>
    <row r="17" spans="1:9" ht="29.25" customHeight="1" x14ac:dyDescent="0.3">
      <c r="A17" s="150" t="s">
        <v>22</v>
      </c>
      <c r="B17" s="743">
        <f>'거래명세서(무궁화)'!B17</f>
        <v>0</v>
      </c>
      <c r="C17" s="744"/>
      <c r="D17" s="151" t="s">
        <v>26</v>
      </c>
      <c r="E17" s="169">
        <f>'거래명세서(무궁화)'!E17</f>
        <v>0</v>
      </c>
      <c r="G17" s="741"/>
      <c r="H17" s="741"/>
      <c r="I17" s="341"/>
    </row>
    <row r="18" spans="1:9" ht="29.25" customHeight="1" x14ac:dyDescent="0.3">
      <c r="B18" s="534"/>
      <c r="C18" s="534"/>
      <c r="D18" s="151" t="s">
        <v>27</v>
      </c>
      <c r="E18" s="169">
        <f>'거래명세서(무궁화)'!E18</f>
        <v>0</v>
      </c>
      <c r="G18" s="741"/>
      <c r="H18" s="741"/>
      <c r="I18" s="341"/>
    </row>
    <row r="19" spans="1:9" ht="29.25" customHeight="1" x14ac:dyDescent="0.3">
      <c r="A19" s="150"/>
      <c r="B19" s="534"/>
      <c r="C19" s="534"/>
      <c r="D19" s="151" t="s">
        <v>17</v>
      </c>
      <c r="E19" s="169">
        <f>'거래명세서(무궁화)'!E19</f>
        <v>0</v>
      </c>
      <c r="G19" s="745"/>
      <c r="H19" s="745"/>
      <c r="I19" s="342"/>
    </row>
    <row r="20" spans="1:9" ht="29.25" customHeight="1" x14ac:dyDescent="0.3">
      <c r="A20" s="150" t="s">
        <v>28</v>
      </c>
      <c r="B20" s="534">
        <f>'거래명세서(무궁화)'!B20:C20</f>
        <v>1483000</v>
      </c>
      <c r="C20" s="534"/>
      <c r="D20" s="151" t="s">
        <v>28</v>
      </c>
      <c r="E20" s="169">
        <f>'거래명세서(무궁화)'!E20</f>
        <v>0</v>
      </c>
      <c r="G20" s="745"/>
      <c r="H20" s="745"/>
      <c r="I20" s="342"/>
    </row>
    <row r="21" spans="1:9" ht="26.25" customHeight="1" x14ac:dyDescent="0.3">
      <c r="A21" s="537" t="s">
        <v>18</v>
      </c>
      <c r="B21" s="538"/>
      <c r="C21" s="539"/>
      <c r="D21" s="540">
        <f>SUM(B20,E20)</f>
        <v>1483000</v>
      </c>
      <c r="E21" s="541"/>
      <c r="G21" s="745"/>
      <c r="H21" s="745"/>
      <c r="I21" s="342"/>
    </row>
    <row r="22" spans="1:9" ht="27" customHeight="1" x14ac:dyDescent="0.3">
      <c r="A22" s="152" t="s">
        <v>19</v>
      </c>
      <c r="B22" s="532">
        <f>'거래명세서(무궁화)'!B22</f>
        <v>0</v>
      </c>
      <c r="C22" s="533"/>
      <c r="D22" s="514" t="s">
        <v>337</v>
      </c>
      <c r="E22" s="517"/>
      <c r="G22" s="745"/>
      <c r="H22" s="745"/>
      <c r="I22" s="342"/>
    </row>
    <row r="23" spans="1:9" ht="20.25" customHeight="1" x14ac:dyDescent="0.3">
      <c r="A23" s="158"/>
      <c r="B23" s="159"/>
      <c r="C23" s="167"/>
      <c r="D23" s="515"/>
      <c r="E23" s="518"/>
      <c r="G23" s="745"/>
      <c r="H23" s="745"/>
      <c r="I23" s="343"/>
    </row>
    <row r="24" spans="1:9" ht="20.25" customHeight="1" thickBot="1" x14ac:dyDescent="0.35">
      <c r="A24" s="160"/>
      <c r="B24" s="161"/>
      <c r="C24" s="168"/>
      <c r="D24" s="516"/>
      <c r="E24" s="519"/>
      <c r="G24" s="745"/>
      <c r="H24" s="745"/>
      <c r="I24" s="344"/>
    </row>
    <row r="25" spans="1:9" ht="25.5" customHeight="1" x14ac:dyDescent="0.3">
      <c r="A25" s="504" t="s">
        <v>336</v>
      </c>
      <c r="B25" s="504"/>
      <c r="C25" s="504"/>
      <c r="D25" s="504"/>
      <c r="E25" s="504"/>
    </row>
    <row r="26" spans="1:9" x14ac:dyDescent="0.3">
      <c r="A26" s="505" t="s">
        <v>353</v>
      </c>
      <c r="B26" s="506"/>
      <c r="C26" s="506"/>
      <c r="D26" s="506"/>
      <c r="E26" s="506"/>
    </row>
    <row r="27" spans="1:9" x14ac:dyDescent="0.3">
      <c r="A27" s="170" t="s">
        <v>354</v>
      </c>
      <c r="B27" s="170"/>
      <c r="C27" s="170"/>
      <c r="D27" s="170"/>
      <c r="E27" s="170"/>
    </row>
  </sheetData>
  <sheetProtection sheet="1" objects="1" scenarios="1"/>
  <mergeCells count="38">
    <mergeCell ref="G24:H24"/>
    <mergeCell ref="A25:E25"/>
    <mergeCell ref="A26:E26"/>
    <mergeCell ref="B20:C20"/>
    <mergeCell ref="G20:H20"/>
    <mergeCell ref="A21:C21"/>
    <mergeCell ref="D21:E21"/>
    <mergeCell ref="G21:H21"/>
    <mergeCell ref="B22:C22"/>
    <mergeCell ref="D22:D24"/>
    <mergeCell ref="E22:E24"/>
    <mergeCell ref="G22:H22"/>
    <mergeCell ref="G23:H23"/>
    <mergeCell ref="B17:C17"/>
    <mergeCell ref="G17:H17"/>
    <mergeCell ref="B18:C18"/>
    <mergeCell ref="G18:H18"/>
    <mergeCell ref="B19:C19"/>
    <mergeCell ref="G19:H19"/>
    <mergeCell ref="B16:C16"/>
    <mergeCell ref="G16:H16"/>
    <mergeCell ref="B7:D7"/>
    <mergeCell ref="B8:C8"/>
    <mergeCell ref="B9:E9"/>
    <mergeCell ref="A11:C11"/>
    <mergeCell ref="D11:E11"/>
    <mergeCell ref="B12:C12"/>
    <mergeCell ref="B13:C13"/>
    <mergeCell ref="B14:C14"/>
    <mergeCell ref="G14:H14"/>
    <mergeCell ref="B15:C15"/>
    <mergeCell ref="G15:H15"/>
    <mergeCell ref="B6:C6"/>
    <mergeCell ref="A1:E1"/>
    <mergeCell ref="A2:E2"/>
    <mergeCell ref="B3:C3"/>
    <mergeCell ref="B4:E4"/>
    <mergeCell ref="B5:C5"/>
  </mergeCells>
  <phoneticPr fontId="1" type="noConversion"/>
  <conditionalFormatting sqref="B5:C5">
    <cfRule type="containsBlanks" dxfId="1" priority="2">
      <formula>LEN(TRIM(B5))=0</formula>
    </cfRule>
  </conditionalFormatting>
  <conditionalFormatting sqref="B7:D7 B8:C8 E8 B9:E9 B10:C10">
    <cfRule type="containsBlanks" dxfId="0" priority="1">
      <formula>LEN(TRIM(B7))=0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A2" sqref="A2:E2"/>
    </sheetView>
  </sheetViews>
  <sheetFormatPr defaultRowHeight="16.5" x14ac:dyDescent="0.3"/>
  <cols>
    <col min="1" max="1" width="24.875" bestFit="1" customWidth="1"/>
    <col min="2" max="2" width="20.5" bestFit="1" customWidth="1"/>
    <col min="3" max="3" width="28.75" bestFit="1" customWidth="1"/>
    <col min="4" max="4" width="23.25" bestFit="1" customWidth="1"/>
    <col min="5" max="5" width="18.875" bestFit="1" customWidth="1"/>
  </cols>
  <sheetData>
    <row r="1" spans="1:5" ht="42.75" customHeight="1" x14ac:dyDescent="0.3">
      <c r="A1" s="758" t="s">
        <v>392</v>
      </c>
      <c r="B1" s="758"/>
      <c r="C1" s="758"/>
      <c r="D1" s="758"/>
      <c r="E1" s="758"/>
    </row>
    <row r="2" spans="1:5" ht="42.75" customHeight="1" x14ac:dyDescent="0.3">
      <c r="A2" s="759" t="s">
        <v>393</v>
      </c>
      <c r="B2" s="759"/>
      <c r="C2" s="759"/>
      <c r="D2" s="759"/>
      <c r="E2" s="759"/>
    </row>
    <row r="3" spans="1:5" ht="42.75" customHeight="1" thickBot="1" x14ac:dyDescent="0.35">
      <c r="A3" s="401"/>
      <c r="B3" s="401"/>
      <c r="C3" s="401"/>
      <c r="D3" s="401"/>
      <c r="E3" s="401"/>
    </row>
    <row r="4" spans="1:5" ht="42.75" customHeight="1" thickTop="1" x14ac:dyDescent="0.3">
      <c r="A4" s="760" t="s">
        <v>394</v>
      </c>
      <c r="B4" s="402" t="s">
        <v>395</v>
      </c>
      <c r="C4" s="762" t="s">
        <v>396</v>
      </c>
      <c r="D4" s="762"/>
      <c r="E4" s="763"/>
    </row>
    <row r="5" spans="1:5" ht="42.75" customHeight="1" x14ac:dyDescent="0.3">
      <c r="A5" s="761"/>
      <c r="B5" s="403" t="s">
        <v>397</v>
      </c>
      <c r="C5" s="403" t="s">
        <v>1</v>
      </c>
      <c r="D5" s="403" t="s">
        <v>398</v>
      </c>
      <c r="E5" s="404" t="s">
        <v>521</v>
      </c>
    </row>
    <row r="6" spans="1:5" ht="42.75" customHeight="1" x14ac:dyDescent="0.3">
      <c r="A6" s="761"/>
      <c r="B6" s="403" t="s">
        <v>399</v>
      </c>
      <c r="C6" s="746" t="s">
        <v>400</v>
      </c>
      <c r="D6" s="746"/>
      <c r="E6" s="764"/>
    </row>
    <row r="7" spans="1:5" ht="42.75" customHeight="1" x14ac:dyDescent="0.3">
      <c r="A7" s="761"/>
      <c r="B7" s="403" t="s">
        <v>401</v>
      </c>
      <c r="C7" s="403" t="s">
        <v>402</v>
      </c>
      <c r="D7" s="403" t="s">
        <v>403</v>
      </c>
      <c r="E7" s="404" t="s">
        <v>404</v>
      </c>
    </row>
    <row r="8" spans="1:5" ht="42.75" customHeight="1" x14ac:dyDescent="0.3">
      <c r="A8" s="761"/>
      <c r="B8" s="403" t="s">
        <v>405</v>
      </c>
      <c r="C8" s="746" t="s">
        <v>406</v>
      </c>
      <c r="D8" s="746"/>
      <c r="E8" s="764"/>
    </row>
    <row r="9" spans="1:5" ht="42.75" customHeight="1" x14ac:dyDescent="0.3">
      <c r="A9" s="405" t="s">
        <v>407</v>
      </c>
      <c r="B9" s="746" t="s">
        <v>408</v>
      </c>
      <c r="C9" s="746"/>
      <c r="D9" s="746"/>
      <c r="E9" s="404" t="s">
        <v>409</v>
      </c>
    </row>
    <row r="10" spans="1:5" ht="42.75" customHeight="1" x14ac:dyDescent="0.3">
      <c r="A10" s="406">
        <f>'거래명세서(무궁화)'!C10</f>
        <v>0</v>
      </c>
      <c r="B10" s="765" t="str">
        <f>"일금  "&amp;NUMBERSTRING(D10,1)&amp;"원   정"</f>
        <v>일금  일백사십팔만삼천원   정</v>
      </c>
      <c r="C10" s="766"/>
      <c r="D10" s="413">
        <f>D32</f>
        <v>1483000</v>
      </c>
      <c r="E10" s="404"/>
    </row>
    <row r="11" spans="1:5" ht="42.75" customHeight="1" x14ac:dyDescent="0.3">
      <c r="A11" s="747" t="s">
        <v>410</v>
      </c>
      <c r="B11" s="748"/>
      <c r="C11" s="748"/>
      <c r="D11" s="748"/>
      <c r="E11" s="749"/>
    </row>
    <row r="12" spans="1:5" ht="42.75" customHeight="1" thickBot="1" x14ac:dyDescent="0.35">
      <c r="A12" s="750"/>
      <c r="B12" s="751"/>
      <c r="C12" s="751"/>
      <c r="D12" s="751"/>
      <c r="E12" s="752"/>
    </row>
    <row r="13" spans="1:5" ht="20.25" thickTop="1" thickBot="1" x14ac:dyDescent="0.35">
      <c r="A13" s="407"/>
      <c r="B13" s="407"/>
      <c r="C13" s="407"/>
      <c r="D13" s="407"/>
      <c r="E13" s="407"/>
    </row>
    <row r="14" spans="1:5" ht="25.5" customHeight="1" thickTop="1" x14ac:dyDescent="0.3">
      <c r="A14" s="753" t="s">
        <v>411</v>
      </c>
      <c r="B14" s="754"/>
      <c r="C14" s="754"/>
      <c r="D14" s="754"/>
      <c r="E14" s="755"/>
    </row>
    <row r="15" spans="1:5" ht="25.5" customHeight="1" x14ac:dyDescent="0.3">
      <c r="A15" s="408" t="s">
        <v>10</v>
      </c>
      <c r="B15" s="771">
        <f>'거래명세서(무궁화)'!B10</f>
        <v>0</v>
      </c>
      <c r="C15" s="772"/>
      <c r="D15" s="773">
        <f>'거래명세서(무궁화)'!C10</f>
        <v>0</v>
      </c>
      <c r="E15" s="774"/>
    </row>
    <row r="16" spans="1:5" ht="25.5" customHeight="1" x14ac:dyDescent="0.3">
      <c r="A16" s="408" t="s">
        <v>412</v>
      </c>
      <c r="B16" s="756">
        <f>'거래명세서(무궁화)'!B5:C5</f>
        <v>0</v>
      </c>
      <c r="C16" s="756"/>
      <c r="D16" s="756"/>
      <c r="E16" s="757"/>
    </row>
    <row r="17" spans="1:5" ht="25.5" customHeight="1" x14ac:dyDescent="0.3">
      <c r="A17" s="408" t="s">
        <v>413</v>
      </c>
      <c r="B17" s="775"/>
      <c r="C17" s="775"/>
      <c r="D17" s="775"/>
      <c r="E17" s="776"/>
    </row>
    <row r="18" spans="1:5" ht="25.5" customHeight="1" x14ac:dyDescent="0.3">
      <c r="A18" s="408" t="s">
        <v>414</v>
      </c>
      <c r="B18" s="777">
        <f>'거래명세서(무궁화)'!B7:D7</f>
        <v>0</v>
      </c>
      <c r="C18" s="768"/>
      <c r="D18" s="768"/>
      <c r="E18" s="778"/>
    </row>
    <row r="19" spans="1:5" ht="25.5" customHeight="1" x14ac:dyDescent="0.3">
      <c r="A19" s="408" t="s">
        <v>415</v>
      </c>
      <c r="B19" s="777">
        <f>'거래명세서(무궁화)'!B9:E9</f>
        <v>0</v>
      </c>
      <c r="C19" s="768"/>
      <c r="D19" s="768"/>
      <c r="E19" s="778"/>
    </row>
    <row r="20" spans="1:5" ht="25.5" customHeight="1" x14ac:dyDescent="0.3">
      <c r="A20" s="408" t="s">
        <v>416</v>
      </c>
      <c r="B20" s="777" t="str">
        <f>'거래명세서(무궁화)'!E8</f>
        <v>무궁화실</v>
      </c>
      <c r="C20" s="768"/>
      <c r="D20" s="768"/>
      <c r="E20" s="778"/>
    </row>
    <row r="21" spans="1:5" ht="25.5" customHeight="1" x14ac:dyDescent="0.3">
      <c r="A21" s="767" t="s">
        <v>417</v>
      </c>
      <c r="B21" s="768"/>
      <c r="C21" s="768" t="s">
        <v>418</v>
      </c>
      <c r="D21" s="768"/>
      <c r="E21" s="409" t="s">
        <v>419</v>
      </c>
    </row>
    <row r="22" spans="1:5" ht="25.5" customHeight="1" x14ac:dyDescent="0.3">
      <c r="A22" s="408" t="s">
        <v>420</v>
      </c>
      <c r="B22" s="446">
        <f>'거래명세서(무궁화)'!B12:C12</f>
        <v>0</v>
      </c>
      <c r="C22" s="410" t="s">
        <v>421</v>
      </c>
      <c r="D22" s="446">
        <f>'거래명세서(무궁화)'!E12</f>
        <v>0</v>
      </c>
      <c r="E22" s="411"/>
    </row>
    <row r="23" spans="1:5" ht="25.5" customHeight="1" x14ac:dyDescent="0.3">
      <c r="A23" s="408" t="s">
        <v>422</v>
      </c>
      <c r="B23" s="446">
        <f>'거래명세서(무궁화)'!B13:C13</f>
        <v>0</v>
      </c>
      <c r="C23" s="410" t="s">
        <v>423</v>
      </c>
      <c r="D23" s="446">
        <f>'거래명세서(무궁화)'!E13</f>
        <v>0</v>
      </c>
      <c r="E23" s="411"/>
    </row>
    <row r="24" spans="1:5" ht="25.5" customHeight="1" x14ac:dyDescent="0.3">
      <c r="A24" s="408" t="s">
        <v>424</v>
      </c>
      <c r="B24" s="446">
        <f>'거래명세서(무궁화)'!B14:C14</f>
        <v>1483000</v>
      </c>
      <c r="C24" s="410" t="s">
        <v>425</v>
      </c>
      <c r="D24" s="446">
        <f>'거래명세서(무궁화)'!E14</f>
        <v>0</v>
      </c>
      <c r="E24" s="411"/>
    </row>
    <row r="25" spans="1:5" ht="25.5" customHeight="1" x14ac:dyDescent="0.3">
      <c r="A25" s="408" t="s">
        <v>426</v>
      </c>
      <c r="B25" s="446">
        <f>'거래명세서(무궁화)'!B15:C15</f>
        <v>0</v>
      </c>
      <c r="C25" s="410" t="s">
        <v>427</v>
      </c>
      <c r="D25" s="446">
        <f>'거래명세서(무궁화)'!E15</f>
        <v>0</v>
      </c>
      <c r="E25" s="411"/>
    </row>
    <row r="26" spans="1:5" ht="25.5" customHeight="1" x14ac:dyDescent="0.3">
      <c r="A26" s="408" t="s">
        <v>525</v>
      </c>
      <c r="B26" s="447">
        <f>'거래명세서(무궁화)'!B16:C16</f>
        <v>0</v>
      </c>
      <c r="C26" s="410" t="s">
        <v>428</v>
      </c>
      <c r="D26" s="446">
        <f>'거래명세서(무궁화)'!E17</f>
        <v>0</v>
      </c>
      <c r="E26" s="411"/>
    </row>
    <row r="27" spans="1:5" ht="25.5" customHeight="1" x14ac:dyDescent="0.3">
      <c r="A27" s="408" t="s">
        <v>526</v>
      </c>
      <c r="B27" s="446">
        <f>'거래명세서(무궁화)'!B17:C17</f>
        <v>0</v>
      </c>
      <c r="C27" s="410" t="s">
        <v>429</v>
      </c>
      <c r="D27" s="446">
        <f>'거래명세서(무궁화)'!E18</f>
        <v>0</v>
      </c>
      <c r="E27" s="411"/>
    </row>
    <row r="28" spans="1:5" ht="25.5" customHeight="1" x14ac:dyDescent="0.3">
      <c r="A28" s="444"/>
      <c r="B28" s="446"/>
      <c r="C28" s="445" t="s">
        <v>522</v>
      </c>
      <c r="D28" s="446">
        <f>'거래명세서(무궁화)'!E19</f>
        <v>0</v>
      </c>
      <c r="E28" s="411"/>
    </row>
    <row r="29" spans="1:5" ht="25.5" customHeight="1" x14ac:dyDescent="0.3">
      <c r="A29" s="408" t="s">
        <v>430</v>
      </c>
      <c r="B29" s="446">
        <f>'거래명세서(무궁화)'!B20:C20</f>
        <v>1483000</v>
      </c>
      <c r="C29" s="410" t="s">
        <v>430</v>
      </c>
      <c r="D29" s="446">
        <f>'거래명세서(무궁화)'!E20</f>
        <v>0</v>
      </c>
      <c r="E29" s="411"/>
    </row>
    <row r="30" spans="1:5" ht="25.5" customHeight="1" x14ac:dyDescent="0.3">
      <c r="A30" s="767" t="s">
        <v>431</v>
      </c>
      <c r="B30" s="768"/>
      <c r="C30" s="768"/>
      <c r="D30" s="446">
        <f>SUM(B29,D29)</f>
        <v>1483000</v>
      </c>
      <c r="E30" s="411"/>
    </row>
    <row r="31" spans="1:5" ht="25.5" customHeight="1" x14ac:dyDescent="0.3">
      <c r="A31" s="767" t="s">
        <v>432</v>
      </c>
      <c r="B31" s="768"/>
      <c r="C31" s="768"/>
      <c r="D31" s="446">
        <f>'거래명세서(무궁화)'!I24</f>
        <v>0</v>
      </c>
      <c r="E31" s="411"/>
    </row>
    <row r="32" spans="1:5" ht="25.5" customHeight="1" thickBot="1" x14ac:dyDescent="0.35">
      <c r="A32" s="769" t="s">
        <v>433</v>
      </c>
      <c r="B32" s="770"/>
      <c r="C32" s="770"/>
      <c r="D32" s="448">
        <f>D30-D31</f>
        <v>1483000</v>
      </c>
      <c r="E32" s="412"/>
    </row>
    <row r="33" ht="17.25" thickTop="1" x14ac:dyDescent="0.3"/>
  </sheetData>
  <sheetProtection sheet="1" objects="1" scenarios="1"/>
  <mergeCells count="22">
    <mergeCell ref="A31:C31"/>
    <mergeCell ref="A32:C32"/>
    <mergeCell ref="B15:C15"/>
    <mergeCell ref="D15:E15"/>
    <mergeCell ref="A21:B21"/>
    <mergeCell ref="C21:D21"/>
    <mergeCell ref="B17:E17"/>
    <mergeCell ref="B18:E18"/>
    <mergeCell ref="B19:E19"/>
    <mergeCell ref="B20:E20"/>
    <mergeCell ref="A30:C30"/>
    <mergeCell ref="B9:D9"/>
    <mergeCell ref="A11:E12"/>
    <mergeCell ref="A14:E14"/>
    <mergeCell ref="B16:E16"/>
    <mergeCell ref="A1:E1"/>
    <mergeCell ref="A2:E2"/>
    <mergeCell ref="A4:A8"/>
    <mergeCell ref="C4:E4"/>
    <mergeCell ref="C6:E6"/>
    <mergeCell ref="C8:E8"/>
    <mergeCell ref="B10:C10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3"/>
  <sheetViews>
    <sheetView showZeros="0" topLeftCell="A10" workbookViewId="0">
      <selection activeCell="H36" sqref="H36"/>
    </sheetView>
  </sheetViews>
  <sheetFormatPr defaultRowHeight="16.5" x14ac:dyDescent="0.3"/>
  <cols>
    <col min="1" max="1" width="3.75" style="1" customWidth="1"/>
    <col min="2" max="2" width="13.375" style="1" bestFit="1" customWidth="1"/>
    <col min="3" max="3" width="6.375" style="1" customWidth="1"/>
    <col min="4" max="4" width="9.375" style="96" customWidth="1"/>
    <col min="5" max="5" width="10.5" style="1" customWidth="1"/>
    <col min="6" max="6" width="4.125" style="1" customWidth="1"/>
    <col min="7" max="7" width="15.375" style="1" customWidth="1"/>
    <col min="8" max="8" width="7" style="1" customWidth="1"/>
    <col min="9" max="9" width="8" style="96" customWidth="1"/>
    <col min="10" max="10" width="11.25" style="1" customWidth="1"/>
    <col min="11" max="11" width="3.75" style="1" customWidth="1"/>
    <col min="12" max="13" width="14" style="1" customWidth="1"/>
    <col min="14" max="14" width="9.125" style="1" customWidth="1"/>
    <col min="15" max="16384" width="9" style="1"/>
  </cols>
  <sheetData>
    <row r="1" spans="1:10" ht="21.75" customHeight="1" x14ac:dyDescent="0.3">
      <c r="A1" s="570" t="s">
        <v>30</v>
      </c>
      <c r="B1" s="571"/>
      <c r="C1" s="571"/>
      <c r="D1" s="571"/>
      <c r="E1" s="571"/>
      <c r="F1" s="571"/>
      <c r="G1" s="571"/>
      <c r="H1" s="571"/>
      <c r="I1" s="571"/>
      <c r="J1" s="572"/>
    </row>
    <row r="2" spans="1:10" ht="19.5" customHeight="1" x14ac:dyDescent="0.3">
      <c r="A2" s="585">
        <f>'거래명세서(무궁화)'!C10</f>
        <v>0</v>
      </c>
      <c r="B2" s="586"/>
      <c r="C2" s="586"/>
      <c r="D2" s="586"/>
      <c r="E2" s="586"/>
      <c r="F2" s="586"/>
      <c r="G2" s="586"/>
      <c r="H2" s="586"/>
      <c r="I2" s="586"/>
      <c r="J2" s="587"/>
    </row>
    <row r="3" spans="1:10" s="2" customFormat="1" ht="18" customHeight="1" x14ac:dyDescent="0.25">
      <c r="A3" s="171"/>
      <c r="B3" s="172" t="s">
        <v>31</v>
      </c>
      <c r="C3" s="172" t="s">
        <v>32</v>
      </c>
      <c r="D3" s="173" t="s">
        <v>33</v>
      </c>
      <c r="E3" s="174" t="s">
        <v>34</v>
      </c>
      <c r="F3" s="175"/>
      <c r="G3" s="172" t="s">
        <v>31</v>
      </c>
      <c r="H3" s="172" t="s">
        <v>35</v>
      </c>
      <c r="I3" s="173" t="s">
        <v>33</v>
      </c>
      <c r="J3" s="176" t="s">
        <v>34</v>
      </c>
    </row>
    <row r="4" spans="1:10" s="2" customFormat="1" ht="17.25" customHeight="1" x14ac:dyDescent="0.25">
      <c r="A4" s="573" t="s">
        <v>321</v>
      </c>
      <c r="B4" s="78" t="s">
        <v>36</v>
      </c>
      <c r="C4" s="79"/>
      <c r="D4" s="91">
        <v>7000</v>
      </c>
      <c r="E4" s="112">
        <f>C4*D4</f>
        <v>0</v>
      </c>
      <c r="F4" s="575" t="s">
        <v>37</v>
      </c>
      <c r="G4" s="99" t="s">
        <v>38</v>
      </c>
      <c r="H4" s="79"/>
      <c r="I4" s="91">
        <v>15000</v>
      </c>
      <c r="J4" s="112">
        <f t="shared" ref="J4:J12" si="0">H4*I4</f>
        <v>0</v>
      </c>
    </row>
    <row r="5" spans="1:10" s="2" customFormat="1" ht="17.25" customHeight="1" x14ac:dyDescent="0.25">
      <c r="A5" s="573"/>
      <c r="B5" s="78" t="s">
        <v>39</v>
      </c>
      <c r="C5" s="79"/>
      <c r="D5" s="91">
        <v>20000</v>
      </c>
      <c r="E5" s="112">
        <f>C5*D5</f>
        <v>0</v>
      </c>
      <c r="F5" s="575"/>
      <c r="G5" s="99" t="s">
        <v>40</v>
      </c>
      <c r="H5" s="79"/>
      <c r="I5" s="91">
        <v>12000</v>
      </c>
      <c r="J5" s="112">
        <f t="shared" si="0"/>
        <v>0</v>
      </c>
    </row>
    <row r="6" spans="1:10" s="2" customFormat="1" ht="17.25" customHeight="1" x14ac:dyDescent="0.25">
      <c r="A6" s="573"/>
      <c r="B6" s="78" t="s">
        <v>41</v>
      </c>
      <c r="C6" s="79"/>
      <c r="D6" s="91">
        <v>20000</v>
      </c>
      <c r="E6" s="112">
        <f>C6*D6</f>
        <v>0</v>
      </c>
      <c r="F6" s="575"/>
      <c r="G6" s="99" t="s">
        <v>42</v>
      </c>
      <c r="H6" s="79"/>
      <c r="I6" s="91">
        <v>12000</v>
      </c>
      <c r="J6" s="112">
        <f t="shared" si="0"/>
        <v>0</v>
      </c>
    </row>
    <row r="7" spans="1:10" s="2" customFormat="1" ht="17.25" customHeight="1" x14ac:dyDescent="0.25">
      <c r="A7" s="573"/>
      <c r="B7" s="80" t="s">
        <v>43</v>
      </c>
      <c r="C7" s="79"/>
      <c r="D7" s="91">
        <v>2000</v>
      </c>
      <c r="E7" s="112">
        <f t="shared" ref="E7:E8" si="1">C7*D7</f>
        <v>0</v>
      </c>
      <c r="F7" s="575"/>
      <c r="G7" s="99" t="s">
        <v>44</v>
      </c>
      <c r="H7" s="79"/>
      <c r="I7" s="91">
        <v>2000</v>
      </c>
      <c r="J7" s="112">
        <f t="shared" si="0"/>
        <v>0</v>
      </c>
    </row>
    <row r="8" spans="1:10" s="2" customFormat="1" ht="17.25" customHeight="1" x14ac:dyDescent="0.25">
      <c r="A8" s="573"/>
      <c r="B8" s="80" t="s">
        <v>45</v>
      </c>
      <c r="C8" s="79"/>
      <c r="D8" s="91">
        <v>2000</v>
      </c>
      <c r="E8" s="112">
        <f t="shared" si="1"/>
        <v>0</v>
      </c>
      <c r="F8" s="575"/>
      <c r="G8" s="99" t="s">
        <v>46</v>
      </c>
      <c r="H8" s="79"/>
      <c r="I8" s="91">
        <v>2000</v>
      </c>
      <c r="J8" s="112">
        <f t="shared" si="0"/>
        <v>0</v>
      </c>
    </row>
    <row r="9" spans="1:10" s="2" customFormat="1" ht="17.25" customHeight="1" x14ac:dyDescent="0.25">
      <c r="A9" s="573"/>
      <c r="B9" s="81" t="s">
        <v>47</v>
      </c>
      <c r="C9" s="79"/>
      <c r="D9" s="91">
        <v>3000</v>
      </c>
      <c r="E9" s="193">
        <f t="shared" ref="E9:E13" si="2">C9*D9</f>
        <v>0</v>
      </c>
      <c r="F9" s="575"/>
      <c r="G9" s="99" t="s">
        <v>48</v>
      </c>
      <c r="H9" s="79"/>
      <c r="I9" s="91">
        <v>30000</v>
      </c>
      <c r="J9" s="112">
        <f t="shared" si="0"/>
        <v>0</v>
      </c>
    </row>
    <row r="10" spans="1:10" s="2" customFormat="1" ht="17.25" customHeight="1" x14ac:dyDescent="0.25">
      <c r="A10" s="573"/>
      <c r="B10" s="78" t="s">
        <v>49</v>
      </c>
      <c r="C10" s="79"/>
      <c r="D10" s="91">
        <v>6000</v>
      </c>
      <c r="E10" s="112">
        <f t="shared" si="2"/>
        <v>0</v>
      </c>
      <c r="F10" s="575"/>
      <c r="G10" s="99" t="s">
        <v>50</v>
      </c>
      <c r="H10" s="79"/>
      <c r="I10" s="91">
        <v>15000</v>
      </c>
      <c r="J10" s="112">
        <f t="shared" si="0"/>
        <v>0</v>
      </c>
    </row>
    <row r="11" spans="1:10" s="2" customFormat="1" ht="17.25" customHeight="1" x14ac:dyDescent="0.25">
      <c r="A11" s="573"/>
      <c r="B11" s="78" t="s">
        <v>51</v>
      </c>
      <c r="C11" s="79"/>
      <c r="D11" s="91">
        <v>4000</v>
      </c>
      <c r="E11" s="112">
        <f t="shared" si="2"/>
        <v>0</v>
      </c>
      <c r="F11" s="575"/>
      <c r="G11" s="99" t="s">
        <v>52</v>
      </c>
      <c r="H11" s="79"/>
      <c r="I11" s="91">
        <v>12000</v>
      </c>
      <c r="J11" s="112">
        <f t="shared" si="0"/>
        <v>0</v>
      </c>
    </row>
    <row r="12" spans="1:10" s="2" customFormat="1" ht="17.25" customHeight="1" x14ac:dyDescent="0.25">
      <c r="A12" s="573"/>
      <c r="B12" s="78" t="s">
        <v>53</v>
      </c>
      <c r="C12" s="82"/>
      <c r="D12" s="27">
        <v>3000</v>
      </c>
      <c r="E12" s="112">
        <f t="shared" si="2"/>
        <v>0</v>
      </c>
      <c r="F12" s="575"/>
      <c r="G12" s="99" t="s">
        <v>54</v>
      </c>
      <c r="H12" s="79"/>
      <c r="I12" s="91">
        <v>15000</v>
      </c>
      <c r="J12" s="112">
        <f t="shared" si="0"/>
        <v>0</v>
      </c>
    </row>
    <row r="13" spans="1:10" s="2" customFormat="1" ht="17.25" customHeight="1" x14ac:dyDescent="0.25">
      <c r="A13" s="573"/>
      <c r="B13" s="78"/>
      <c r="C13" s="82"/>
      <c r="D13" s="27"/>
      <c r="E13" s="112">
        <f t="shared" si="2"/>
        <v>0</v>
      </c>
      <c r="F13" s="575"/>
      <c r="G13" s="99"/>
      <c r="H13" s="83">
        <v>0</v>
      </c>
      <c r="I13" s="91"/>
      <c r="J13" s="112"/>
    </row>
    <row r="14" spans="1:10" s="2" customFormat="1" ht="17.25" customHeight="1" thickBot="1" x14ac:dyDescent="0.3">
      <c r="A14" s="574"/>
      <c r="B14" s="577" t="s">
        <v>55</v>
      </c>
      <c r="C14" s="577"/>
      <c r="D14" s="577"/>
      <c r="E14" s="194">
        <f>SUM(E4:E13)</f>
        <v>0</v>
      </c>
      <c r="F14" s="575"/>
      <c r="G14" s="99"/>
      <c r="H14" s="83">
        <v>0</v>
      </c>
      <c r="I14" s="91"/>
      <c r="J14" s="112"/>
    </row>
    <row r="15" spans="1:10" s="2" customFormat="1" ht="17.25" customHeight="1" x14ac:dyDescent="0.25">
      <c r="A15" s="578" t="s">
        <v>322</v>
      </c>
      <c r="B15" s="189" t="s">
        <v>56</v>
      </c>
      <c r="C15" s="190">
        <v>0</v>
      </c>
      <c r="D15" s="191">
        <v>10000</v>
      </c>
      <c r="E15" s="192">
        <f t="shared" ref="E15:E19" si="3">C15*D15</f>
        <v>0</v>
      </c>
      <c r="F15" s="575"/>
      <c r="G15" s="99"/>
      <c r="H15" s="83">
        <v>0</v>
      </c>
      <c r="I15" s="91"/>
      <c r="J15" s="112"/>
    </row>
    <row r="16" spans="1:10" s="2" customFormat="1" ht="17.25" customHeight="1" thickBot="1" x14ac:dyDescent="0.3">
      <c r="A16" s="573"/>
      <c r="B16" s="99" t="s">
        <v>57</v>
      </c>
      <c r="C16" s="83">
        <v>0</v>
      </c>
      <c r="D16" s="91">
        <v>15000</v>
      </c>
      <c r="E16" s="114">
        <f t="shared" si="3"/>
        <v>0</v>
      </c>
      <c r="F16" s="576"/>
      <c r="G16" s="579" t="s">
        <v>58</v>
      </c>
      <c r="H16" s="579"/>
      <c r="I16" s="580">
        <f>SUM(J4:J15)</f>
        <v>0</v>
      </c>
      <c r="J16" s="581"/>
    </row>
    <row r="17" spans="1:14" s="2" customFormat="1" ht="17.25" customHeight="1" x14ac:dyDescent="0.25">
      <c r="A17" s="573"/>
      <c r="B17" s="99" t="s">
        <v>59</v>
      </c>
      <c r="C17" s="79"/>
      <c r="D17" s="91">
        <v>10000</v>
      </c>
      <c r="E17" s="114">
        <f t="shared" si="3"/>
        <v>0</v>
      </c>
      <c r="F17" s="582" t="s">
        <v>60</v>
      </c>
      <c r="G17" s="209" t="s">
        <v>475</v>
      </c>
      <c r="H17" s="117"/>
      <c r="I17" s="195">
        <v>1500000</v>
      </c>
      <c r="J17" s="196">
        <f>H17*I17</f>
        <v>0</v>
      </c>
    </row>
    <row r="18" spans="1:14" s="2" customFormat="1" ht="17.25" customHeight="1" x14ac:dyDescent="0.25">
      <c r="A18" s="573"/>
      <c r="B18" s="99" t="s">
        <v>61</v>
      </c>
      <c r="C18" s="79"/>
      <c r="D18" s="91">
        <v>2000</v>
      </c>
      <c r="E18" s="114">
        <f t="shared" si="3"/>
        <v>0</v>
      </c>
      <c r="F18" s="573"/>
      <c r="G18" s="433" t="s">
        <v>476</v>
      </c>
      <c r="H18" s="86"/>
      <c r="I18" s="92">
        <v>150000</v>
      </c>
      <c r="J18" s="113">
        <f>H18*I18</f>
        <v>0</v>
      </c>
    </row>
    <row r="19" spans="1:14" s="2" customFormat="1" ht="17.25" customHeight="1" x14ac:dyDescent="0.25">
      <c r="A19" s="573"/>
      <c r="B19" s="99" t="s">
        <v>370</v>
      </c>
      <c r="C19" s="79"/>
      <c r="D19" s="91">
        <v>70000</v>
      </c>
      <c r="E19" s="114">
        <f t="shared" si="3"/>
        <v>0</v>
      </c>
      <c r="F19" s="573"/>
      <c r="G19" s="87" t="s">
        <v>62</v>
      </c>
      <c r="H19" s="86"/>
      <c r="I19" s="92"/>
      <c r="J19" s="113">
        <f>H19*I19</f>
        <v>0</v>
      </c>
    </row>
    <row r="20" spans="1:14" s="2" customFormat="1" ht="17.25" customHeight="1" x14ac:dyDescent="0.25">
      <c r="A20" s="573"/>
      <c r="B20" s="99" t="s">
        <v>63</v>
      </c>
      <c r="C20" s="79"/>
      <c r="D20" s="91">
        <v>30000</v>
      </c>
      <c r="E20" s="114">
        <f t="shared" ref="E20:E36" si="4">C20*D20</f>
        <v>0</v>
      </c>
      <c r="F20" s="573"/>
      <c r="G20" s="87"/>
      <c r="H20" s="88">
        <v>0</v>
      </c>
      <c r="I20" s="92"/>
      <c r="J20" s="113">
        <f>H20*I20</f>
        <v>0</v>
      </c>
    </row>
    <row r="21" spans="1:14" s="2" customFormat="1" ht="17.25" customHeight="1" x14ac:dyDescent="0.25">
      <c r="A21" s="573"/>
      <c r="B21" s="99" t="s">
        <v>64</v>
      </c>
      <c r="C21" s="79"/>
      <c r="D21" s="91">
        <v>20000</v>
      </c>
      <c r="E21" s="114">
        <f t="shared" si="4"/>
        <v>0</v>
      </c>
      <c r="F21" s="573"/>
      <c r="G21" s="87"/>
      <c r="H21" s="89">
        <v>0</v>
      </c>
      <c r="I21" s="93"/>
      <c r="J21" s="113">
        <f>H21*I21</f>
        <v>0</v>
      </c>
    </row>
    <row r="22" spans="1:14" s="2" customFormat="1" ht="17.25" customHeight="1" thickBot="1" x14ac:dyDescent="0.3">
      <c r="A22" s="573"/>
      <c r="B22" s="99" t="s">
        <v>65</v>
      </c>
      <c r="C22" s="79"/>
      <c r="D22" s="91">
        <v>10000</v>
      </c>
      <c r="E22" s="114">
        <f t="shared" si="4"/>
        <v>0</v>
      </c>
      <c r="F22" s="574"/>
      <c r="G22" s="577" t="s">
        <v>58</v>
      </c>
      <c r="H22" s="577"/>
      <c r="I22" s="583">
        <f>SUM(J17:J21)</f>
        <v>0</v>
      </c>
      <c r="J22" s="584"/>
    </row>
    <row r="23" spans="1:14" s="2" customFormat="1" ht="17.25" customHeight="1" x14ac:dyDescent="0.25">
      <c r="A23" s="573"/>
      <c r="B23" s="99" t="s">
        <v>66</v>
      </c>
      <c r="C23" s="79"/>
      <c r="D23" s="91">
        <v>20000</v>
      </c>
      <c r="E23" s="114">
        <f t="shared" si="4"/>
        <v>0</v>
      </c>
      <c r="F23" s="578" t="s">
        <v>67</v>
      </c>
      <c r="G23" s="207" t="s">
        <v>68</v>
      </c>
      <c r="H23" s="208"/>
      <c r="I23" s="197">
        <v>150000</v>
      </c>
      <c r="J23" s="198">
        <f>H23*I23</f>
        <v>0</v>
      </c>
    </row>
    <row r="24" spans="1:14" s="2" customFormat="1" ht="17.25" customHeight="1" x14ac:dyDescent="0.25">
      <c r="A24" s="573"/>
      <c r="B24" s="100" t="s">
        <v>473</v>
      </c>
      <c r="C24" s="84"/>
      <c r="D24" s="97">
        <v>50000</v>
      </c>
      <c r="E24" s="114">
        <f t="shared" si="4"/>
        <v>0</v>
      </c>
      <c r="F24" s="573"/>
      <c r="G24" s="172" t="s">
        <v>69</v>
      </c>
      <c r="H24" s="79">
        <v>0</v>
      </c>
      <c r="I24" s="177">
        <v>200000</v>
      </c>
      <c r="J24" s="178">
        <f>H24*I24</f>
        <v>0</v>
      </c>
    </row>
    <row r="25" spans="1:14" s="2" customFormat="1" ht="17.25" customHeight="1" x14ac:dyDescent="0.25">
      <c r="A25" s="573"/>
      <c r="B25" s="99" t="s">
        <v>70</v>
      </c>
      <c r="C25" s="79"/>
      <c r="D25" s="91">
        <v>10000</v>
      </c>
      <c r="E25" s="114">
        <f t="shared" si="4"/>
        <v>0</v>
      </c>
      <c r="F25" s="573"/>
      <c r="G25" s="172" t="s">
        <v>71</v>
      </c>
      <c r="H25" s="79">
        <v>0</v>
      </c>
      <c r="I25" s="177">
        <v>250000</v>
      </c>
      <c r="J25" s="178">
        <f>H25*I25</f>
        <v>0</v>
      </c>
    </row>
    <row r="26" spans="1:14" s="2" customFormat="1" ht="17.25" customHeight="1" x14ac:dyDescent="0.25">
      <c r="A26" s="573"/>
      <c r="B26" s="99" t="s">
        <v>72</v>
      </c>
      <c r="C26" s="79"/>
      <c r="D26" s="98">
        <v>20000</v>
      </c>
      <c r="E26" s="114">
        <f t="shared" si="4"/>
        <v>0</v>
      </c>
      <c r="F26" s="573"/>
      <c r="G26" s="172" t="s">
        <v>472</v>
      </c>
      <c r="H26" s="79">
        <v>0</v>
      </c>
      <c r="I26" s="177">
        <v>350000</v>
      </c>
      <c r="J26" s="178">
        <f>H26*I26</f>
        <v>0</v>
      </c>
    </row>
    <row r="27" spans="1:14" s="2" customFormat="1" ht="17.25" customHeight="1" x14ac:dyDescent="0.25">
      <c r="A27" s="573"/>
      <c r="B27" s="99" t="s">
        <v>73</v>
      </c>
      <c r="C27" s="79"/>
      <c r="D27" s="91">
        <v>10000</v>
      </c>
      <c r="E27" s="114">
        <f t="shared" si="4"/>
        <v>0</v>
      </c>
      <c r="F27" s="573"/>
      <c r="G27" s="179"/>
      <c r="H27" s="180">
        <v>0</v>
      </c>
      <c r="I27" s="177"/>
      <c r="J27" s="178">
        <f>H27*I27</f>
        <v>0</v>
      </c>
    </row>
    <row r="28" spans="1:14" s="2" customFormat="1" ht="17.25" customHeight="1" thickBot="1" x14ac:dyDescent="0.3">
      <c r="A28" s="573"/>
      <c r="B28" s="99" t="s">
        <v>74</v>
      </c>
      <c r="C28" s="79"/>
      <c r="D28" s="91">
        <v>5000</v>
      </c>
      <c r="E28" s="114">
        <f t="shared" si="4"/>
        <v>0</v>
      </c>
      <c r="F28" s="574"/>
      <c r="G28" s="579" t="s">
        <v>58</v>
      </c>
      <c r="H28" s="579"/>
      <c r="I28" s="588">
        <f>SUM(J23:J27)</f>
        <v>0</v>
      </c>
      <c r="J28" s="589"/>
    </row>
    <row r="29" spans="1:14" s="2" customFormat="1" ht="17.25" customHeight="1" x14ac:dyDescent="0.25">
      <c r="A29" s="573"/>
      <c r="B29" s="99" t="s">
        <v>75</v>
      </c>
      <c r="C29" s="79"/>
      <c r="D29" s="91">
        <v>4000</v>
      </c>
      <c r="E29" s="114">
        <f t="shared" si="4"/>
        <v>0</v>
      </c>
      <c r="F29" s="590" t="s">
        <v>76</v>
      </c>
      <c r="G29" s="591"/>
      <c r="H29" s="591"/>
      <c r="I29" s="594">
        <f>SUM(E14,E41,I16,I22,I28)</f>
        <v>0</v>
      </c>
      <c r="J29" s="595"/>
    </row>
    <row r="30" spans="1:14" s="2" customFormat="1" ht="17.25" customHeight="1" thickBot="1" x14ac:dyDescent="0.3">
      <c r="A30" s="573"/>
      <c r="B30" s="99" t="s">
        <v>77</v>
      </c>
      <c r="C30" s="79"/>
      <c r="D30" s="91">
        <v>3000</v>
      </c>
      <c r="E30" s="114">
        <f t="shared" si="4"/>
        <v>0</v>
      </c>
      <c r="F30" s="592"/>
      <c r="G30" s="593"/>
      <c r="H30" s="593"/>
      <c r="I30" s="583"/>
      <c r="J30" s="584"/>
      <c r="L30" s="567" t="s">
        <v>78</v>
      </c>
      <c r="M30" s="568"/>
      <c r="N30" s="569"/>
    </row>
    <row r="31" spans="1:14" s="2" customFormat="1" ht="17.25" customHeight="1" x14ac:dyDescent="0.25">
      <c r="A31" s="573"/>
      <c r="B31" s="173" t="s">
        <v>79</v>
      </c>
      <c r="C31" s="79"/>
      <c r="D31" s="177">
        <v>4000</v>
      </c>
      <c r="E31" s="181">
        <f t="shared" si="4"/>
        <v>0</v>
      </c>
      <c r="F31" s="596" t="s">
        <v>80</v>
      </c>
      <c r="G31" s="199" t="s">
        <v>528</v>
      </c>
      <c r="H31" s="200"/>
      <c r="I31" s="201">
        <v>35000</v>
      </c>
      <c r="J31" s="202">
        <f>H31*I31</f>
        <v>0</v>
      </c>
      <c r="L31" s="3"/>
      <c r="M31" s="4"/>
      <c r="N31" s="5">
        <f t="shared" ref="N31:N32" si="5">M31-L31</f>
        <v>0</v>
      </c>
    </row>
    <row r="32" spans="1:14" s="2" customFormat="1" ht="17.25" customHeight="1" x14ac:dyDescent="0.25">
      <c r="A32" s="573"/>
      <c r="B32" s="173" t="s">
        <v>81</v>
      </c>
      <c r="C32" s="79"/>
      <c r="D32" s="177">
        <v>5000</v>
      </c>
      <c r="E32" s="181">
        <f t="shared" si="4"/>
        <v>0</v>
      </c>
      <c r="F32" s="597"/>
      <c r="G32" s="90"/>
      <c r="H32" s="182"/>
      <c r="I32" s="94"/>
      <c r="J32" s="166">
        <f>H32*I32</f>
        <v>0</v>
      </c>
      <c r="L32" s="3"/>
      <c r="M32" s="4"/>
      <c r="N32" s="5">
        <f t="shared" si="5"/>
        <v>0</v>
      </c>
    </row>
    <row r="33" spans="1:14" s="2" customFormat="1" ht="17.25" customHeight="1" thickBot="1" x14ac:dyDescent="0.3">
      <c r="A33" s="573"/>
      <c r="B33" s="183" t="s">
        <v>82</v>
      </c>
      <c r="C33" s="85"/>
      <c r="D33" s="177">
        <v>1000</v>
      </c>
      <c r="E33" s="181">
        <f t="shared" si="4"/>
        <v>0</v>
      </c>
      <c r="F33" s="598"/>
      <c r="G33" s="214" t="s">
        <v>83</v>
      </c>
      <c r="H33" s="215">
        <f>SUM(H31:H32)</f>
        <v>0</v>
      </c>
      <c r="I33" s="216"/>
      <c r="J33" s="217">
        <f>SUM(J31:J32)</f>
        <v>0</v>
      </c>
    </row>
    <row r="34" spans="1:14" s="2" customFormat="1" ht="17.25" customHeight="1" x14ac:dyDescent="0.25">
      <c r="A34" s="573"/>
      <c r="B34" s="183" t="s">
        <v>84</v>
      </c>
      <c r="C34" s="85"/>
      <c r="D34" s="177">
        <v>1000</v>
      </c>
      <c r="E34" s="181">
        <f t="shared" si="4"/>
        <v>0</v>
      </c>
      <c r="F34" s="578" t="s">
        <v>85</v>
      </c>
      <c r="G34" s="210" t="s">
        <v>86</v>
      </c>
      <c r="H34" s="211">
        <f>H33</f>
        <v>0</v>
      </c>
      <c r="I34" s="212">
        <v>3000</v>
      </c>
      <c r="J34" s="213">
        <f t="shared" ref="J34:J38" si="6">H34*I34</f>
        <v>0</v>
      </c>
      <c r="L34" s="3"/>
      <c r="M34" s="4"/>
      <c r="N34" s="5">
        <f t="shared" ref="N34" si="7">M34-L34</f>
        <v>0</v>
      </c>
    </row>
    <row r="35" spans="1:14" s="2" customFormat="1" ht="17.25" customHeight="1" x14ac:dyDescent="0.25">
      <c r="A35" s="573"/>
      <c r="B35" s="173" t="s">
        <v>87</v>
      </c>
      <c r="C35" s="79"/>
      <c r="D35" s="177">
        <v>1000</v>
      </c>
      <c r="E35" s="181">
        <f t="shared" si="4"/>
        <v>0</v>
      </c>
      <c r="F35" s="573"/>
      <c r="G35" s="173" t="s">
        <v>88</v>
      </c>
      <c r="H35" s="90"/>
      <c r="I35" s="177">
        <v>20000</v>
      </c>
      <c r="J35" s="184">
        <f t="shared" si="6"/>
        <v>0</v>
      </c>
    </row>
    <row r="36" spans="1:14" s="2" customFormat="1" ht="17.25" customHeight="1" x14ac:dyDescent="0.25">
      <c r="A36" s="573"/>
      <c r="B36" s="173" t="s">
        <v>371</v>
      </c>
      <c r="C36" s="79"/>
      <c r="D36" s="177">
        <v>60000</v>
      </c>
      <c r="E36" s="181">
        <f t="shared" si="4"/>
        <v>0</v>
      </c>
      <c r="F36" s="573"/>
      <c r="G36" s="173" t="s">
        <v>89</v>
      </c>
      <c r="H36" s="90"/>
      <c r="I36" s="177">
        <v>100000</v>
      </c>
      <c r="J36" s="184">
        <f t="shared" si="6"/>
        <v>0</v>
      </c>
    </row>
    <row r="37" spans="1:14" s="2" customFormat="1" ht="17.25" customHeight="1" x14ac:dyDescent="0.25">
      <c r="A37" s="573"/>
      <c r="B37" s="173" t="s">
        <v>90</v>
      </c>
      <c r="C37" s="79"/>
      <c r="D37" s="177">
        <v>150000</v>
      </c>
      <c r="E37" s="181">
        <f t="shared" ref="E37:E39" si="8">C37*D37</f>
        <v>0</v>
      </c>
      <c r="F37" s="573"/>
      <c r="G37" s="90" t="s">
        <v>477</v>
      </c>
      <c r="H37" s="90"/>
      <c r="I37" s="177">
        <v>200000</v>
      </c>
      <c r="J37" s="184">
        <f t="shared" si="6"/>
        <v>0</v>
      </c>
    </row>
    <row r="38" spans="1:14" s="2" customFormat="1" ht="17.25" customHeight="1" x14ac:dyDescent="0.25">
      <c r="A38" s="573"/>
      <c r="B38" s="173" t="s">
        <v>91</v>
      </c>
      <c r="C38" s="79"/>
      <c r="D38" s="177">
        <v>200000</v>
      </c>
      <c r="E38" s="181">
        <f t="shared" si="8"/>
        <v>0</v>
      </c>
      <c r="F38" s="573"/>
      <c r="G38" s="173" t="s">
        <v>478</v>
      </c>
      <c r="H38" s="90"/>
      <c r="I38" s="177">
        <v>300000</v>
      </c>
      <c r="J38" s="184">
        <f t="shared" si="6"/>
        <v>0</v>
      </c>
    </row>
    <row r="39" spans="1:14" s="2" customFormat="1" ht="17.25" customHeight="1" x14ac:dyDescent="0.25">
      <c r="A39" s="573"/>
      <c r="B39" s="173" t="s">
        <v>92</v>
      </c>
      <c r="C39" s="79"/>
      <c r="D39" s="177">
        <v>400000</v>
      </c>
      <c r="E39" s="181">
        <f t="shared" si="8"/>
        <v>0</v>
      </c>
      <c r="F39" s="573"/>
      <c r="G39" s="185" t="s">
        <v>93</v>
      </c>
      <c r="H39" s="186"/>
      <c r="I39" s="187"/>
      <c r="J39" s="188">
        <f>SUM(J34:J38)</f>
        <v>0</v>
      </c>
      <c r="L39" s="6">
        <v>0.5</v>
      </c>
    </row>
    <row r="40" spans="1:14" s="2" customFormat="1" ht="17.25" customHeight="1" thickBot="1" x14ac:dyDescent="0.3">
      <c r="A40" s="573"/>
      <c r="B40" s="204"/>
      <c r="C40" s="205"/>
      <c r="D40" s="206"/>
      <c r="E40" s="194"/>
      <c r="F40" s="599" t="s">
        <v>94</v>
      </c>
      <c r="G40" s="600"/>
      <c r="H40" s="600"/>
      <c r="I40" s="588">
        <f>SUM(J33,J39)</f>
        <v>0</v>
      </c>
      <c r="J40" s="589"/>
      <c r="L40" s="7">
        <f>J33*50%</f>
        <v>0</v>
      </c>
    </row>
    <row r="41" spans="1:14" s="2" customFormat="1" ht="17.25" customHeight="1" thickBot="1" x14ac:dyDescent="0.3">
      <c r="A41" s="574"/>
      <c r="B41" s="601" t="s">
        <v>95</v>
      </c>
      <c r="C41" s="601"/>
      <c r="D41" s="601"/>
      <c r="E41" s="203">
        <f>SUM(E15:E40)</f>
        <v>0</v>
      </c>
      <c r="F41" s="602" t="s">
        <v>96</v>
      </c>
      <c r="G41" s="602"/>
      <c r="H41" s="602"/>
      <c r="I41" s="603">
        <f>SUM(I29,I40)</f>
        <v>0</v>
      </c>
      <c r="J41" s="604"/>
    </row>
    <row r="42" spans="1:14" s="8" customFormat="1" ht="17.25" customHeight="1" x14ac:dyDescent="0.2">
      <c r="B42" s="565" t="str">
        <f>'거래명세서(무궁화)'!E8</f>
        <v>무궁화실</v>
      </c>
      <c r="C42" s="565"/>
      <c r="D42" s="565"/>
      <c r="E42" s="566">
        <f>'거래명세서(무궁화)'!C10</f>
        <v>0</v>
      </c>
      <c r="F42" s="566"/>
      <c r="G42" s="566"/>
      <c r="I42" s="564">
        <f>'거래명세서(무궁화)'!B5</f>
        <v>0</v>
      </c>
      <c r="J42" s="564"/>
    </row>
    <row r="43" spans="1:14" s="8" customFormat="1" x14ac:dyDescent="0.2">
      <c r="D43" s="95"/>
      <c r="I43" s="95"/>
    </row>
    <row r="44" spans="1:14" s="8" customFormat="1" x14ac:dyDescent="0.2">
      <c r="D44" s="95"/>
      <c r="I44" s="95"/>
    </row>
    <row r="45" spans="1:14" s="8" customFormat="1" x14ac:dyDescent="0.2">
      <c r="D45" s="95"/>
      <c r="I45" s="95"/>
    </row>
    <row r="46" spans="1:14" s="8" customFormat="1" x14ac:dyDescent="0.2">
      <c r="D46" s="95"/>
      <c r="I46" s="95"/>
    </row>
    <row r="47" spans="1:14" s="8" customFormat="1" x14ac:dyDescent="0.2">
      <c r="D47" s="95"/>
      <c r="I47" s="95"/>
    </row>
    <row r="48" spans="1:14" s="8" customFormat="1" x14ac:dyDescent="0.2">
      <c r="D48" s="95"/>
      <c r="I48" s="95"/>
    </row>
    <row r="49" spans="4:9" s="8" customFormat="1" x14ac:dyDescent="0.2">
      <c r="D49" s="95"/>
      <c r="I49" s="95"/>
    </row>
    <row r="50" spans="4:9" s="8" customFormat="1" x14ac:dyDescent="0.2">
      <c r="D50" s="95"/>
      <c r="I50" s="95"/>
    </row>
    <row r="51" spans="4:9" s="8" customFormat="1" x14ac:dyDescent="0.2">
      <c r="D51" s="95"/>
      <c r="I51" s="95"/>
    </row>
    <row r="52" spans="4:9" s="8" customFormat="1" x14ac:dyDescent="0.2">
      <c r="D52" s="95"/>
      <c r="I52" s="95"/>
    </row>
    <row r="53" spans="4:9" s="8" customFormat="1" x14ac:dyDescent="0.2">
      <c r="D53" s="95"/>
      <c r="I53" s="95"/>
    </row>
  </sheetData>
  <sheetProtection sheet="1" objects="1" scenarios="1"/>
  <mergeCells count="27">
    <mergeCell ref="F34:F39"/>
    <mergeCell ref="F40:H40"/>
    <mergeCell ref="I40:J40"/>
    <mergeCell ref="B41:D41"/>
    <mergeCell ref="F41:H41"/>
    <mergeCell ref="I41:J41"/>
    <mergeCell ref="G28:H28"/>
    <mergeCell ref="I28:J28"/>
    <mergeCell ref="F29:H30"/>
    <mergeCell ref="I29:J30"/>
    <mergeCell ref="F31:F33"/>
    <mergeCell ref="I42:J42"/>
    <mergeCell ref="B42:D42"/>
    <mergeCell ref="E42:G42"/>
    <mergeCell ref="L30:N30"/>
    <mergeCell ref="A1:J1"/>
    <mergeCell ref="A4:A14"/>
    <mergeCell ref="F4:F16"/>
    <mergeCell ref="B14:D14"/>
    <mergeCell ref="A15:A41"/>
    <mergeCell ref="G16:H16"/>
    <mergeCell ref="I16:J16"/>
    <mergeCell ref="F17:F22"/>
    <mergeCell ref="G22:H22"/>
    <mergeCell ref="I22:J22"/>
    <mergeCell ref="A2:J2"/>
    <mergeCell ref="F23:F28"/>
  </mergeCells>
  <phoneticPr fontId="1" type="noConversion"/>
  <conditionalFormatting sqref="B27 H4:H15 C15:C40 H17:H21 H23:H27 H34:H38 H31:H32 C4:C13">
    <cfRule type="notContainsBlanks" dxfId="4" priority="1">
      <formula>LEN(TRIM(B4))&gt;0</formula>
    </cfRule>
  </conditionalFormatting>
  <printOptions horizontalCentered="1"/>
  <pageMargins left="0.31496062992125984" right="0.31496062992125984" top="0.74803149606299213" bottom="0.35433070866141736" header="0.31496062992125984" footer="0.1181102362204724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50"/>
  <sheetViews>
    <sheetView topLeftCell="A17" workbookViewId="0">
      <selection activeCell="E50" sqref="E50"/>
    </sheetView>
  </sheetViews>
  <sheetFormatPr defaultRowHeight="16.5" x14ac:dyDescent="0.3"/>
  <cols>
    <col min="1" max="1" width="23.5" style="137" customWidth="1"/>
    <col min="2" max="2" width="10.625" style="137" customWidth="1"/>
    <col min="3" max="3" width="10.75" style="96" customWidth="1"/>
    <col min="4" max="4" width="11.5" style="96" customWidth="1"/>
    <col min="5" max="5" width="15" style="96" customWidth="1"/>
    <col min="6" max="6" width="10" style="96" hidden="1" customWidth="1"/>
    <col min="7" max="7" width="10.375" style="96" customWidth="1"/>
    <col min="8" max="16384" width="9" style="1"/>
  </cols>
  <sheetData>
    <row r="1" spans="1:7" s="2" customFormat="1" ht="28.5" customHeight="1" thickBot="1" x14ac:dyDescent="0.3">
      <c r="A1" s="605" t="s">
        <v>257</v>
      </c>
      <c r="B1" s="605"/>
      <c r="C1" s="605"/>
      <c r="D1" s="605"/>
      <c r="E1" s="605"/>
      <c r="F1" s="605"/>
      <c r="G1" s="605"/>
    </row>
    <row r="2" spans="1:7" ht="23.25" customHeight="1" thickBot="1" x14ac:dyDescent="0.35">
      <c r="A2" s="428" t="s">
        <v>258</v>
      </c>
      <c r="B2" s="429" t="s">
        <v>259</v>
      </c>
      <c r="C2" s="429" t="s">
        <v>260</v>
      </c>
      <c r="D2" s="430" t="s">
        <v>261</v>
      </c>
      <c r="E2" s="430" t="s">
        <v>262</v>
      </c>
      <c r="F2" s="431" t="s">
        <v>262</v>
      </c>
      <c r="G2" s="432" t="s">
        <v>263</v>
      </c>
    </row>
    <row r="3" spans="1:7" ht="15" customHeight="1" x14ac:dyDescent="0.3">
      <c r="A3" s="424" t="s">
        <v>479</v>
      </c>
      <c r="B3" s="425" t="s">
        <v>480</v>
      </c>
      <c r="C3" s="459">
        <v>4</v>
      </c>
      <c r="D3" s="426">
        <v>60000</v>
      </c>
      <c r="E3" s="426">
        <f>C3*D3</f>
        <v>240000</v>
      </c>
      <c r="F3" s="460"/>
      <c r="G3" s="427"/>
    </row>
    <row r="4" spans="1:7" ht="15" customHeight="1" x14ac:dyDescent="0.3">
      <c r="A4" s="125" t="s">
        <v>264</v>
      </c>
      <c r="B4" s="35" t="s">
        <v>481</v>
      </c>
      <c r="C4" s="126">
        <v>4</v>
      </c>
      <c r="D4" s="127">
        <v>40000</v>
      </c>
      <c r="E4" s="127">
        <f t="shared" ref="E4:E49" si="0">C4*D4</f>
        <v>160000</v>
      </c>
      <c r="F4" s="449"/>
      <c r="G4" s="136"/>
    </row>
    <row r="5" spans="1:7" ht="15" customHeight="1" x14ac:dyDescent="0.3">
      <c r="A5" s="125" t="s">
        <v>531</v>
      </c>
      <c r="B5" s="35" t="s">
        <v>532</v>
      </c>
      <c r="C5" s="126">
        <v>1</v>
      </c>
      <c r="D5" s="127">
        <v>48000</v>
      </c>
      <c r="E5" s="127">
        <f t="shared" si="0"/>
        <v>48000</v>
      </c>
      <c r="F5" s="449"/>
      <c r="G5" s="136"/>
    </row>
    <row r="6" spans="1:7" ht="15" customHeight="1" x14ac:dyDescent="0.3">
      <c r="A6" s="125" t="s">
        <v>482</v>
      </c>
      <c r="B6" s="35" t="s">
        <v>483</v>
      </c>
      <c r="C6" s="128">
        <v>4</v>
      </c>
      <c r="D6" s="127">
        <v>7000</v>
      </c>
      <c r="E6" s="127">
        <f t="shared" si="0"/>
        <v>28000</v>
      </c>
      <c r="F6" s="449"/>
      <c r="G6" s="136"/>
    </row>
    <row r="7" spans="1:7" ht="25.5" customHeight="1" x14ac:dyDescent="0.3">
      <c r="A7" s="125" t="s">
        <v>484</v>
      </c>
      <c r="B7" s="35" t="s">
        <v>483</v>
      </c>
      <c r="C7" s="128">
        <v>5</v>
      </c>
      <c r="D7" s="127">
        <v>25000</v>
      </c>
      <c r="E7" s="127">
        <f t="shared" si="0"/>
        <v>125000</v>
      </c>
      <c r="F7" s="449"/>
      <c r="G7" s="136"/>
    </row>
    <row r="8" spans="1:7" ht="15" customHeight="1" x14ac:dyDescent="0.3">
      <c r="A8" s="138" t="s">
        <v>485</v>
      </c>
      <c r="B8" s="35" t="s">
        <v>486</v>
      </c>
      <c r="C8" s="126">
        <v>6</v>
      </c>
      <c r="D8" s="127">
        <v>20000</v>
      </c>
      <c r="E8" s="127">
        <f t="shared" si="0"/>
        <v>120000</v>
      </c>
      <c r="F8" s="449"/>
      <c r="G8" s="136"/>
    </row>
    <row r="9" spans="1:7" ht="15" customHeight="1" x14ac:dyDescent="0.3">
      <c r="A9" s="125" t="s">
        <v>533</v>
      </c>
      <c r="B9" s="35" t="s">
        <v>534</v>
      </c>
      <c r="C9" s="126">
        <v>2</v>
      </c>
      <c r="D9" s="127">
        <v>30000</v>
      </c>
      <c r="E9" s="127">
        <f t="shared" si="0"/>
        <v>60000</v>
      </c>
      <c r="F9" s="449"/>
      <c r="G9" s="136"/>
    </row>
    <row r="10" spans="1:7" ht="15" customHeight="1" x14ac:dyDescent="0.3">
      <c r="A10" s="125" t="s">
        <v>487</v>
      </c>
      <c r="B10" s="35" t="s">
        <v>488</v>
      </c>
      <c r="C10" s="126">
        <v>2</v>
      </c>
      <c r="D10" s="127">
        <v>21000</v>
      </c>
      <c r="E10" s="127">
        <f t="shared" si="0"/>
        <v>42000</v>
      </c>
      <c r="F10" s="449"/>
      <c r="G10" s="136"/>
    </row>
    <row r="11" spans="1:7" ht="15" customHeight="1" x14ac:dyDescent="0.3">
      <c r="A11" s="125" t="s">
        <v>535</v>
      </c>
      <c r="B11" s="35" t="s">
        <v>488</v>
      </c>
      <c r="C11" s="126">
        <v>2</v>
      </c>
      <c r="D11" s="127">
        <v>21000</v>
      </c>
      <c r="E11" s="127">
        <f t="shared" si="0"/>
        <v>42000</v>
      </c>
      <c r="F11" s="449"/>
      <c r="G11" s="136"/>
    </row>
    <row r="12" spans="1:7" ht="15" customHeight="1" x14ac:dyDescent="0.3">
      <c r="A12" s="125" t="s">
        <v>489</v>
      </c>
      <c r="B12" s="35" t="s">
        <v>490</v>
      </c>
      <c r="C12" s="126">
        <v>2</v>
      </c>
      <c r="D12" s="127">
        <v>30000</v>
      </c>
      <c r="E12" s="127">
        <f t="shared" si="0"/>
        <v>60000</v>
      </c>
      <c r="F12" s="449"/>
      <c r="G12" s="136"/>
    </row>
    <row r="13" spans="1:7" ht="15" customHeight="1" x14ac:dyDescent="0.3">
      <c r="A13" s="125" t="s">
        <v>491</v>
      </c>
      <c r="B13" s="35" t="s">
        <v>492</v>
      </c>
      <c r="C13" s="126">
        <v>5</v>
      </c>
      <c r="D13" s="127">
        <v>10000</v>
      </c>
      <c r="E13" s="127">
        <f t="shared" si="0"/>
        <v>50000</v>
      </c>
      <c r="F13" s="449"/>
      <c r="G13" s="136"/>
    </row>
    <row r="14" spans="1:7" ht="15" customHeight="1" x14ac:dyDescent="0.3">
      <c r="A14" s="125" t="s">
        <v>265</v>
      </c>
      <c r="B14" s="35" t="s">
        <v>266</v>
      </c>
      <c r="C14" s="126">
        <v>2</v>
      </c>
      <c r="D14" s="127">
        <v>20000</v>
      </c>
      <c r="E14" s="127">
        <f t="shared" si="0"/>
        <v>40000</v>
      </c>
      <c r="F14" s="449"/>
      <c r="G14" s="136"/>
    </row>
    <row r="15" spans="1:7" ht="15" customHeight="1" x14ac:dyDescent="0.3">
      <c r="A15" s="125" t="s">
        <v>267</v>
      </c>
      <c r="B15" s="35" t="s">
        <v>266</v>
      </c>
      <c r="C15" s="126">
        <v>2</v>
      </c>
      <c r="D15" s="127">
        <v>17000</v>
      </c>
      <c r="E15" s="127">
        <f t="shared" si="0"/>
        <v>34000</v>
      </c>
      <c r="F15" s="449"/>
      <c r="G15" s="136"/>
    </row>
    <row r="16" spans="1:7" ht="15" customHeight="1" x14ac:dyDescent="0.3">
      <c r="A16" s="125" t="s">
        <v>474</v>
      </c>
      <c r="B16" s="35" t="s">
        <v>266</v>
      </c>
      <c r="C16" s="126">
        <v>2</v>
      </c>
      <c r="D16" s="127">
        <v>10000</v>
      </c>
      <c r="E16" s="127">
        <f t="shared" si="0"/>
        <v>20000</v>
      </c>
      <c r="F16" s="449"/>
      <c r="G16" s="136"/>
    </row>
    <row r="17" spans="1:7" ht="15" customHeight="1" x14ac:dyDescent="0.3">
      <c r="A17" s="125" t="s">
        <v>493</v>
      </c>
      <c r="B17" s="450" t="s">
        <v>494</v>
      </c>
      <c r="C17" s="126">
        <v>1</v>
      </c>
      <c r="D17" s="127">
        <v>20000</v>
      </c>
      <c r="E17" s="127">
        <f t="shared" si="0"/>
        <v>20000</v>
      </c>
      <c r="F17" s="449"/>
      <c r="G17" s="136"/>
    </row>
    <row r="18" spans="1:7" ht="15" customHeight="1" x14ac:dyDescent="0.3">
      <c r="A18" s="125" t="s">
        <v>495</v>
      </c>
      <c r="B18" s="35" t="s">
        <v>496</v>
      </c>
      <c r="C18" s="126">
        <v>1</v>
      </c>
      <c r="D18" s="127">
        <v>22000</v>
      </c>
      <c r="E18" s="127">
        <f t="shared" si="0"/>
        <v>22000</v>
      </c>
      <c r="F18" s="449"/>
      <c r="G18" s="136"/>
    </row>
    <row r="19" spans="1:7" ht="15" customHeight="1" x14ac:dyDescent="0.3">
      <c r="A19" s="125" t="s">
        <v>268</v>
      </c>
      <c r="B19" s="35" t="s">
        <v>497</v>
      </c>
      <c r="C19" s="126">
        <v>1</v>
      </c>
      <c r="D19" s="127">
        <v>28000</v>
      </c>
      <c r="E19" s="127">
        <f t="shared" si="0"/>
        <v>28000</v>
      </c>
      <c r="F19" s="449"/>
      <c r="G19" s="136"/>
    </row>
    <row r="20" spans="1:7" ht="15" customHeight="1" x14ac:dyDescent="0.3">
      <c r="A20" s="125" t="s">
        <v>269</v>
      </c>
      <c r="B20" s="35" t="s">
        <v>498</v>
      </c>
      <c r="C20" s="129">
        <v>2</v>
      </c>
      <c r="D20" s="127">
        <v>2000</v>
      </c>
      <c r="E20" s="127">
        <f t="shared" si="0"/>
        <v>4000</v>
      </c>
      <c r="F20" s="449"/>
      <c r="G20" s="136"/>
    </row>
    <row r="21" spans="1:7" ht="15" customHeight="1" x14ac:dyDescent="0.3">
      <c r="A21" s="125" t="s">
        <v>270</v>
      </c>
      <c r="B21" s="35" t="s">
        <v>498</v>
      </c>
      <c r="C21" s="129">
        <v>2</v>
      </c>
      <c r="D21" s="127">
        <v>9000</v>
      </c>
      <c r="E21" s="127">
        <f t="shared" si="0"/>
        <v>18000</v>
      </c>
      <c r="F21" s="449"/>
      <c r="G21" s="136"/>
    </row>
    <row r="22" spans="1:7" ht="15" customHeight="1" x14ac:dyDescent="0.3">
      <c r="A22" s="125" t="s">
        <v>271</v>
      </c>
      <c r="B22" s="35" t="s">
        <v>272</v>
      </c>
      <c r="C22" s="130">
        <v>2</v>
      </c>
      <c r="D22" s="127">
        <v>4000</v>
      </c>
      <c r="E22" s="127">
        <f t="shared" si="0"/>
        <v>8000</v>
      </c>
      <c r="F22" s="449"/>
      <c r="G22" s="136"/>
    </row>
    <row r="23" spans="1:7" ht="15" customHeight="1" x14ac:dyDescent="0.3">
      <c r="A23" s="125" t="s">
        <v>273</v>
      </c>
      <c r="B23" s="35" t="s">
        <v>498</v>
      </c>
      <c r="C23" s="129">
        <v>2</v>
      </c>
      <c r="D23" s="127">
        <v>6000</v>
      </c>
      <c r="E23" s="127">
        <f t="shared" si="0"/>
        <v>12000</v>
      </c>
      <c r="F23" s="449"/>
      <c r="G23" s="132"/>
    </row>
    <row r="24" spans="1:7" ht="15" customHeight="1" x14ac:dyDescent="0.3">
      <c r="A24" s="125" t="s">
        <v>274</v>
      </c>
      <c r="B24" s="35" t="s">
        <v>499</v>
      </c>
      <c r="C24" s="128">
        <v>1</v>
      </c>
      <c r="D24" s="127">
        <v>4000</v>
      </c>
      <c r="E24" s="127">
        <f t="shared" si="0"/>
        <v>4000</v>
      </c>
      <c r="F24" s="449"/>
      <c r="G24" s="136"/>
    </row>
    <row r="25" spans="1:7" ht="15" customHeight="1" x14ac:dyDescent="0.3">
      <c r="A25" s="125" t="s">
        <v>275</v>
      </c>
      <c r="B25" s="35" t="s">
        <v>500</v>
      </c>
      <c r="C25" s="131">
        <v>5</v>
      </c>
      <c r="D25" s="127">
        <v>5000</v>
      </c>
      <c r="E25" s="127"/>
      <c r="F25" s="449"/>
      <c r="G25" s="451" t="s">
        <v>537</v>
      </c>
    </row>
    <row r="26" spans="1:7" ht="15" customHeight="1" x14ac:dyDescent="0.3">
      <c r="A26" s="125" t="s">
        <v>276</v>
      </c>
      <c r="B26" s="35" t="s">
        <v>498</v>
      </c>
      <c r="C26" s="129">
        <v>2</v>
      </c>
      <c r="D26" s="127">
        <v>3000</v>
      </c>
      <c r="E26" s="127">
        <f t="shared" si="0"/>
        <v>6000</v>
      </c>
      <c r="F26" s="449"/>
      <c r="G26" s="132"/>
    </row>
    <row r="27" spans="1:7" ht="15" customHeight="1" x14ac:dyDescent="0.3">
      <c r="A27" s="125" t="s">
        <v>277</v>
      </c>
      <c r="B27" s="35" t="s">
        <v>500</v>
      </c>
      <c r="C27" s="131">
        <v>5</v>
      </c>
      <c r="D27" s="127">
        <v>2000</v>
      </c>
      <c r="E27" s="127">
        <f t="shared" si="0"/>
        <v>10000</v>
      </c>
      <c r="F27" s="449"/>
      <c r="G27" s="136"/>
    </row>
    <row r="28" spans="1:7" ht="15" customHeight="1" x14ac:dyDescent="0.3">
      <c r="A28" s="125" t="s">
        <v>501</v>
      </c>
      <c r="B28" s="35" t="s">
        <v>498</v>
      </c>
      <c r="C28" s="129">
        <v>1</v>
      </c>
      <c r="D28" s="127">
        <v>1500</v>
      </c>
      <c r="E28" s="127"/>
      <c r="F28" s="449"/>
      <c r="G28" s="451" t="s">
        <v>538</v>
      </c>
    </row>
    <row r="29" spans="1:7" ht="15" customHeight="1" x14ac:dyDescent="0.3">
      <c r="A29" s="125" t="s">
        <v>278</v>
      </c>
      <c r="B29" s="35" t="s">
        <v>502</v>
      </c>
      <c r="C29" s="129">
        <v>1</v>
      </c>
      <c r="D29" s="127">
        <v>4000</v>
      </c>
      <c r="E29" s="127">
        <f t="shared" si="0"/>
        <v>4000</v>
      </c>
      <c r="F29" s="449"/>
      <c r="G29" s="136"/>
    </row>
    <row r="30" spans="1:7" ht="15" customHeight="1" x14ac:dyDescent="0.3">
      <c r="A30" s="125" t="s">
        <v>279</v>
      </c>
      <c r="B30" s="35" t="s">
        <v>530</v>
      </c>
      <c r="C30" s="129">
        <v>1</v>
      </c>
      <c r="D30" s="127">
        <v>5000</v>
      </c>
      <c r="E30" s="127">
        <f t="shared" si="0"/>
        <v>5000</v>
      </c>
      <c r="F30" s="449"/>
      <c r="G30" s="136"/>
    </row>
    <row r="31" spans="1:7" ht="15" customHeight="1" x14ac:dyDescent="0.3">
      <c r="A31" s="125" t="s">
        <v>280</v>
      </c>
      <c r="B31" s="35" t="s">
        <v>498</v>
      </c>
      <c r="C31" s="129">
        <v>2</v>
      </c>
      <c r="D31" s="127">
        <v>5000</v>
      </c>
      <c r="E31" s="127">
        <f t="shared" si="0"/>
        <v>10000</v>
      </c>
      <c r="F31" s="449"/>
      <c r="G31" s="136"/>
    </row>
    <row r="32" spans="1:7" ht="15" customHeight="1" x14ac:dyDescent="0.3">
      <c r="A32" s="125" t="s">
        <v>281</v>
      </c>
      <c r="B32" s="35" t="s">
        <v>498</v>
      </c>
      <c r="C32" s="129">
        <v>2</v>
      </c>
      <c r="D32" s="127">
        <v>3000</v>
      </c>
      <c r="E32" s="127">
        <f t="shared" si="0"/>
        <v>6000</v>
      </c>
      <c r="F32" s="449"/>
      <c r="G32" s="136"/>
    </row>
    <row r="33" spans="1:7" ht="15" customHeight="1" x14ac:dyDescent="0.3">
      <c r="A33" s="125" t="s">
        <v>282</v>
      </c>
      <c r="B33" s="35" t="s">
        <v>498</v>
      </c>
      <c r="C33" s="129">
        <v>2</v>
      </c>
      <c r="D33" s="127">
        <v>5000</v>
      </c>
      <c r="E33" s="127">
        <f t="shared" si="0"/>
        <v>10000</v>
      </c>
      <c r="F33" s="449"/>
      <c r="G33" s="136"/>
    </row>
    <row r="34" spans="1:7" ht="15" customHeight="1" x14ac:dyDescent="0.3">
      <c r="A34" s="125" t="s">
        <v>283</v>
      </c>
      <c r="B34" s="35" t="s">
        <v>498</v>
      </c>
      <c r="C34" s="129">
        <v>2</v>
      </c>
      <c r="D34" s="127">
        <v>5000</v>
      </c>
      <c r="E34" s="127">
        <f t="shared" si="0"/>
        <v>10000</v>
      </c>
      <c r="F34" s="449"/>
      <c r="G34" s="136"/>
    </row>
    <row r="35" spans="1:7" ht="15" customHeight="1" x14ac:dyDescent="0.3">
      <c r="A35" s="125" t="s">
        <v>284</v>
      </c>
      <c r="B35" s="35" t="s">
        <v>503</v>
      </c>
      <c r="C35" s="128">
        <v>1</v>
      </c>
      <c r="D35" s="127">
        <v>2000</v>
      </c>
      <c r="E35" s="127">
        <f t="shared" si="0"/>
        <v>2000</v>
      </c>
      <c r="F35" s="449"/>
      <c r="G35" s="136"/>
    </row>
    <row r="36" spans="1:7" ht="15" customHeight="1" x14ac:dyDescent="0.3">
      <c r="A36" s="125" t="s">
        <v>285</v>
      </c>
      <c r="B36" s="35" t="s">
        <v>504</v>
      </c>
      <c r="C36" s="129">
        <v>4</v>
      </c>
      <c r="D36" s="127">
        <v>5000</v>
      </c>
      <c r="E36" s="127">
        <f t="shared" si="0"/>
        <v>20000</v>
      </c>
      <c r="F36" s="449"/>
      <c r="G36" s="132"/>
    </row>
    <row r="37" spans="1:7" ht="15" customHeight="1" x14ac:dyDescent="0.3">
      <c r="A37" s="125" t="s">
        <v>505</v>
      </c>
      <c r="B37" s="35" t="s">
        <v>286</v>
      </c>
      <c r="C37" s="129">
        <v>1</v>
      </c>
      <c r="D37" s="127">
        <v>39000</v>
      </c>
      <c r="E37" s="127">
        <f t="shared" si="0"/>
        <v>39000</v>
      </c>
      <c r="F37" s="449"/>
      <c r="G37" s="136"/>
    </row>
    <row r="38" spans="1:7" ht="15" customHeight="1" x14ac:dyDescent="0.3">
      <c r="A38" s="125" t="s">
        <v>287</v>
      </c>
      <c r="B38" s="35" t="s">
        <v>288</v>
      </c>
      <c r="C38" s="129">
        <v>1</v>
      </c>
      <c r="D38" s="127">
        <v>6000</v>
      </c>
      <c r="E38" s="127"/>
      <c r="F38" s="449"/>
      <c r="G38" s="451" t="s">
        <v>538</v>
      </c>
    </row>
    <row r="39" spans="1:7" ht="15" customHeight="1" x14ac:dyDescent="0.3">
      <c r="A39" s="125" t="s">
        <v>506</v>
      </c>
      <c r="B39" s="35" t="s">
        <v>498</v>
      </c>
      <c r="C39" s="129">
        <v>1</v>
      </c>
      <c r="D39" s="127">
        <v>2000</v>
      </c>
      <c r="E39" s="127">
        <f t="shared" si="0"/>
        <v>2000</v>
      </c>
      <c r="F39" s="135" t="s">
        <v>290</v>
      </c>
      <c r="G39" s="451"/>
    </row>
    <row r="40" spans="1:7" ht="15" customHeight="1" x14ac:dyDescent="0.3">
      <c r="A40" s="125" t="s">
        <v>507</v>
      </c>
      <c r="B40" s="35" t="s">
        <v>498</v>
      </c>
      <c r="C40" s="129">
        <v>1</v>
      </c>
      <c r="D40" s="127">
        <v>7000</v>
      </c>
      <c r="E40" s="127">
        <f t="shared" si="0"/>
        <v>7000</v>
      </c>
      <c r="F40" s="449"/>
      <c r="G40" s="136"/>
    </row>
    <row r="41" spans="1:7" ht="15" customHeight="1" x14ac:dyDescent="0.3">
      <c r="A41" s="125" t="s">
        <v>289</v>
      </c>
      <c r="B41" s="35" t="s">
        <v>508</v>
      </c>
      <c r="C41" s="133">
        <v>2</v>
      </c>
      <c r="D41" s="127">
        <v>15000</v>
      </c>
      <c r="E41" s="127">
        <f t="shared" si="0"/>
        <v>30000</v>
      </c>
      <c r="F41" s="449"/>
      <c r="G41" s="136"/>
    </row>
    <row r="42" spans="1:7" ht="15" customHeight="1" x14ac:dyDescent="0.3">
      <c r="A42" s="125" t="s">
        <v>291</v>
      </c>
      <c r="B42" s="35" t="s">
        <v>509</v>
      </c>
      <c r="C42" s="126">
        <v>1</v>
      </c>
      <c r="D42" s="127">
        <v>35000</v>
      </c>
      <c r="E42" s="127">
        <f t="shared" si="0"/>
        <v>35000</v>
      </c>
      <c r="F42" s="449"/>
      <c r="G42" s="136"/>
    </row>
    <row r="43" spans="1:7" ht="15" customHeight="1" x14ac:dyDescent="0.3">
      <c r="A43" s="125" t="s">
        <v>293</v>
      </c>
      <c r="B43" s="35" t="s">
        <v>498</v>
      </c>
      <c r="C43" s="129">
        <v>1</v>
      </c>
      <c r="D43" s="127">
        <v>20000</v>
      </c>
      <c r="E43" s="127">
        <f t="shared" si="0"/>
        <v>20000</v>
      </c>
      <c r="F43" s="449"/>
      <c r="G43" s="136"/>
    </row>
    <row r="44" spans="1:7" ht="15" customHeight="1" x14ac:dyDescent="0.3">
      <c r="A44" s="125" t="s">
        <v>294</v>
      </c>
      <c r="B44" s="35" t="s">
        <v>500</v>
      </c>
      <c r="C44" s="131">
        <v>2</v>
      </c>
      <c r="D44" s="127">
        <v>10000</v>
      </c>
      <c r="E44" s="127">
        <f t="shared" si="0"/>
        <v>20000</v>
      </c>
      <c r="F44" s="449"/>
      <c r="G44" s="136"/>
    </row>
    <row r="45" spans="1:7" ht="15" customHeight="1" x14ac:dyDescent="0.3">
      <c r="A45" s="125" t="s">
        <v>295</v>
      </c>
      <c r="B45" s="35"/>
      <c r="C45" s="133">
        <v>2</v>
      </c>
      <c r="D45" s="127">
        <v>6000</v>
      </c>
      <c r="E45" s="127">
        <f t="shared" si="0"/>
        <v>12000</v>
      </c>
      <c r="F45" s="449"/>
      <c r="G45" s="136"/>
    </row>
    <row r="46" spans="1:7" ht="15" customHeight="1" x14ac:dyDescent="0.3">
      <c r="A46" s="125" t="s">
        <v>510</v>
      </c>
      <c r="B46" s="35" t="s">
        <v>511</v>
      </c>
      <c r="C46" s="134">
        <v>1</v>
      </c>
      <c r="D46" s="127">
        <v>20000</v>
      </c>
      <c r="E46" s="127">
        <f t="shared" si="0"/>
        <v>20000</v>
      </c>
      <c r="F46" s="449"/>
      <c r="G46" s="136"/>
    </row>
    <row r="47" spans="1:7" ht="15" customHeight="1" x14ac:dyDescent="0.3">
      <c r="A47" s="125" t="s">
        <v>512</v>
      </c>
      <c r="B47" s="35" t="s">
        <v>513</v>
      </c>
      <c r="C47" s="135">
        <v>1</v>
      </c>
      <c r="D47" s="127">
        <v>7000</v>
      </c>
      <c r="E47" s="127">
        <f t="shared" si="0"/>
        <v>7000</v>
      </c>
      <c r="F47" s="449"/>
      <c r="G47" s="136"/>
    </row>
    <row r="48" spans="1:7" ht="19.5" customHeight="1" x14ac:dyDescent="0.3">
      <c r="A48" s="125" t="s">
        <v>296</v>
      </c>
      <c r="B48" s="35" t="s">
        <v>514</v>
      </c>
      <c r="C48" s="133">
        <v>1</v>
      </c>
      <c r="D48" s="127">
        <v>15000</v>
      </c>
      <c r="E48" s="127">
        <f t="shared" si="0"/>
        <v>15000</v>
      </c>
      <c r="F48" s="452"/>
      <c r="G48" s="453"/>
    </row>
    <row r="49" spans="1:7" ht="21.75" customHeight="1" thickBot="1" x14ac:dyDescent="0.35">
      <c r="A49" s="421" t="s">
        <v>515</v>
      </c>
      <c r="B49" s="422" t="s">
        <v>503</v>
      </c>
      <c r="C49" s="454">
        <v>2</v>
      </c>
      <c r="D49" s="423">
        <v>4000</v>
      </c>
      <c r="E49" s="423">
        <f t="shared" si="0"/>
        <v>8000</v>
      </c>
      <c r="F49" s="455"/>
      <c r="G49" s="458"/>
    </row>
    <row r="50" spans="1:7" ht="17.25" thickBot="1" x14ac:dyDescent="0.35">
      <c r="A50" s="606" t="s">
        <v>536</v>
      </c>
      <c r="B50" s="607"/>
      <c r="C50" s="607"/>
      <c r="D50" s="608"/>
      <c r="E50" s="461">
        <f>SUM(E3:E49)</f>
        <v>1483000</v>
      </c>
      <c r="F50" s="456"/>
      <c r="G50" s="457"/>
    </row>
  </sheetData>
  <sheetProtection sheet="1" objects="1" scenarios="1"/>
  <mergeCells count="2">
    <mergeCell ref="A1:G1"/>
    <mergeCell ref="A50:D50"/>
  </mergeCells>
  <phoneticPr fontId="1" type="noConversion"/>
  <printOptions horizontalCentered="1"/>
  <pageMargins left="0.11811023622047245" right="0.11811023622047245" top="0.35433070866141736" bottom="0" header="0.11811023622047245" footer="0.1181102362204724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8"/>
  <sheetViews>
    <sheetView showZeros="0" workbookViewId="0">
      <selection activeCell="F7" sqref="F7"/>
    </sheetView>
  </sheetViews>
  <sheetFormatPr defaultColWidth="10" defaultRowHeight="14.25" x14ac:dyDescent="0.3"/>
  <cols>
    <col min="1" max="1" width="11.75" style="9" customWidth="1"/>
    <col min="2" max="2" width="3.5" style="20" customWidth="1"/>
    <col min="3" max="3" width="5.375" style="21" customWidth="1"/>
    <col min="4" max="4" width="3.625" style="20" customWidth="1"/>
    <col min="5" max="6" width="3.625" style="9" customWidth="1"/>
    <col min="7" max="7" width="4.375" style="9" customWidth="1"/>
    <col min="8" max="8" width="8.375" style="22" customWidth="1"/>
    <col min="9" max="9" width="9.625" style="9" customWidth="1"/>
    <col min="10" max="10" width="4.25" style="9" customWidth="1"/>
    <col min="11" max="11" width="5.625" style="9" customWidth="1"/>
    <col min="12" max="14" width="3.625" style="9" customWidth="1"/>
    <col min="15" max="15" width="4" style="9" customWidth="1"/>
    <col min="16" max="16" width="9.125" style="9" customWidth="1"/>
    <col min="17" max="16384" width="10" style="9"/>
  </cols>
  <sheetData>
    <row r="1" spans="1:16" ht="24.75" customHeight="1" x14ac:dyDescent="0.3">
      <c r="A1" s="615" t="s">
        <v>366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  <c r="P1" s="617"/>
    </row>
    <row r="2" spans="1:16" ht="15.75" customHeight="1" thickBot="1" x14ac:dyDescent="0.35">
      <c r="A2" s="618">
        <f>'거래명세서(무궁화)'!C10</f>
        <v>0</v>
      </c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</row>
    <row r="3" spans="1:16" ht="21" customHeight="1" thickTop="1" thickBot="1" x14ac:dyDescent="0.35">
      <c r="A3" s="467" t="s">
        <v>97</v>
      </c>
      <c r="B3" s="468" t="s">
        <v>98</v>
      </c>
      <c r="C3" s="469" t="s">
        <v>99</v>
      </c>
      <c r="D3" s="468">
        <v>1</v>
      </c>
      <c r="E3" s="468">
        <v>2</v>
      </c>
      <c r="F3" s="470">
        <v>3</v>
      </c>
      <c r="G3" s="471" t="s">
        <v>104</v>
      </c>
      <c r="H3" s="472" t="s">
        <v>100</v>
      </c>
      <c r="I3" s="394" t="s">
        <v>97</v>
      </c>
      <c r="J3" s="386" t="s">
        <v>98</v>
      </c>
      <c r="K3" s="387" t="s">
        <v>99</v>
      </c>
      <c r="L3" s="386">
        <v>1</v>
      </c>
      <c r="M3" s="386">
        <v>2</v>
      </c>
      <c r="N3" s="388">
        <v>3</v>
      </c>
      <c r="O3" s="389" t="s">
        <v>104</v>
      </c>
      <c r="P3" s="390" t="s">
        <v>100</v>
      </c>
    </row>
    <row r="4" spans="1:16" ht="21" customHeight="1" x14ac:dyDescent="0.3">
      <c r="A4" s="219" t="s">
        <v>105</v>
      </c>
      <c r="B4" s="220" t="s">
        <v>106</v>
      </c>
      <c r="C4" s="221">
        <v>60000</v>
      </c>
      <c r="D4" s="11"/>
      <c r="E4" s="11"/>
      <c r="F4" s="10"/>
      <c r="G4" s="222">
        <f t="shared" ref="G4:G35" si="0">SUM(D4:F4)</f>
        <v>0</v>
      </c>
      <c r="H4" s="474">
        <f t="shared" ref="H4:H35" si="1">C4*G4</f>
        <v>0</v>
      </c>
      <c r="I4" s="395" t="s">
        <v>168</v>
      </c>
      <c r="J4" s="231" t="s">
        <v>108</v>
      </c>
      <c r="K4" s="232">
        <v>5000</v>
      </c>
      <c r="L4" s="17"/>
      <c r="M4" s="17"/>
      <c r="N4" s="16"/>
      <c r="O4" s="235">
        <f t="shared" ref="O4:O35" si="2">SUM(L4:N4)</f>
        <v>0</v>
      </c>
      <c r="P4" s="391">
        <f>K4*O4</f>
        <v>0</v>
      </c>
    </row>
    <row r="5" spans="1:16" ht="21" customHeight="1" thickBot="1" x14ac:dyDescent="0.35">
      <c r="A5" s="439" t="s">
        <v>109</v>
      </c>
      <c r="B5" s="223" t="s">
        <v>106</v>
      </c>
      <c r="C5" s="224">
        <f>2000*20</f>
        <v>40000</v>
      </c>
      <c r="D5" s="13"/>
      <c r="E5" s="13"/>
      <c r="F5" s="12"/>
      <c r="G5" s="226">
        <f t="shared" si="0"/>
        <v>0</v>
      </c>
      <c r="H5" s="475">
        <f t="shared" si="1"/>
        <v>0</v>
      </c>
      <c r="I5" s="464" t="s">
        <v>170</v>
      </c>
      <c r="J5" s="228" t="s">
        <v>108</v>
      </c>
      <c r="K5" s="229">
        <v>5000</v>
      </c>
      <c r="L5" s="15"/>
      <c r="M5" s="15"/>
      <c r="N5" s="14"/>
      <c r="O5" s="218">
        <f t="shared" si="2"/>
        <v>0</v>
      </c>
      <c r="P5" s="400">
        <f>K5*O5</f>
        <v>0</v>
      </c>
    </row>
    <row r="6" spans="1:16" ht="21" customHeight="1" thickBot="1" x14ac:dyDescent="0.35">
      <c r="A6" s="227" t="s">
        <v>539</v>
      </c>
      <c r="B6" s="228" t="s">
        <v>540</v>
      </c>
      <c r="C6" s="229">
        <v>48000</v>
      </c>
      <c r="D6" s="15"/>
      <c r="E6" s="15"/>
      <c r="F6" s="14"/>
      <c r="G6" s="218">
        <f t="shared" si="0"/>
        <v>0</v>
      </c>
      <c r="H6" s="479">
        <f t="shared" si="1"/>
        <v>0</v>
      </c>
      <c r="I6" s="395" t="s">
        <v>107</v>
      </c>
      <c r="J6" s="231" t="s">
        <v>108</v>
      </c>
      <c r="K6" s="232">
        <v>2000</v>
      </c>
      <c r="L6" s="17"/>
      <c r="M6" s="17"/>
      <c r="N6" s="16"/>
      <c r="O6" s="235"/>
      <c r="P6" s="391"/>
    </row>
    <row r="7" spans="1:16" ht="21" customHeight="1" x14ac:dyDescent="0.3">
      <c r="A7" s="219" t="s">
        <v>380</v>
      </c>
      <c r="B7" s="220" t="s">
        <v>388</v>
      </c>
      <c r="C7" s="221">
        <v>7000</v>
      </c>
      <c r="D7" s="11"/>
      <c r="E7" s="11"/>
      <c r="F7" s="10"/>
      <c r="G7" s="222">
        <f t="shared" si="0"/>
        <v>0</v>
      </c>
      <c r="H7" s="474">
        <f t="shared" si="1"/>
        <v>0</v>
      </c>
      <c r="I7" s="397" t="s">
        <v>110</v>
      </c>
      <c r="J7" s="223" t="s">
        <v>111</v>
      </c>
      <c r="K7" s="224">
        <v>5000</v>
      </c>
      <c r="L7" s="13"/>
      <c r="M7" s="13"/>
      <c r="N7" s="12"/>
      <c r="O7" s="226">
        <f t="shared" si="2"/>
        <v>0</v>
      </c>
      <c r="P7" s="392">
        <f>K7*O7</f>
        <v>0</v>
      </c>
    </row>
    <row r="8" spans="1:16" ht="21" customHeight="1" x14ac:dyDescent="0.3">
      <c r="A8" s="439" t="s">
        <v>193</v>
      </c>
      <c r="B8" s="223" t="s">
        <v>112</v>
      </c>
      <c r="C8" s="224">
        <v>25000</v>
      </c>
      <c r="D8" s="13"/>
      <c r="E8" s="13"/>
      <c r="F8" s="12"/>
      <c r="G8" s="226">
        <f t="shared" si="0"/>
        <v>0</v>
      </c>
      <c r="H8" s="475"/>
      <c r="I8" s="397" t="s">
        <v>113</v>
      </c>
      <c r="J8" s="223" t="s">
        <v>114</v>
      </c>
      <c r="K8" s="224">
        <v>6500</v>
      </c>
      <c r="L8" s="13"/>
      <c r="M8" s="13"/>
      <c r="N8" s="12"/>
      <c r="O8" s="226">
        <f t="shared" si="2"/>
        <v>0</v>
      </c>
      <c r="P8" s="392">
        <f>K8*O8</f>
        <v>0</v>
      </c>
    </row>
    <row r="9" spans="1:16" ht="21" customHeight="1" thickBot="1" x14ac:dyDescent="0.35">
      <c r="A9" s="227" t="s">
        <v>115</v>
      </c>
      <c r="B9" s="228" t="s">
        <v>112</v>
      </c>
      <c r="C9" s="229">
        <v>25000</v>
      </c>
      <c r="D9" s="15"/>
      <c r="E9" s="15"/>
      <c r="F9" s="14"/>
      <c r="G9" s="218">
        <f t="shared" si="0"/>
        <v>0</v>
      </c>
      <c r="H9" s="479">
        <f t="shared" si="1"/>
        <v>0</v>
      </c>
      <c r="I9" s="397" t="s">
        <v>116</v>
      </c>
      <c r="J9" s="223" t="s">
        <v>108</v>
      </c>
      <c r="K9" s="224">
        <v>1000</v>
      </c>
      <c r="L9" s="13"/>
      <c r="M9" s="13"/>
      <c r="N9" s="12"/>
      <c r="O9" s="226">
        <f t="shared" si="2"/>
        <v>0</v>
      </c>
      <c r="P9" s="392">
        <f>K9*O9</f>
        <v>0</v>
      </c>
    </row>
    <row r="10" spans="1:16" ht="21" customHeight="1" x14ac:dyDescent="0.3">
      <c r="A10" s="480" t="s">
        <v>454</v>
      </c>
      <c r="B10" s="220" t="s">
        <v>118</v>
      </c>
      <c r="C10" s="221">
        <v>20000</v>
      </c>
      <c r="D10" s="11"/>
      <c r="E10" s="11"/>
      <c r="F10" s="10"/>
      <c r="G10" s="222">
        <f t="shared" si="0"/>
        <v>0</v>
      </c>
      <c r="H10" s="474">
        <f t="shared" si="1"/>
        <v>0</v>
      </c>
      <c r="I10" s="396" t="s">
        <v>117</v>
      </c>
      <c r="J10" s="223" t="s">
        <v>108</v>
      </c>
      <c r="K10" s="224">
        <v>1000</v>
      </c>
      <c r="L10" s="13"/>
      <c r="M10" s="13"/>
      <c r="N10" s="12"/>
      <c r="O10" s="226">
        <f t="shared" si="2"/>
        <v>0</v>
      </c>
      <c r="P10" s="392">
        <f>K10*O10</f>
        <v>0</v>
      </c>
    </row>
    <row r="11" spans="1:16" ht="21" customHeight="1" x14ac:dyDescent="0.3">
      <c r="A11" s="439" t="s">
        <v>541</v>
      </c>
      <c r="B11" s="223" t="s">
        <v>542</v>
      </c>
      <c r="C11" s="224">
        <v>30000</v>
      </c>
      <c r="D11" s="13"/>
      <c r="E11" s="13"/>
      <c r="F11" s="12"/>
      <c r="G11" s="226">
        <f t="shared" si="0"/>
        <v>0</v>
      </c>
      <c r="H11" s="475">
        <f t="shared" si="1"/>
        <v>0</v>
      </c>
      <c r="I11" s="396" t="s">
        <v>119</v>
      </c>
      <c r="J11" s="223" t="s">
        <v>390</v>
      </c>
      <c r="K11" s="224">
        <v>2000</v>
      </c>
      <c r="L11" s="13"/>
      <c r="M11" s="13"/>
      <c r="N11" s="12"/>
      <c r="O11" s="226"/>
      <c r="P11" s="392"/>
    </row>
    <row r="12" spans="1:16" ht="21" customHeight="1" x14ac:dyDescent="0.3">
      <c r="A12" s="473" t="s">
        <v>516</v>
      </c>
      <c r="B12" s="223" t="s">
        <v>106</v>
      </c>
      <c r="C12" s="224">
        <v>21000</v>
      </c>
      <c r="D12" s="13"/>
      <c r="E12" s="13"/>
      <c r="F12" s="12"/>
      <c r="G12" s="226">
        <f t="shared" si="0"/>
        <v>0</v>
      </c>
      <c r="H12" s="475">
        <f t="shared" si="1"/>
        <v>0</v>
      </c>
      <c r="I12" s="396" t="s">
        <v>120</v>
      </c>
      <c r="J12" s="223" t="s">
        <v>108</v>
      </c>
      <c r="K12" s="224">
        <v>7000</v>
      </c>
      <c r="L12" s="13"/>
      <c r="M12" s="13"/>
      <c r="N12" s="12"/>
      <c r="O12" s="226">
        <f t="shared" si="2"/>
        <v>0</v>
      </c>
      <c r="P12" s="392">
        <f>K12*O12</f>
        <v>0</v>
      </c>
    </row>
    <row r="13" spans="1:16" ht="21" customHeight="1" x14ac:dyDescent="0.3">
      <c r="A13" s="439" t="s">
        <v>517</v>
      </c>
      <c r="B13" s="223" t="s">
        <v>118</v>
      </c>
      <c r="C13" s="224">
        <v>21000</v>
      </c>
      <c r="D13" s="13"/>
      <c r="E13" s="13"/>
      <c r="F13" s="12"/>
      <c r="G13" s="226">
        <f t="shared" si="0"/>
        <v>0</v>
      </c>
      <c r="H13" s="475">
        <f t="shared" si="1"/>
        <v>0</v>
      </c>
      <c r="I13" s="396" t="s">
        <v>121</v>
      </c>
      <c r="J13" s="223" t="s">
        <v>106</v>
      </c>
      <c r="K13" s="224">
        <v>35000</v>
      </c>
      <c r="L13" s="13"/>
      <c r="M13" s="13"/>
      <c r="N13" s="12"/>
      <c r="O13" s="226">
        <f t="shared" si="2"/>
        <v>0</v>
      </c>
      <c r="P13" s="392">
        <f t="shared" ref="P13:P35" si="3">K13*O13</f>
        <v>0</v>
      </c>
    </row>
    <row r="14" spans="1:16" ht="21" customHeight="1" thickBot="1" x14ac:dyDescent="0.35">
      <c r="A14" s="481" t="s">
        <v>389</v>
      </c>
      <c r="B14" s="236" t="s">
        <v>118</v>
      </c>
      <c r="C14" s="237">
        <v>30000</v>
      </c>
      <c r="D14" s="19"/>
      <c r="E14" s="19"/>
      <c r="F14" s="18"/>
      <c r="G14" s="238">
        <f t="shared" si="0"/>
        <v>0</v>
      </c>
      <c r="H14" s="482">
        <f t="shared" si="1"/>
        <v>0</v>
      </c>
      <c r="I14" s="396" t="s">
        <v>123</v>
      </c>
      <c r="J14" s="223" t="s">
        <v>124</v>
      </c>
      <c r="K14" s="224">
        <v>10000</v>
      </c>
      <c r="L14" s="13"/>
      <c r="M14" s="13"/>
      <c r="N14" s="12"/>
      <c r="O14" s="226">
        <f t="shared" si="2"/>
        <v>0</v>
      </c>
      <c r="P14" s="392">
        <f t="shared" si="3"/>
        <v>0</v>
      </c>
    </row>
    <row r="15" spans="1:16" ht="21" customHeight="1" thickBot="1" x14ac:dyDescent="0.35">
      <c r="A15" s="483" t="s">
        <v>122</v>
      </c>
      <c r="B15" s="434" t="s">
        <v>118</v>
      </c>
      <c r="C15" s="435">
        <v>10000</v>
      </c>
      <c r="D15" s="436"/>
      <c r="E15" s="436"/>
      <c r="F15" s="437"/>
      <c r="G15" s="438">
        <f t="shared" si="0"/>
        <v>0</v>
      </c>
      <c r="H15" s="484">
        <f t="shared" si="1"/>
        <v>0</v>
      </c>
      <c r="I15" s="398" t="s">
        <v>391</v>
      </c>
      <c r="J15" s="236" t="s">
        <v>108</v>
      </c>
      <c r="K15" s="237">
        <v>20000</v>
      </c>
      <c r="L15" s="19"/>
      <c r="M15" s="19"/>
      <c r="N15" s="18"/>
      <c r="O15" s="238">
        <f t="shared" si="2"/>
        <v>0</v>
      </c>
      <c r="P15" s="393">
        <f t="shared" si="3"/>
        <v>0</v>
      </c>
    </row>
    <row r="16" spans="1:16" ht="21" customHeight="1" x14ac:dyDescent="0.3">
      <c r="A16" s="230" t="s">
        <v>125</v>
      </c>
      <c r="B16" s="220" t="s">
        <v>126</v>
      </c>
      <c r="C16" s="221">
        <v>20000</v>
      </c>
      <c r="D16" s="11"/>
      <c r="E16" s="11"/>
      <c r="F16" s="10"/>
      <c r="G16" s="222">
        <f t="shared" si="0"/>
        <v>0</v>
      </c>
      <c r="H16" s="474">
        <f t="shared" si="1"/>
        <v>0</v>
      </c>
      <c r="I16" s="465" t="s">
        <v>128</v>
      </c>
      <c r="J16" s="220" t="s">
        <v>129</v>
      </c>
      <c r="K16" s="221">
        <v>6000</v>
      </c>
      <c r="L16" s="11"/>
      <c r="M16" s="11"/>
      <c r="N16" s="10"/>
      <c r="O16" s="222">
        <f t="shared" si="2"/>
        <v>0</v>
      </c>
      <c r="P16" s="399">
        <f t="shared" si="3"/>
        <v>0</v>
      </c>
    </row>
    <row r="17" spans="1:16" ht="21" customHeight="1" x14ac:dyDescent="0.3">
      <c r="A17" s="439" t="s">
        <v>127</v>
      </c>
      <c r="B17" s="223" t="s">
        <v>126</v>
      </c>
      <c r="C17" s="224">
        <v>17000</v>
      </c>
      <c r="D17" s="13"/>
      <c r="E17" s="13"/>
      <c r="F17" s="12"/>
      <c r="G17" s="226">
        <f t="shared" si="0"/>
        <v>0</v>
      </c>
      <c r="H17" s="475">
        <f t="shared" si="1"/>
        <v>0</v>
      </c>
      <c r="I17" s="397" t="s">
        <v>130</v>
      </c>
      <c r="J17" s="223" t="s">
        <v>114</v>
      </c>
      <c r="K17" s="224">
        <v>1000</v>
      </c>
      <c r="L17" s="13"/>
      <c r="M17" s="13"/>
      <c r="N17" s="12"/>
      <c r="O17" s="226">
        <f t="shared" si="2"/>
        <v>0</v>
      </c>
      <c r="P17" s="392">
        <f t="shared" si="3"/>
        <v>0</v>
      </c>
    </row>
    <row r="18" spans="1:16" ht="21" customHeight="1" thickBot="1" x14ac:dyDescent="0.35">
      <c r="A18" s="234" t="s">
        <v>378</v>
      </c>
      <c r="B18" s="228" t="s">
        <v>126</v>
      </c>
      <c r="C18" s="229">
        <v>10000</v>
      </c>
      <c r="D18" s="15"/>
      <c r="E18" s="15"/>
      <c r="F18" s="14"/>
      <c r="G18" s="218">
        <f t="shared" si="0"/>
        <v>0</v>
      </c>
      <c r="H18" s="479">
        <f t="shared" si="1"/>
        <v>0</v>
      </c>
      <c r="I18" s="397" t="s">
        <v>131</v>
      </c>
      <c r="J18" s="223" t="s">
        <v>114</v>
      </c>
      <c r="K18" s="224">
        <v>700</v>
      </c>
      <c r="L18" s="13"/>
      <c r="M18" s="13"/>
      <c r="N18" s="12"/>
      <c r="O18" s="226">
        <f t="shared" si="2"/>
        <v>0</v>
      </c>
      <c r="P18" s="392">
        <f t="shared" si="3"/>
        <v>0</v>
      </c>
    </row>
    <row r="19" spans="1:16" ht="21" customHeight="1" thickBot="1" x14ac:dyDescent="0.35">
      <c r="A19" s="230" t="s">
        <v>383</v>
      </c>
      <c r="B19" s="220" t="s">
        <v>106</v>
      </c>
      <c r="C19" s="221">
        <v>20000</v>
      </c>
      <c r="D19" s="11"/>
      <c r="E19" s="11"/>
      <c r="F19" s="10"/>
      <c r="G19" s="222">
        <f t="shared" si="0"/>
        <v>0</v>
      </c>
      <c r="H19" s="474">
        <f t="shared" si="1"/>
        <v>0</v>
      </c>
      <c r="I19" s="440" t="s">
        <v>132</v>
      </c>
      <c r="J19" s="236" t="s">
        <v>133</v>
      </c>
      <c r="K19" s="237">
        <v>15000</v>
      </c>
      <c r="L19" s="19"/>
      <c r="M19" s="19"/>
      <c r="N19" s="18"/>
      <c r="O19" s="238">
        <f t="shared" si="2"/>
        <v>0</v>
      </c>
      <c r="P19" s="393">
        <f t="shared" si="3"/>
        <v>0</v>
      </c>
    </row>
    <row r="20" spans="1:16" ht="21" customHeight="1" thickBot="1" x14ac:dyDescent="0.35">
      <c r="A20" s="234" t="s">
        <v>382</v>
      </c>
      <c r="B20" s="228" t="s">
        <v>106</v>
      </c>
      <c r="C20" s="229">
        <v>22000</v>
      </c>
      <c r="D20" s="15"/>
      <c r="E20" s="15"/>
      <c r="F20" s="14"/>
      <c r="G20" s="218">
        <f t="shared" si="0"/>
        <v>0</v>
      </c>
      <c r="H20" s="479">
        <f t="shared" si="1"/>
        <v>0</v>
      </c>
      <c r="I20" s="465" t="s">
        <v>135</v>
      </c>
      <c r="J20" s="220" t="s">
        <v>112</v>
      </c>
      <c r="K20" s="221">
        <v>4000</v>
      </c>
      <c r="L20" s="11"/>
      <c r="M20" s="11"/>
      <c r="N20" s="10"/>
      <c r="O20" s="222">
        <f t="shared" si="2"/>
        <v>0</v>
      </c>
      <c r="P20" s="399">
        <f t="shared" si="3"/>
        <v>0</v>
      </c>
    </row>
    <row r="21" spans="1:16" ht="21" customHeight="1" thickBot="1" x14ac:dyDescent="0.35">
      <c r="A21" s="485" t="s">
        <v>134</v>
      </c>
      <c r="B21" s="434" t="s">
        <v>102</v>
      </c>
      <c r="C21" s="435">
        <v>28000</v>
      </c>
      <c r="D21" s="436"/>
      <c r="E21" s="436"/>
      <c r="F21" s="437"/>
      <c r="G21" s="438">
        <f t="shared" si="0"/>
        <v>0</v>
      </c>
      <c r="H21" s="484">
        <f t="shared" si="1"/>
        <v>0</v>
      </c>
      <c r="I21" s="396" t="s">
        <v>137</v>
      </c>
      <c r="J21" s="223" t="s">
        <v>108</v>
      </c>
      <c r="K21" s="224">
        <v>2000</v>
      </c>
      <c r="L21" s="13"/>
      <c r="M21" s="13"/>
      <c r="N21" s="12"/>
      <c r="O21" s="226">
        <f t="shared" si="2"/>
        <v>0</v>
      </c>
      <c r="P21" s="392">
        <f t="shared" si="3"/>
        <v>0</v>
      </c>
    </row>
    <row r="22" spans="1:16" ht="21" customHeight="1" x14ac:dyDescent="0.3">
      <c r="A22" s="233" t="s">
        <v>136</v>
      </c>
      <c r="B22" s="231" t="s">
        <v>108</v>
      </c>
      <c r="C22" s="232">
        <v>2000</v>
      </c>
      <c r="D22" s="17"/>
      <c r="E22" s="17"/>
      <c r="F22" s="16"/>
      <c r="G22" s="235">
        <f t="shared" si="0"/>
        <v>0</v>
      </c>
      <c r="H22" s="478">
        <f t="shared" si="1"/>
        <v>0</v>
      </c>
      <c r="I22" s="396" t="s">
        <v>139</v>
      </c>
      <c r="J22" s="223" t="s">
        <v>108</v>
      </c>
      <c r="K22" s="224">
        <v>1000</v>
      </c>
      <c r="L22" s="13"/>
      <c r="M22" s="13"/>
      <c r="N22" s="12"/>
      <c r="O22" s="226">
        <f t="shared" si="2"/>
        <v>0</v>
      </c>
      <c r="P22" s="392">
        <f t="shared" si="3"/>
        <v>0</v>
      </c>
    </row>
    <row r="23" spans="1:16" ht="21" customHeight="1" thickBot="1" x14ac:dyDescent="0.35">
      <c r="A23" s="225" t="s">
        <v>138</v>
      </c>
      <c r="B23" s="223" t="s">
        <v>108</v>
      </c>
      <c r="C23" s="224">
        <v>9000</v>
      </c>
      <c r="D23" s="13"/>
      <c r="E23" s="13"/>
      <c r="F23" s="12"/>
      <c r="G23" s="226">
        <f t="shared" si="0"/>
        <v>0</v>
      </c>
      <c r="H23" s="475">
        <f t="shared" si="1"/>
        <v>0</v>
      </c>
      <c r="I23" s="464" t="s">
        <v>141</v>
      </c>
      <c r="J23" s="228" t="s">
        <v>142</v>
      </c>
      <c r="K23" s="229">
        <v>45000</v>
      </c>
      <c r="L23" s="15"/>
      <c r="M23" s="15"/>
      <c r="N23" s="14"/>
      <c r="O23" s="218">
        <f t="shared" si="2"/>
        <v>0</v>
      </c>
      <c r="P23" s="400">
        <f t="shared" si="3"/>
        <v>0</v>
      </c>
    </row>
    <row r="24" spans="1:16" ht="21" customHeight="1" x14ac:dyDescent="0.3">
      <c r="A24" s="225" t="s">
        <v>140</v>
      </c>
      <c r="B24" s="223" t="s">
        <v>108</v>
      </c>
      <c r="C24" s="224">
        <v>2000</v>
      </c>
      <c r="D24" s="13"/>
      <c r="E24" s="13"/>
      <c r="F24" s="12"/>
      <c r="G24" s="226">
        <f t="shared" si="0"/>
        <v>0</v>
      </c>
      <c r="H24" s="475">
        <f t="shared" si="1"/>
        <v>0</v>
      </c>
      <c r="I24" s="466" t="s">
        <v>144</v>
      </c>
      <c r="J24" s="220" t="s">
        <v>145</v>
      </c>
      <c r="K24" s="221">
        <v>8000</v>
      </c>
      <c r="L24" s="11"/>
      <c r="M24" s="11"/>
      <c r="N24" s="10"/>
      <c r="O24" s="222">
        <f t="shared" si="2"/>
        <v>0</v>
      </c>
      <c r="P24" s="399">
        <f t="shared" si="3"/>
        <v>0</v>
      </c>
    </row>
    <row r="25" spans="1:16" ht="21" customHeight="1" thickBot="1" x14ac:dyDescent="0.35">
      <c r="A25" s="439" t="s">
        <v>143</v>
      </c>
      <c r="B25" s="223" t="s">
        <v>108</v>
      </c>
      <c r="C25" s="224">
        <v>2000</v>
      </c>
      <c r="D25" s="13"/>
      <c r="E25" s="13"/>
      <c r="F25" s="12"/>
      <c r="G25" s="226">
        <f t="shared" si="0"/>
        <v>0</v>
      </c>
      <c r="H25" s="475">
        <f t="shared" si="1"/>
        <v>0</v>
      </c>
      <c r="I25" s="464" t="s">
        <v>147</v>
      </c>
      <c r="J25" s="228" t="s">
        <v>108</v>
      </c>
      <c r="K25" s="229">
        <v>5000</v>
      </c>
      <c r="L25" s="15"/>
      <c r="M25" s="15"/>
      <c r="N25" s="14"/>
      <c r="O25" s="218">
        <f t="shared" si="2"/>
        <v>0</v>
      </c>
      <c r="P25" s="400">
        <f t="shared" si="3"/>
        <v>0</v>
      </c>
    </row>
    <row r="26" spans="1:16" ht="21" customHeight="1" x14ac:dyDescent="0.3">
      <c r="A26" s="463" t="s">
        <v>146</v>
      </c>
      <c r="B26" s="223" t="s">
        <v>108</v>
      </c>
      <c r="C26" s="224">
        <v>2000</v>
      </c>
      <c r="D26" s="13"/>
      <c r="E26" s="13"/>
      <c r="F26" s="12"/>
      <c r="G26" s="226">
        <f t="shared" si="0"/>
        <v>0</v>
      </c>
      <c r="H26" s="475">
        <f t="shared" si="1"/>
        <v>0</v>
      </c>
      <c r="I26" s="395" t="s">
        <v>149</v>
      </c>
      <c r="J26" s="231" t="s">
        <v>102</v>
      </c>
      <c r="K26" s="232">
        <v>66000</v>
      </c>
      <c r="L26" s="17"/>
      <c r="M26" s="17"/>
      <c r="N26" s="16"/>
      <c r="O26" s="235">
        <f t="shared" si="2"/>
        <v>0</v>
      </c>
      <c r="P26" s="391">
        <f t="shared" si="3"/>
        <v>0</v>
      </c>
    </row>
    <row r="27" spans="1:16" ht="21" customHeight="1" x14ac:dyDescent="0.3">
      <c r="A27" s="439" t="s">
        <v>148</v>
      </c>
      <c r="B27" s="223" t="s">
        <v>108</v>
      </c>
      <c r="C27" s="224">
        <v>6000</v>
      </c>
      <c r="D27" s="13"/>
      <c r="E27" s="13"/>
      <c r="F27" s="12"/>
      <c r="G27" s="226">
        <f t="shared" si="0"/>
        <v>0</v>
      </c>
      <c r="H27" s="475">
        <f t="shared" si="1"/>
        <v>0</v>
      </c>
      <c r="I27" s="396" t="s">
        <v>151</v>
      </c>
      <c r="J27" s="223" t="s">
        <v>102</v>
      </c>
      <c r="K27" s="224">
        <v>45000</v>
      </c>
      <c r="L27" s="13"/>
      <c r="M27" s="13"/>
      <c r="N27" s="12"/>
      <c r="O27" s="226">
        <f t="shared" si="2"/>
        <v>0</v>
      </c>
      <c r="P27" s="392">
        <f t="shared" si="3"/>
        <v>0</v>
      </c>
    </row>
    <row r="28" spans="1:16" ht="21" customHeight="1" thickBot="1" x14ac:dyDescent="0.35">
      <c r="A28" s="486" t="s">
        <v>150</v>
      </c>
      <c r="B28" s="236" t="s">
        <v>112</v>
      </c>
      <c r="C28" s="237">
        <v>4000</v>
      </c>
      <c r="D28" s="19"/>
      <c r="E28" s="19"/>
      <c r="F28" s="18"/>
      <c r="G28" s="238">
        <f t="shared" si="0"/>
        <v>0</v>
      </c>
      <c r="H28" s="482">
        <f t="shared" si="1"/>
        <v>0</v>
      </c>
      <c r="I28" s="396" t="s">
        <v>154</v>
      </c>
      <c r="J28" s="223" t="s">
        <v>108</v>
      </c>
      <c r="K28" s="224">
        <v>500</v>
      </c>
      <c r="L28" s="13"/>
      <c r="M28" s="13"/>
      <c r="N28" s="12"/>
      <c r="O28" s="226">
        <f t="shared" si="2"/>
        <v>0</v>
      </c>
      <c r="P28" s="392">
        <f t="shared" si="3"/>
        <v>0</v>
      </c>
    </row>
    <row r="29" spans="1:16" ht="21" customHeight="1" thickBot="1" x14ac:dyDescent="0.35">
      <c r="A29" s="483" t="s">
        <v>152</v>
      </c>
      <c r="B29" s="434" t="s">
        <v>124</v>
      </c>
      <c r="C29" s="435">
        <v>5000</v>
      </c>
      <c r="D29" s="436"/>
      <c r="E29" s="436"/>
      <c r="F29" s="437"/>
      <c r="G29" s="438">
        <f t="shared" si="0"/>
        <v>0</v>
      </c>
      <c r="H29" s="484">
        <f t="shared" si="1"/>
        <v>0</v>
      </c>
      <c r="I29" s="398" t="s">
        <v>156</v>
      </c>
      <c r="J29" s="236" t="s">
        <v>157</v>
      </c>
      <c r="K29" s="237">
        <v>5000</v>
      </c>
      <c r="L29" s="19"/>
      <c r="M29" s="19"/>
      <c r="N29" s="18"/>
      <c r="O29" s="238">
        <f t="shared" si="2"/>
        <v>0</v>
      </c>
      <c r="P29" s="393">
        <f t="shared" si="3"/>
        <v>0</v>
      </c>
    </row>
    <row r="30" spans="1:16" ht="21" customHeight="1" x14ac:dyDescent="0.3">
      <c r="A30" s="462" t="s">
        <v>153</v>
      </c>
      <c r="B30" s="231" t="s">
        <v>108</v>
      </c>
      <c r="C30" s="232">
        <v>3000</v>
      </c>
      <c r="D30" s="17"/>
      <c r="E30" s="17"/>
      <c r="F30" s="16"/>
      <c r="G30" s="235">
        <f t="shared" si="0"/>
        <v>0</v>
      </c>
      <c r="H30" s="478">
        <f t="shared" si="1"/>
        <v>0</v>
      </c>
      <c r="I30" s="466" t="s">
        <v>159</v>
      </c>
      <c r="J30" s="220" t="s">
        <v>373</v>
      </c>
      <c r="K30" s="221">
        <v>2500</v>
      </c>
      <c r="L30" s="11"/>
      <c r="M30" s="11"/>
      <c r="N30" s="10"/>
      <c r="O30" s="222">
        <f t="shared" si="2"/>
        <v>0</v>
      </c>
      <c r="P30" s="399">
        <f t="shared" si="3"/>
        <v>0</v>
      </c>
    </row>
    <row r="31" spans="1:16" ht="21" customHeight="1" x14ac:dyDescent="0.3">
      <c r="A31" s="439" t="s">
        <v>155</v>
      </c>
      <c r="B31" s="223" t="s">
        <v>124</v>
      </c>
      <c r="C31" s="224">
        <v>2000</v>
      </c>
      <c r="D31" s="13"/>
      <c r="E31" s="13"/>
      <c r="F31" s="12"/>
      <c r="G31" s="226">
        <f t="shared" si="0"/>
        <v>0</v>
      </c>
      <c r="H31" s="475">
        <f t="shared" si="1"/>
        <v>0</v>
      </c>
      <c r="I31" s="396" t="s">
        <v>161</v>
      </c>
      <c r="J31" s="223" t="s">
        <v>372</v>
      </c>
      <c r="K31" s="224">
        <v>6000</v>
      </c>
      <c r="L31" s="13"/>
      <c r="M31" s="13"/>
      <c r="N31" s="12"/>
      <c r="O31" s="226">
        <f t="shared" si="2"/>
        <v>0</v>
      </c>
      <c r="P31" s="392">
        <f t="shared" si="3"/>
        <v>0</v>
      </c>
    </row>
    <row r="32" spans="1:16" ht="21" customHeight="1" x14ac:dyDescent="0.3">
      <c r="A32" s="439" t="s">
        <v>158</v>
      </c>
      <c r="B32" s="223" t="s">
        <v>108</v>
      </c>
      <c r="C32" s="224">
        <v>1500</v>
      </c>
      <c r="D32" s="13"/>
      <c r="E32" s="13"/>
      <c r="F32" s="12"/>
      <c r="G32" s="226">
        <f t="shared" si="0"/>
        <v>0</v>
      </c>
      <c r="H32" s="475">
        <f t="shared" si="1"/>
        <v>0</v>
      </c>
      <c r="I32" s="396" t="s">
        <v>163</v>
      </c>
      <c r="J32" s="223" t="s">
        <v>551</v>
      </c>
      <c r="K32" s="224">
        <v>1000</v>
      </c>
      <c r="L32" s="13"/>
      <c r="M32" s="13"/>
      <c r="N32" s="12"/>
      <c r="O32" s="226">
        <f t="shared" si="2"/>
        <v>0</v>
      </c>
      <c r="P32" s="392">
        <f t="shared" si="3"/>
        <v>0</v>
      </c>
    </row>
    <row r="33" spans="1:16" ht="21" customHeight="1" x14ac:dyDescent="0.3">
      <c r="A33" s="439" t="s">
        <v>160</v>
      </c>
      <c r="B33" s="223" t="s">
        <v>108</v>
      </c>
      <c r="C33" s="224">
        <v>4000</v>
      </c>
      <c r="D33" s="13"/>
      <c r="E33" s="13"/>
      <c r="F33" s="12"/>
      <c r="G33" s="226">
        <f t="shared" si="0"/>
        <v>0</v>
      </c>
      <c r="H33" s="475">
        <f t="shared" si="1"/>
        <v>0</v>
      </c>
      <c r="I33" s="396" t="s">
        <v>165</v>
      </c>
      <c r="J33" s="223" t="s">
        <v>552</v>
      </c>
      <c r="K33" s="224">
        <v>800</v>
      </c>
      <c r="L33" s="13"/>
      <c r="M33" s="13"/>
      <c r="N33" s="12"/>
      <c r="O33" s="226">
        <f t="shared" si="2"/>
        <v>0</v>
      </c>
      <c r="P33" s="392">
        <f t="shared" si="3"/>
        <v>0</v>
      </c>
    </row>
    <row r="34" spans="1:16" ht="21" customHeight="1" x14ac:dyDescent="0.3">
      <c r="A34" s="439" t="s">
        <v>103</v>
      </c>
      <c r="B34" s="223" t="s">
        <v>162</v>
      </c>
      <c r="C34" s="224">
        <v>5000</v>
      </c>
      <c r="D34" s="13"/>
      <c r="E34" s="13"/>
      <c r="F34" s="12"/>
      <c r="G34" s="226">
        <f t="shared" si="0"/>
        <v>0</v>
      </c>
      <c r="H34" s="475">
        <f t="shared" si="1"/>
        <v>0</v>
      </c>
      <c r="I34" s="396" t="s">
        <v>167</v>
      </c>
      <c r="J34" s="223" t="s">
        <v>554</v>
      </c>
      <c r="K34" s="224">
        <v>500</v>
      </c>
      <c r="L34" s="13"/>
      <c r="M34" s="13"/>
      <c r="N34" s="12"/>
      <c r="O34" s="226">
        <f t="shared" si="2"/>
        <v>0</v>
      </c>
      <c r="P34" s="392">
        <f t="shared" si="3"/>
        <v>0</v>
      </c>
    </row>
    <row r="35" spans="1:16" ht="21" customHeight="1" thickBot="1" x14ac:dyDescent="0.35">
      <c r="A35" s="439" t="s">
        <v>164</v>
      </c>
      <c r="B35" s="223" t="s">
        <v>124</v>
      </c>
      <c r="C35" s="224">
        <v>5000</v>
      </c>
      <c r="D35" s="13"/>
      <c r="E35" s="13"/>
      <c r="F35" s="12"/>
      <c r="G35" s="226">
        <f t="shared" si="0"/>
        <v>0</v>
      </c>
      <c r="H35" s="475">
        <f t="shared" si="1"/>
        <v>0</v>
      </c>
      <c r="I35" s="398" t="s">
        <v>169</v>
      </c>
      <c r="J35" s="236" t="s">
        <v>374</v>
      </c>
      <c r="K35" s="237">
        <v>5000</v>
      </c>
      <c r="L35" s="19"/>
      <c r="M35" s="19"/>
      <c r="N35" s="18"/>
      <c r="O35" s="238">
        <f t="shared" si="2"/>
        <v>0</v>
      </c>
      <c r="P35" s="393">
        <f t="shared" si="3"/>
        <v>0</v>
      </c>
    </row>
    <row r="36" spans="1:16" ht="21" customHeight="1" thickBot="1" x14ac:dyDescent="0.35">
      <c r="A36" s="227" t="s">
        <v>166</v>
      </c>
      <c r="B36" s="228" t="s">
        <v>108</v>
      </c>
      <c r="C36" s="229">
        <v>3000</v>
      </c>
      <c r="D36" s="15"/>
      <c r="E36" s="15"/>
      <c r="F36" s="14"/>
      <c r="G36" s="477"/>
      <c r="H36" s="476"/>
      <c r="I36" s="487"/>
      <c r="J36" s="488"/>
      <c r="K36" s="488"/>
      <c r="L36" s="488"/>
      <c r="M36" s="488"/>
      <c r="N36" s="488"/>
      <c r="O36" s="488"/>
      <c r="P36" s="489"/>
    </row>
    <row r="37" spans="1:16" ht="17.25" thickBot="1" x14ac:dyDescent="0.25">
      <c r="A37" s="609" t="s">
        <v>543</v>
      </c>
      <c r="B37" s="610"/>
      <c r="C37" s="610"/>
      <c r="D37" s="610"/>
      <c r="E37" s="610"/>
      <c r="F37" s="610"/>
      <c r="G37" s="610"/>
      <c r="H37" s="611"/>
      <c r="I37" s="612">
        <f>SUM(H4:H36,P4:P36)</f>
        <v>0</v>
      </c>
      <c r="J37" s="613"/>
      <c r="K37" s="613"/>
      <c r="L37" s="613"/>
      <c r="M37" s="613"/>
      <c r="N37" s="613"/>
      <c r="O37" s="613"/>
      <c r="P37" s="614"/>
    </row>
    <row r="38" spans="1:16" x14ac:dyDescent="0.3">
      <c r="I38" s="22"/>
    </row>
  </sheetData>
  <sheetProtection sheet="1" objects="1" scenarios="1"/>
  <mergeCells count="4">
    <mergeCell ref="A37:H37"/>
    <mergeCell ref="I37:P37"/>
    <mergeCell ref="A1:P1"/>
    <mergeCell ref="A2:P2"/>
  </mergeCells>
  <phoneticPr fontId="1" type="noConversion"/>
  <printOptions horizontalCentered="1"/>
  <pageMargins left="0.23622047244094491" right="0.23622047244094491" top="0.35433070866141736" bottom="0.35433070866141736" header="0.11811023622047245" footer="0.1181102362204724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2"/>
  <sheetViews>
    <sheetView showZeros="0" topLeftCell="A13" workbookViewId="0">
      <selection activeCell="E50" sqref="E50"/>
    </sheetView>
  </sheetViews>
  <sheetFormatPr defaultRowHeight="16.5" x14ac:dyDescent="0.3"/>
  <cols>
    <col min="1" max="1" width="11.875" style="96" customWidth="1"/>
    <col min="2" max="2" width="4.5" style="96" customWidth="1"/>
    <col min="3" max="3" width="7" style="96" customWidth="1"/>
    <col min="4" max="4" width="6.375" style="96" customWidth="1"/>
    <col min="5" max="5" width="10.75" style="96" customWidth="1"/>
    <col min="6" max="6" width="14.25" style="96" customWidth="1"/>
    <col min="7" max="7" width="5.375" style="96" customWidth="1"/>
    <col min="8" max="8" width="6.5" style="96" customWidth="1"/>
    <col min="9" max="9" width="6.25" style="96" customWidth="1"/>
    <col min="10" max="10" width="10.875" style="96" customWidth="1"/>
    <col min="11" max="16384" width="9" style="96"/>
  </cols>
  <sheetData>
    <row r="1" spans="1:10" s="110" customFormat="1" ht="25.5" customHeight="1" x14ac:dyDescent="0.3">
      <c r="A1" s="619" t="s">
        <v>364</v>
      </c>
      <c r="B1" s="619"/>
      <c r="C1" s="619"/>
      <c r="D1" s="619"/>
      <c r="E1" s="619"/>
      <c r="F1" s="619"/>
      <c r="G1" s="619"/>
      <c r="H1" s="619"/>
      <c r="I1" s="619"/>
      <c r="J1" s="619"/>
    </row>
    <row r="2" spans="1:10" s="110" customFormat="1" ht="9" customHeight="1" thickBot="1" x14ac:dyDescent="0.35">
      <c r="A2" s="620">
        <f>'거래명세서(무궁화)'!C10</f>
        <v>0</v>
      </c>
      <c r="B2" s="620"/>
      <c r="C2" s="620"/>
      <c r="D2" s="620"/>
      <c r="E2" s="620"/>
      <c r="F2" s="620"/>
      <c r="G2" s="620"/>
      <c r="H2" s="620"/>
      <c r="I2" s="620"/>
      <c r="J2" s="620"/>
    </row>
    <row r="3" spans="1:10" s="111" customFormat="1" ht="19.5" customHeight="1" thickTop="1" thickBot="1" x14ac:dyDescent="0.35">
      <c r="A3" s="365" t="s">
        <v>185</v>
      </c>
      <c r="B3" s="366" t="s">
        <v>98</v>
      </c>
      <c r="C3" s="367" t="s">
        <v>365</v>
      </c>
      <c r="D3" s="366" t="s">
        <v>187</v>
      </c>
      <c r="E3" s="368" t="s">
        <v>188</v>
      </c>
      <c r="F3" s="369" t="s">
        <v>185</v>
      </c>
      <c r="G3" s="366" t="s">
        <v>98</v>
      </c>
      <c r="H3" s="367" t="s">
        <v>365</v>
      </c>
      <c r="I3" s="366" t="s">
        <v>187</v>
      </c>
      <c r="J3" s="370" t="s">
        <v>188</v>
      </c>
    </row>
    <row r="4" spans="1:10" s="111" customFormat="1" ht="18" customHeight="1" x14ac:dyDescent="0.3">
      <c r="A4" s="383" t="s">
        <v>189</v>
      </c>
      <c r="B4" s="371" t="s">
        <v>190</v>
      </c>
      <c r="C4" s="372">
        <v>2000</v>
      </c>
      <c r="D4" s="373"/>
      <c r="E4" s="287">
        <f t="shared" ref="E4:E6" si="0">D4*C4</f>
        <v>0</v>
      </c>
      <c r="F4" s="374" t="s">
        <v>116</v>
      </c>
      <c r="G4" s="371" t="s">
        <v>191</v>
      </c>
      <c r="H4" s="372">
        <v>1000</v>
      </c>
      <c r="I4" s="373"/>
      <c r="J4" s="375">
        <f t="shared" ref="J4:J38" si="1">H4*I4</f>
        <v>0</v>
      </c>
    </row>
    <row r="5" spans="1:10" s="111" customFormat="1" ht="18" customHeight="1" x14ac:dyDescent="0.3">
      <c r="A5" s="270" t="s">
        <v>192</v>
      </c>
      <c r="B5" s="183" t="s">
        <v>190</v>
      </c>
      <c r="C5" s="271">
        <v>2000</v>
      </c>
      <c r="D5" s="272"/>
      <c r="E5" s="275">
        <f t="shared" si="0"/>
        <v>0</v>
      </c>
      <c r="F5" s="363" t="s">
        <v>117</v>
      </c>
      <c r="G5" s="183" t="s">
        <v>191</v>
      </c>
      <c r="H5" s="271">
        <v>1000</v>
      </c>
      <c r="I5" s="272"/>
      <c r="J5" s="350">
        <f t="shared" si="1"/>
        <v>0</v>
      </c>
    </row>
    <row r="6" spans="1:10" s="111" customFormat="1" ht="18" customHeight="1" thickBot="1" x14ac:dyDescent="0.35">
      <c r="A6" s="498" t="s">
        <v>547</v>
      </c>
      <c r="B6" s="356" t="s">
        <v>546</v>
      </c>
      <c r="C6" s="357">
        <v>48000</v>
      </c>
      <c r="D6" s="358"/>
      <c r="E6" s="284">
        <f t="shared" si="0"/>
        <v>0</v>
      </c>
      <c r="F6" s="363" t="s">
        <v>119</v>
      </c>
      <c r="G6" s="183" t="s">
        <v>191</v>
      </c>
      <c r="H6" s="271">
        <v>2000</v>
      </c>
      <c r="I6" s="272"/>
      <c r="J6" s="350">
        <f t="shared" si="1"/>
        <v>0</v>
      </c>
    </row>
    <row r="7" spans="1:10" s="111" customFormat="1" ht="18" customHeight="1" x14ac:dyDescent="0.3">
      <c r="A7" s="497" t="s">
        <v>380</v>
      </c>
      <c r="B7" s="353" t="s">
        <v>381</v>
      </c>
      <c r="C7" s="354">
        <v>7000</v>
      </c>
      <c r="D7" s="355"/>
      <c r="E7" s="296">
        <f t="shared" ref="E7:E11" si="2">D7*C7</f>
        <v>0</v>
      </c>
      <c r="F7" s="363" t="s">
        <v>120</v>
      </c>
      <c r="G7" s="183" t="s">
        <v>191</v>
      </c>
      <c r="H7" s="271">
        <v>7000</v>
      </c>
      <c r="I7" s="272"/>
      <c r="J7" s="350">
        <f t="shared" si="1"/>
        <v>0</v>
      </c>
    </row>
    <row r="8" spans="1:10" s="111" customFormat="1" ht="18" customHeight="1" x14ac:dyDescent="0.3">
      <c r="A8" s="349" t="s">
        <v>193</v>
      </c>
      <c r="B8" s="183" t="s">
        <v>194</v>
      </c>
      <c r="C8" s="271">
        <v>25000</v>
      </c>
      <c r="D8" s="272"/>
      <c r="E8" s="275">
        <f t="shared" si="2"/>
        <v>0</v>
      </c>
      <c r="F8" s="363" t="s">
        <v>121</v>
      </c>
      <c r="G8" s="183" t="s">
        <v>195</v>
      </c>
      <c r="H8" s="271">
        <v>35000</v>
      </c>
      <c r="I8" s="272"/>
      <c r="J8" s="350">
        <f t="shared" si="1"/>
        <v>0</v>
      </c>
    </row>
    <row r="9" spans="1:10" s="111" customFormat="1" ht="18" customHeight="1" x14ac:dyDescent="0.3">
      <c r="A9" s="349" t="s">
        <v>115</v>
      </c>
      <c r="B9" s="183" t="s">
        <v>194</v>
      </c>
      <c r="C9" s="271">
        <v>25000</v>
      </c>
      <c r="D9" s="272"/>
      <c r="E9" s="275">
        <f t="shared" si="2"/>
        <v>0</v>
      </c>
      <c r="F9" s="363" t="s">
        <v>123</v>
      </c>
      <c r="G9" s="183" t="s">
        <v>191</v>
      </c>
      <c r="H9" s="271">
        <v>10000</v>
      </c>
      <c r="I9" s="272"/>
      <c r="J9" s="350">
        <f t="shared" si="1"/>
        <v>0</v>
      </c>
    </row>
    <row r="10" spans="1:10" s="111" customFormat="1" ht="18" customHeight="1" thickBot="1" x14ac:dyDescent="0.35">
      <c r="A10" s="351" t="s">
        <v>454</v>
      </c>
      <c r="B10" s="183" t="s">
        <v>195</v>
      </c>
      <c r="C10" s="271">
        <v>20000</v>
      </c>
      <c r="D10" s="272"/>
      <c r="E10" s="275">
        <f t="shared" si="2"/>
        <v>0</v>
      </c>
      <c r="F10" s="381" t="s">
        <v>196</v>
      </c>
      <c r="G10" s="376" t="s">
        <v>191</v>
      </c>
      <c r="H10" s="377">
        <v>20000</v>
      </c>
      <c r="I10" s="378"/>
      <c r="J10" s="382">
        <f t="shared" si="1"/>
        <v>0</v>
      </c>
    </row>
    <row r="11" spans="1:10" s="111" customFormat="1" ht="18" customHeight="1" x14ac:dyDescent="0.3">
      <c r="A11" s="349" t="s">
        <v>545</v>
      </c>
      <c r="B11" s="183" t="s">
        <v>546</v>
      </c>
      <c r="C11" s="271">
        <v>30000</v>
      </c>
      <c r="D11" s="272"/>
      <c r="E11" s="275">
        <f t="shared" si="2"/>
        <v>0</v>
      </c>
      <c r="F11" s="384" t="s">
        <v>197</v>
      </c>
      <c r="G11" s="371" t="s">
        <v>198</v>
      </c>
      <c r="H11" s="372">
        <v>6000</v>
      </c>
      <c r="I11" s="373"/>
      <c r="J11" s="375">
        <f t="shared" si="1"/>
        <v>0</v>
      </c>
    </row>
    <row r="12" spans="1:10" s="111" customFormat="1" ht="18" customHeight="1" x14ac:dyDescent="0.3">
      <c r="A12" s="443" t="s">
        <v>516</v>
      </c>
      <c r="B12" s="183" t="s">
        <v>292</v>
      </c>
      <c r="C12" s="271">
        <v>21000</v>
      </c>
      <c r="D12" s="272"/>
      <c r="E12" s="275">
        <f t="shared" ref="E12:E15" si="3">D12*C12</f>
        <v>0</v>
      </c>
      <c r="F12" s="364" t="s">
        <v>199</v>
      </c>
      <c r="G12" s="183" t="s">
        <v>200</v>
      </c>
      <c r="H12" s="271">
        <v>1000</v>
      </c>
      <c r="I12" s="272"/>
      <c r="J12" s="350">
        <f t="shared" si="1"/>
        <v>0</v>
      </c>
    </row>
    <row r="13" spans="1:10" s="111" customFormat="1" ht="18" customHeight="1" x14ac:dyDescent="0.3">
      <c r="A13" s="349" t="s">
        <v>517</v>
      </c>
      <c r="B13" s="183" t="s">
        <v>195</v>
      </c>
      <c r="C13" s="271">
        <v>21000</v>
      </c>
      <c r="D13" s="272"/>
      <c r="E13" s="275">
        <f t="shared" si="3"/>
        <v>0</v>
      </c>
      <c r="F13" s="364" t="s">
        <v>202</v>
      </c>
      <c r="G13" s="183" t="s">
        <v>200</v>
      </c>
      <c r="H13" s="271">
        <v>700</v>
      </c>
      <c r="I13" s="272"/>
      <c r="J13" s="350">
        <f t="shared" si="1"/>
        <v>0</v>
      </c>
    </row>
    <row r="14" spans="1:10" s="111" customFormat="1" ht="18" customHeight="1" thickBot="1" x14ac:dyDescent="0.35">
      <c r="A14" s="379" t="s">
        <v>201</v>
      </c>
      <c r="B14" s="376" t="s">
        <v>195</v>
      </c>
      <c r="C14" s="377">
        <v>30000</v>
      </c>
      <c r="D14" s="378"/>
      <c r="E14" s="277">
        <f t="shared" si="3"/>
        <v>0</v>
      </c>
      <c r="F14" s="363" t="s">
        <v>204</v>
      </c>
      <c r="G14" s="183" t="s">
        <v>205</v>
      </c>
      <c r="H14" s="271">
        <v>1500</v>
      </c>
      <c r="I14" s="272"/>
      <c r="J14" s="350">
        <f t="shared" si="1"/>
        <v>0</v>
      </c>
    </row>
    <row r="15" spans="1:10" s="111" customFormat="1" ht="18" customHeight="1" thickBot="1" x14ac:dyDescent="0.35">
      <c r="A15" s="492" t="s">
        <v>203</v>
      </c>
      <c r="B15" s="493" t="s">
        <v>195</v>
      </c>
      <c r="C15" s="494">
        <v>10000</v>
      </c>
      <c r="D15" s="495"/>
      <c r="E15" s="496">
        <f t="shared" si="3"/>
        <v>0</v>
      </c>
      <c r="F15" s="381" t="s">
        <v>207</v>
      </c>
      <c r="G15" s="376" t="s">
        <v>208</v>
      </c>
      <c r="H15" s="377">
        <v>4000</v>
      </c>
      <c r="I15" s="378"/>
      <c r="J15" s="382">
        <f t="shared" si="1"/>
        <v>0</v>
      </c>
    </row>
    <row r="16" spans="1:10" s="111" customFormat="1" ht="18" customHeight="1" x14ac:dyDescent="0.3">
      <c r="A16" s="360" t="s">
        <v>125</v>
      </c>
      <c r="B16" s="353" t="s">
        <v>206</v>
      </c>
      <c r="C16" s="354">
        <v>20000</v>
      </c>
      <c r="D16" s="355"/>
      <c r="E16" s="296">
        <f t="shared" ref="E16:E40" si="4">D16*C16</f>
        <v>0</v>
      </c>
      <c r="F16" s="384" t="s">
        <v>209</v>
      </c>
      <c r="G16" s="371" t="s">
        <v>191</v>
      </c>
      <c r="H16" s="372">
        <v>2000</v>
      </c>
      <c r="I16" s="373"/>
      <c r="J16" s="375">
        <f t="shared" si="1"/>
        <v>0</v>
      </c>
    </row>
    <row r="17" spans="1:10" s="111" customFormat="1" ht="18" customHeight="1" x14ac:dyDescent="0.3">
      <c r="A17" s="352" t="s">
        <v>127</v>
      </c>
      <c r="B17" s="183" t="s">
        <v>206</v>
      </c>
      <c r="C17" s="271">
        <v>17000</v>
      </c>
      <c r="D17" s="272"/>
      <c r="E17" s="275">
        <f t="shared" si="4"/>
        <v>0</v>
      </c>
      <c r="F17" s="364" t="s">
        <v>210</v>
      </c>
      <c r="G17" s="183" t="s">
        <v>191</v>
      </c>
      <c r="H17" s="271">
        <v>1000</v>
      </c>
      <c r="I17" s="272"/>
      <c r="J17" s="350">
        <f t="shared" si="1"/>
        <v>0</v>
      </c>
    </row>
    <row r="18" spans="1:10" s="111" customFormat="1" ht="18" customHeight="1" thickBot="1" x14ac:dyDescent="0.35">
      <c r="A18" s="361" t="s">
        <v>378</v>
      </c>
      <c r="B18" s="356" t="s">
        <v>206</v>
      </c>
      <c r="C18" s="357">
        <v>10000</v>
      </c>
      <c r="D18" s="358"/>
      <c r="E18" s="284">
        <f t="shared" si="4"/>
        <v>0</v>
      </c>
      <c r="F18" s="364" t="s">
        <v>211</v>
      </c>
      <c r="G18" s="183" t="s">
        <v>212</v>
      </c>
      <c r="H18" s="271">
        <v>45000</v>
      </c>
      <c r="I18" s="272"/>
      <c r="J18" s="350">
        <f t="shared" si="1"/>
        <v>0</v>
      </c>
    </row>
    <row r="19" spans="1:10" s="111" customFormat="1" ht="18" customHeight="1" thickBot="1" x14ac:dyDescent="0.35">
      <c r="A19" s="362" t="s">
        <v>383</v>
      </c>
      <c r="B19" s="353" t="s">
        <v>195</v>
      </c>
      <c r="C19" s="354">
        <v>20000</v>
      </c>
      <c r="D19" s="355"/>
      <c r="E19" s="296">
        <f t="shared" si="4"/>
        <v>0</v>
      </c>
      <c r="F19" s="385" t="s">
        <v>213</v>
      </c>
      <c r="G19" s="376" t="s">
        <v>191</v>
      </c>
      <c r="H19" s="377">
        <v>1500</v>
      </c>
      <c r="I19" s="378"/>
      <c r="J19" s="382">
        <f t="shared" si="1"/>
        <v>0</v>
      </c>
    </row>
    <row r="20" spans="1:10" s="111" customFormat="1" ht="18" customHeight="1" x14ac:dyDescent="0.3">
      <c r="A20" s="352" t="s">
        <v>382</v>
      </c>
      <c r="B20" s="183" t="s">
        <v>206</v>
      </c>
      <c r="C20" s="271">
        <v>22000</v>
      </c>
      <c r="D20" s="272"/>
      <c r="E20" s="275">
        <f t="shared" si="4"/>
        <v>0</v>
      </c>
      <c r="F20" s="384" t="s">
        <v>555</v>
      </c>
      <c r="G20" s="371" t="s">
        <v>556</v>
      </c>
      <c r="H20" s="372">
        <v>2500</v>
      </c>
      <c r="I20" s="373"/>
      <c r="J20" s="375">
        <f t="shared" si="1"/>
        <v>0</v>
      </c>
    </row>
    <row r="21" spans="1:10" s="111" customFormat="1" ht="18" customHeight="1" thickBot="1" x14ac:dyDescent="0.35">
      <c r="A21" s="361" t="s">
        <v>134</v>
      </c>
      <c r="B21" s="356" t="s">
        <v>195</v>
      </c>
      <c r="C21" s="357">
        <v>28000</v>
      </c>
      <c r="D21" s="358"/>
      <c r="E21" s="284">
        <f t="shared" si="4"/>
        <v>0</v>
      </c>
      <c r="F21" s="441" t="s">
        <v>214</v>
      </c>
      <c r="G21" s="274" t="s">
        <v>557</v>
      </c>
      <c r="H21" s="271">
        <v>6000</v>
      </c>
      <c r="I21" s="272"/>
      <c r="J21" s="350">
        <f t="shared" si="1"/>
        <v>0</v>
      </c>
    </row>
    <row r="22" spans="1:10" s="111" customFormat="1" ht="18" customHeight="1" x14ac:dyDescent="0.3">
      <c r="A22" s="360" t="s">
        <v>136</v>
      </c>
      <c r="B22" s="353" t="s">
        <v>191</v>
      </c>
      <c r="C22" s="354">
        <v>2000</v>
      </c>
      <c r="D22" s="355"/>
      <c r="E22" s="296">
        <f t="shared" si="4"/>
        <v>0</v>
      </c>
      <c r="F22" s="441" t="s">
        <v>215</v>
      </c>
      <c r="G22" s="183" t="s">
        <v>198</v>
      </c>
      <c r="H22" s="271">
        <v>1000</v>
      </c>
      <c r="I22" s="272"/>
      <c r="J22" s="350">
        <f t="shared" si="1"/>
        <v>0</v>
      </c>
    </row>
    <row r="23" spans="1:10" s="111" customFormat="1" ht="18" customHeight="1" x14ac:dyDescent="0.3">
      <c r="A23" s="352" t="s">
        <v>138</v>
      </c>
      <c r="B23" s="183" t="s">
        <v>191</v>
      </c>
      <c r="C23" s="271">
        <v>9000</v>
      </c>
      <c r="D23" s="272"/>
      <c r="E23" s="275">
        <f t="shared" si="4"/>
        <v>0</v>
      </c>
      <c r="F23" s="270" t="s">
        <v>216</v>
      </c>
      <c r="G23" s="183" t="s">
        <v>198</v>
      </c>
      <c r="H23" s="271">
        <v>800</v>
      </c>
      <c r="I23" s="272"/>
      <c r="J23" s="350">
        <f t="shared" si="1"/>
        <v>0</v>
      </c>
    </row>
    <row r="24" spans="1:10" s="111" customFormat="1" ht="18" customHeight="1" x14ac:dyDescent="0.3">
      <c r="A24" s="352" t="s">
        <v>140</v>
      </c>
      <c r="B24" s="183" t="s">
        <v>191</v>
      </c>
      <c r="C24" s="271">
        <v>2000</v>
      </c>
      <c r="D24" s="272"/>
      <c r="E24" s="275">
        <f t="shared" si="4"/>
        <v>0</v>
      </c>
      <c r="F24" s="270" t="s">
        <v>217</v>
      </c>
      <c r="G24" s="183" t="s">
        <v>198</v>
      </c>
      <c r="H24" s="271">
        <v>500</v>
      </c>
      <c r="I24" s="272"/>
      <c r="J24" s="350">
        <f t="shared" si="1"/>
        <v>0</v>
      </c>
    </row>
    <row r="25" spans="1:10" s="111" customFormat="1" ht="18" customHeight="1" thickBot="1" x14ac:dyDescent="0.35">
      <c r="A25" s="352" t="s">
        <v>143</v>
      </c>
      <c r="B25" s="183" t="s">
        <v>191</v>
      </c>
      <c r="C25" s="271">
        <v>2000</v>
      </c>
      <c r="D25" s="272"/>
      <c r="E25" s="275">
        <f t="shared" si="4"/>
        <v>0</v>
      </c>
      <c r="F25" s="442" t="s">
        <v>218</v>
      </c>
      <c r="G25" s="356" t="s">
        <v>198</v>
      </c>
      <c r="H25" s="357">
        <v>5000</v>
      </c>
      <c r="I25" s="358"/>
      <c r="J25" s="359">
        <f t="shared" si="1"/>
        <v>0</v>
      </c>
    </row>
    <row r="26" spans="1:10" s="111" customFormat="1" ht="18" customHeight="1" x14ac:dyDescent="0.3">
      <c r="A26" s="352" t="s">
        <v>146</v>
      </c>
      <c r="B26" s="183" t="s">
        <v>191</v>
      </c>
      <c r="C26" s="271">
        <v>2000</v>
      </c>
      <c r="D26" s="272"/>
      <c r="E26" s="275">
        <f t="shared" si="4"/>
        <v>0</v>
      </c>
      <c r="F26" s="384" t="s">
        <v>41</v>
      </c>
      <c r="G26" s="371" t="s">
        <v>191</v>
      </c>
      <c r="H26" s="372">
        <v>20000</v>
      </c>
      <c r="I26" s="373"/>
      <c r="J26" s="375">
        <f t="shared" si="1"/>
        <v>0</v>
      </c>
    </row>
    <row r="27" spans="1:10" s="111" customFormat="1" ht="18" customHeight="1" x14ac:dyDescent="0.3">
      <c r="A27" s="352" t="s">
        <v>148</v>
      </c>
      <c r="B27" s="183" t="s">
        <v>191</v>
      </c>
      <c r="C27" s="271">
        <v>6000</v>
      </c>
      <c r="D27" s="272"/>
      <c r="E27" s="275">
        <f t="shared" si="4"/>
        <v>0</v>
      </c>
      <c r="F27" s="363" t="s">
        <v>219</v>
      </c>
      <c r="G27" s="183" t="s">
        <v>191</v>
      </c>
      <c r="H27" s="271">
        <v>1500</v>
      </c>
      <c r="I27" s="272"/>
      <c r="J27" s="350">
        <f t="shared" si="1"/>
        <v>0</v>
      </c>
    </row>
    <row r="28" spans="1:10" s="111" customFormat="1" ht="18" customHeight="1" x14ac:dyDescent="0.3">
      <c r="A28" s="490" t="s">
        <v>544</v>
      </c>
      <c r="B28" s="183" t="s">
        <v>191</v>
      </c>
      <c r="C28" s="271">
        <v>4000</v>
      </c>
      <c r="D28" s="272"/>
      <c r="E28" s="275">
        <f t="shared" si="4"/>
        <v>0</v>
      </c>
      <c r="F28" s="363" t="s">
        <v>220</v>
      </c>
      <c r="G28" s="183" t="s">
        <v>191</v>
      </c>
      <c r="H28" s="271">
        <v>1000</v>
      </c>
      <c r="I28" s="272"/>
      <c r="J28" s="350">
        <f t="shared" si="1"/>
        <v>0</v>
      </c>
    </row>
    <row r="29" spans="1:10" s="111" customFormat="1" ht="18" customHeight="1" x14ac:dyDescent="0.3">
      <c r="A29" s="352" t="s">
        <v>152</v>
      </c>
      <c r="B29" s="183" t="s">
        <v>191</v>
      </c>
      <c r="C29" s="271">
        <v>5000</v>
      </c>
      <c r="D29" s="272"/>
      <c r="E29" s="275">
        <f t="shared" si="4"/>
        <v>0</v>
      </c>
      <c r="F29" s="363" t="s">
        <v>221</v>
      </c>
      <c r="G29" s="183" t="s">
        <v>191</v>
      </c>
      <c r="H29" s="271">
        <v>2000</v>
      </c>
      <c r="I29" s="272"/>
      <c r="J29" s="350">
        <f t="shared" si="1"/>
        <v>0</v>
      </c>
    </row>
    <row r="30" spans="1:10" s="111" customFormat="1" ht="18" customHeight="1" x14ac:dyDescent="0.3">
      <c r="A30" s="352" t="s">
        <v>153</v>
      </c>
      <c r="B30" s="183" t="s">
        <v>191</v>
      </c>
      <c r="C30" s="271">
        <v>3000</v>
      </c>
      <c r="D30" s="272"/>
      <c r="E30" s="275">
        <f t="shared" si="4"/>
        <v>0</v>
      </c>
      <c r="F30" s="363" t="s">
        <v>223</v>
      </c>
      <c r="G30" s="183" t="s">
        <v>191</v>
      </c>
      <c r="H30" s="271">
        <v>5000</v>
      </c>
      <c r="I30" s="272"/>
      <c r="J30" s="350">
        <f t="shared" si="1"/>
        <v>0</v>
      </c>
    </row>
    <row r="31" spans="1:10" s="111" customFormat="1" ht="18" customHeight="1" x14ac:dyDescent="0.3">
      <c r="A31" s="352" t="s">
        <v>222</v>
      </c>
      <c r="B31" s="183" t="s">
        <v>191</v>
      </c>
      <c r="C31" s="271">
        <v>2000</v>
      </c>
      <c r="D31" s="272"/>
      <c r="E31" s="275">
        <f t="shared" si="4"/>
        <v>0</v>
      </c>
      <c r="F31" s="363" t="s">
        <v>225</v>
      </c>
      <c r="G31" s="183" t="s">
        <v>224</v>
      </c>
      <c r="H31" s="271">
        <v>3000</v>
      </c>
      <c r="I31" s="276"/>
      <c r="J31" s="350">
        <f t="shared" si="1"/>
        <v>0</v>
      </c>
    </row>
    <row r="32" spans="1:10" s="111" customFormat="1" ht="18" customHeight="1" x14ac:dyDescent="0.3">
      <c r="A32" s="352" t="s">
        <v>160</v>
      </c>
      <c r="B32" s="183" t="s">
        <v>191</v>
      </c>
      <c r="C32" s="271">
        <v>4000</v>
      </c>
      <c r="D32" s="272"/>
      <c r="E32" s="275">
        <f t="shared" si="4"/>
        <v>0</v>
      </c>
      <c r="F32" s="363" t="s">
        <v>227</v>
      </c>
      <c r="G32" s="183" t="s">
        <v>224</v>
      </c>
      <c r="H32" s="271">
        <v>2500</v>
      </c>
      <c r="I32" s="272"/>
      <c r="J32" s="350">
        <f t="shared" si="1"/>
        <v>0</v>
      </c>
    </row>
    <row r="33" spans="1:10" s="111" customFormat="1" ht="18" customHeight="1" thickBot="1" x14ac:dyDescent="0.35">
      <c r="A33" s="379" t="s">
        <v>226</v>
      </c>
      <c r="B33" s="376" t="s">
        <v>191</v>
      </c>
      <c r="C33" s="377">
        <v>5000</v>
      </c>
      <c r="D33" s="378"/>
      <c r="E33" s="277">
        <f t="shared" si="4"/>
        <v>0</v>
      </c>
      <c r="F33" s="363" t="s">
        <v>228</v>
      </c>
      <c r="G33" s="183" t="s">
        <v>224</v>
      </c>
      <c r="H33" s="271">
        <v>1000</v>
      </c>
      <c r="I33" s="272"/>
      <c r="J33" s="350">
        <f t="shared" si="1"/>
        <v>0</v>
      </c>
    </row>
    <row r="34" spans="1:10" s="111" customFormat="1" ht="18" customHeight="1" thickBot="1" x14ac:dyDescent="0.35">
      <c r="A34" s="380" t="s">
        <v>164</v>
      </c>
      <c r="B34" s="371" t="s">
        <v>191</v>
      </c>
      <c r="C34" s="372">
        <v>5000</v>
      </c>
      <c r="D34" s="373"/>
      <c r="E34" s="287">
        <f t="shared" si="4"/>
        <v>0</v>
      </c>
      <c r="F34" s="385"/>
      <c r="G34" s="376"/>
      <c r="H34" s="377"/>
      <c r="I34" s="378"/>
      <c r="J34" s="382">
        <f t="shared" si="1"/>
        <v>0</v>
      </c>
    </row>
    <row r="35" spans="1:10" s="111" customFormat="1" ht="18" customHeight="1" x14ac:dyDescent="0.3">
      <c r="A35" s="352" t="s">
        <v>166</v>
      </c>
      <c r="B35" s="183" t="s">
        <v>229</v>
      </c>
      <c r="C35" s="271">
        <v>3000</v>
      </c>
      <c r="D35" s="272"/>
      <c r="E35" s="275">
        <f t="shared" si="4"/>
        <v>0</v>
      </c>
      <c r="F35" s="383" t="s">
        <v>384</v>
      </c>
      <c r="G35" s="371" t="s">
        <v>385</v>
      </c>
      <c r="H35" s="372"/>
      <c r="I35" s="373"/>
      <c r="J35" s="287">
        <f t="shared" si="1"/>
        <v>0</v>
      </c>
    </row>
    <row r="36" spans="1:10" s="111" customFormat="1" ht="18" customHeight="1" x14ac:dyDescent="0.3">
      <c r="A36" s="352" t="s">
        <v>168</v>
      </c>
      <c r="B36" s="183" t="s">
        <v>229</v>
      </c>
      <c r="C36" s="271">
        <v>5000</v>
      </c>
      <c r="D36" s="272"/>
      <c r="E36" s="275">
        <f t="shared" si="4"/>
        <v>0</v>
      </c>
      <c r="F36" s="270" t="s">
        <v>379</v>
      </c>
      <c r="G36" s="183" t="s">
        <v>386</v>
      </c>
      <c r="H36" s="271"/>
      <c r="I36" s="272"/>
      <c r="J36" s="275">
        <f t="shared" si="1"/>
        <v>0</v>
      </c>
    </row>
    <row r="37" spans="1:10" s="111" customFormat="1" ht="18" customHeight="1" x14ac:dyDescent="0.3">
      <c r="A37" s="352" t="s">
        <v>170</v>
      </c>
      <c r="B37" s="183" t="s">
        <v>191</v>
      </c>
      <c r="C37" s="271">
        <v>5000</v>
      </c>
      <c r="D37" s="272"/>
      <c r="E37" s="275">
        <f t="shared" si="4"/>
        <v>0</v>
      </c>
      <c r="F37" s="270" t="s">
        <v>230</v>
      </c>
      <c r="G37" s="183" t="s">
        <v>195</v>
      </c>
      <c r="H37" s="271"/>
      <c r="I37" s="272"/>
      <c r="J37" s="275">
        <f t="shared" si="1"/>
        <v>0</v>
      </c>
    </row>
    <row r="38" spans="1:10" s="111" customFormat="1" ht="18" customHeight="1" x14ac:dyDescent="0.3">
      <c r="A38" s="352" t="s">
        <v>232</v>
      </c>
      <c r="B38" s="183" t="s">
        <v>191</v>
      </c>
      <c r="C38" s="271">
        <v>2000</v>
      </c>
      <c r="D38" s="272"/>
      <c r="E38" s="275">
        <f t="shared" si="4"/>
        <v>0</v>
      </c>
      <c r="F38" s="270" t="s">
        <v>387</v>
      </c>
      <c r="G38" s="183" t="s">
        <v>231</v>
      </c>
      <c r="H38" s="271"/>
      <c r="I38" s="272"/>
      <c r="J38" s="275">
        <f t="shared" si="1"/>
        <v>0</v>
      </c>
    </row>
    <row r="39" spans="1:10" s="111" customFormat="1" ht="18" customHeight="1" x14ac:dyDescent="0.3">
      <c r="A39" s="352" t="s">
        <v>110</v>
      </c>
      <c r="B39" s="183" t="s">
        <v>191</v>
      </c>
      <c r="C39" s="271">
        <v>5000</v>
      </c>
      <c r="D39" s="272"/>
      <c r="E39" s="275">
        <f t="shared" si="4"/>
        <v>0</v>
      </c>
      <c r="F39" s="270" t="s">
        <v>233</v>
      </c>
      <c r="G39" s="183" t="s">
        <v>195</v>
      </c>
      <c r="H39" s="271"/>
      <c r="I39" s="272"/>
      <c r="J39" s="275">
        <f t="shared" ref="J39" si="5">H39*I39</f>
        <v>0</v>
      </c>
    </row>
    <row r="40" spans="1:10" s="111" customFormat="1" ht="18" customHeight="1" thickBot="1" x14ac:dyDescent="0.35">
      <c r="A40" s="379" t="s">
        <v>113</v>
      </c>
      <c r="B40" s="376" t="s">
        <v>206</v>
      </c>
      <c r="C40" s="377">
        <v>6500</v>
      </c>
      <c r="D40" s="378"/>
      <c r="E40" s="277">
        <f t="shared" si="4"/>
        <v>0</v>
      </c>
      <c r="F40" s="500"/>
      <c r="G40" s="491"/>
      <c r="H40" s="491"/>
      <c r="I40" s="491"/>
      <c r="J40" s="284"/>
    </row>
    <row r="41" spans="1:10" ht="18" customHeight="1" thickBot="1" x14ac:dyDescent="0.35">
      <c r="A41" s="621" t="s">
        <v>548</v>
      </c>
      <c r="B41" s="622"/>
      <c r="C41" s="622"/>
      <c r="D41" s="623"/>
      <c r="E41" s="501">
        <f>SUM(E4:E40)</f>
        <v>0</v>
      </c>
      <c r="F41" s="624" t="s">
        <v>549</v>
      </c>
      <c r="G41" s="625"/>
      <c r="H41" s="625"/>
      <c r="I41" s="626"/>
      <c r="J41" s="499">
        <f>SUM(J4:J40)</f>
        <v>0</v>
      </c>
    </row>
    <row r="42" spans="1:10" ht="17.25" thickBot="1" x14ac:dyDescent="0.35">
      <c r="A42" s="627" t="s">
        <v>550</v>
      </c>
      <c r="B42" s="628"/>
      <c r="C42" s="628"/>
      <c r="D42" s="628"/>
      <c r="E42" s="629"/>
      <c r="F42" s="630">
        <f>SUM(E41,J41)</f>
        <v>0</v>
      </c>
      <c r="G42" s="631"/>
      <c r="H42" s="631"/>
      <c r="I42" s="631"/>
      <c r="J42" s="632"/>
    </row>
  </sheetData>
  <sheetProtection sheet="1" objects="1" scenarios="1"/>
  <mergeCells count="6">
    <mergeCell ref="A1:J1"/>
    <mergeCell ref="A2:J2"/>
    <mergeCell ref="A41:D41"/>
    <mergeCell ref="F41:I41"/>
    <mergeCell ref="A42:E42"/>
    <mergeCell ref="F42:J42"/>
  </mergeCells>
  <phoneticPr fontId="1" type="noConversion"/>
  <printOptions horizontalCentered="1"/>
  <pageMargins left="0.31496062992125984" right="0.31496062992125984" top="0.55118110236220474" bottom="7.874015748031496E-2" header="0.11811023622047245" footer="0.1181102362204724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1"/>
  <sheetViews>
    <sheetView showZeros="0" workbookViewId="0">
      <selection activeCell="F7" sqref="F7"/>
    </sheetView>
  </sheetViews>
  <sheetFormatPr defaultColWidth="18.25" defaultRowHeight="30" customHeight="1" x14ac:dyDescent="0.25"/>
  <cols>
    <col min="1" max="1" width="3.125" style="23" customWidth="1"/>
    <col min="2" max="2" width="14.5" style="24" customWidth="1"/>
    <col min="3" max="3" width="4.75" style="23" customWidth="1"/>
    <col min="4" max="4" width="7" style="420" customWidth="1"/>
    <col min="5" max="14" width="4.125" style="23" customWidth="1"/>
    <col min="15" max="15" width="5.125" style="23" customWidth="1"/>
    <col min="16" max="16" width="11.625" style="23" customWidth="1"/>
    <col min="17" max="16384" width="18.25" style="23"/>
  </cols>
  <sheetData>
    <row r="1" spans="1:16" ht="23.25" customHeight="1" x14ac:dyDescent="0.25">
      <c r="A1" s="636" t="s">
        <v>362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8"/>
    </row>
    <row r="2" spans="1:16" ht="18.75" customHeight="1" thickBot="1" x14ac:dyDescent="0.3">
      <c r="A2" s="651">
        <f>'거래명세서(무궁화)'!C10</f>
        <v>0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3"/>
    </row>
    <row r="3" spans="1:16" ht="21" customHeight="1" thickBot="1" x14ac:dyDescent="0.3">
      <c r="A3" s="239"/>
      <c r="B3" s="328" t="s">
        <v>171</v>
      </c>
      <c r="C3" s="329" t="s">
        <v>360</v>
      </c>
      <c r="D3" s="414" t="s">
        <v>361</v>
      </c>
      <c r="E3" s="330">
        <v>1</v>
      </c>
      <c r="F3" s="331">
        <v>2</v>
      </c>
      <c r="G3" s="331">
        <v>3</v>
      </c>
      <c r="H3" s="332">
        <v>4</v>
      </c>
      <c r="I3" s="331">
        <v>5</v>
      </c>
      <c r="J3" s="331">
        <v>6</v>
      </c>
      <c r="K3" s="331">
        <v>7</v>
      </c>
      <c r="L3" s="331">
        <v>8</v>
      </c>
      <c r="M3" s="331">
        <v>9</v>
      </c>
      <c r="N3" s="333">
        <v>10</v>
      </c>
      <c r="O3" s="334" t="s">
        <v>363</v>
      </c>
      <c r="P3" s="335" t="s">
        <v>172</v>
      </c>
    </row>
    <row r="4" spans="1:16" ht="24" customHeight="1" x14ac:dyDescent="0.25">
      <c r="A4" s="639" t="s">
        <v>173</v>
      </c>
      <c r="B4" s="240" t="s">
        <v>174</v>
      </c>
      <c r="C4" s="230" t="s">
        <v>175</v>
      </c>
      <c r="D4" s="415">
        <v>1000</v>
      </c>
      <c r="E4" s="241"/>
      <c r="F4" s="11"/>
      <c r="G4" s="11"/>
      <c r="H4" s="11"/>
      <c r="I4" s="11"/>
      <c r="J4" s="11"/>
      <c r="K4" s="11"/>
      <c r="L4" s="11"/>
      <c r="M4" s="11"/>
      <c r="N4" s="10"/>
      <c r="O4" s="101">
        <f>SUM(E4:N4)</f>
        <v>0</v>
      </c>
      <c r="P4" s="242">
        <f>D4*O4</f>
        <v>0</v>
      </c>
    </row>
    <row r="5" spans="1:16" ht="24" customHeight="1" x14ac:dyDescent="0.25">
      <c r="A5" s="640"/>
      <c r="B5" s="243" t="s">
        <v>449</v>
      </c>
      <c r="C5" s="225" t="s">
        <v>175</v>
      </c>
      <c r="D5" s="416">
        <v>3500</v>
      </c>
      <c r="E5" s="103"/>
      <c r="F5" s="13"/>
      <c r="G5" s="13"/>
      <c r="H5" s="13"/>
      <c r="I5" s="13"/>
      <c r="J5" s="13"/>
      <c r="K5" s="13"/>
      <c r="L5" s="13"/>
      <c r="M5" s="13"/>
      <c r="N5" s="12"/>
      <c r="O5" s="102">
        <f t="shared" ref="O5:O28" si="0">SUM(E5:N5)</f>
        <v>0</v>
      </c>
      <c r="P5" s="244">
        <f t="shared" ref="P5:P28" si="1">D5*O5</f>
        <v>0</v>
      </c>
    </row>
    <row r="6" spans="1:16" ht="24" customHeight="1" x14ac:dyDescent="0.25">
      <c r="A6" s="640"/>
      <c r="B6" s="243" t="s">
        <v>450</v>
      </c>
      <c r="C6" s="225" t="s">
        <v>175</v>
      </c>
      <c r="D6" s="416">
        <v>3500</v>
      </c>
      <c r="E6" s="103"/>
      <c r="F6" s="13"/>
      <c r="G6" s="13"/>
      <c r="H6" s="13"/>
      <c r="I6" s="13"/>
      <c r="J6" s="13"/>
      <c r="K6" s="13"/>
      <c r="L6" s="13"/>
      <c r="M6" s="13"/>
      <c r="N6" s="12"/>
      <c r="O6" s="102">
        <f t="shared" si="0"/>
        <v>0</v>
      </c>
      <c r="P6" s="244">
        <f t="shared" si="1"/>
        <v>0</v>
      </c>
    </row>
    <row r="7" spans="1:16" ht="24" customHeight="1" x14ac:dyDescent="0.25">
      <c r="A7" s="640"/>
      <c r="B7" s="243" t="s">
        <v>434</v>
      </c>
      <c r="C7" s="225" t="s">
        <v>175</v>
      </c>
      <c r="D7" s="416">
        <v>3000</v>
      </c>
      <c r="E7" s="103"/>
      <c r="F7" s="13"/>
      <c r="G7" s="13"/>
      <c r="H7" s="13"/>
      <c r="I7" s="13"/>
      <c r="J7" s="13"/>
      <c r="K7" s="13"/>
      <c r="L7" s="13"/>
      <c r="M7" s="13"/>
      <c r="N7" s="12"/>
      <c r="O7" s="102">
        <f t="shared" si="0"/>
        <v>0</v>
      </c>
      <c r="P7" s="244">
        <f t="shared" si="1"/>
        <v>0</v>
      </c>
    </row>
    <row r="8" spans="1:16" ht="24" customHeight="1" thickBot="1" x14ac:dyDescent="0.3">
      <c r="A8" s="641"/>
      <c r="B8" s="243" t="s">
        <v>553</v>
      </c>
      <c r="C8" s="245" t="s">
        <v>175</v>
      </c>
      <c r="D8" s="417">
        <v>3000</v>
      </c>
      <c r="E8" s="246"/>
      <c r="F8" s="15"/>
      <c r="G8" s="15"/>
      <c r="H8" s="247"/>
      <c r="I8" s="15"/>
      <c r="J8" s="15"/>
      <c r="K8" s="15"/>
      <c r="L8" s="15"/>
      <c r="M8" s="15"/>
      <c r="N8" s="14"/>
      <c r="O8" s="104">
        <f t="shared" si="0"/>
        <v>0</v>
      </c>
      <c r="P8" s="248">
        <f t="shared" si="1"/>
        <v>0</v>
      </c>
    </row>
    <row r="9" spans="1:16" ht="24" customHeight="1" x14ac:dyDescent="0.25">
      <c r="A9" s="639" t="s">
        <v>176</v>
      </c>
      <c r="B9" s="240" t="s">
        <v>435</v>
      </c>
      <c r="C9" s="230" t="s">
        <v>175</v>
      </c>
      <c r="D9" s="415">
        <v>3000</v>
      </c>
      <c r="E9" s="249"/>
      <c r="F9" s="11"/>
      <c r="G9" s="11"/>
      <c r="H9" s="250"/>
      <c r="I9" s="11"/>
      <c r="J9" s="11"/>
      <c r="K9" s="11"/>
      <c r="L9" s="11"/>
      <c r="M9" s="11"/>
      <c r="N9" s="251"/>
      <c r="O9" s="105">
        <f t="shared" si="0"/>
        <v>0</v>
      </c>
      <c r="P9" s="242">
        <f t="shared" si="1"/>
        <v>0</v>
      </c>
    </row>
    <row r="10" spans="1:16" ht="21.75" customHeight="1" x14ac:dyDescent="0.25">
      <c r="A10" s="640"/>
      <c r="B10" s="243" t="s">
        <v>436</v>
      </c>
      <c r="C10" s="225" t="s">
        <v>175</v>
      </c>
      <c r="D10" s="416">
        <v>3000</v>
      </c>
      <c r="E10" s="252"/>
      <c r="F10" s="13"/>
      <c r="G10" s="13"/>
      <c r="H10" s="13"/>
      <c r="I10" s="13"/>
      <c r="J10" s="13"/>
      <c r="K10" s="13"/>
      <c r="L10" s="13"/>
      <c r="M10" s="13"/>
      <c r="N10" s="253"/>
      <c r="O10" s="106">
        <f t="shared" si="0"/>
        <v>0</v>
      </c>
      <c r="P10" s="244">
        <f t="shared" si="1"/>
        <v>0</v>
      </c>
    </row>
    <row r="11" spans="1:16" ht="24" customHeight="1" x14ac:dyDescent="0.25">
      <c r="A11" s="640"/>
      <c r="B11" s="243" t="s">
        <v>437</v>
      </c>
      <c r="C11" s="225" t="s">
        <v>177</v>
      </c>
      <c r="D11" s="416">
        <v>25000</v>
      </c>
      <c r="E11" s="252"/>
      <c r="F11" s="13"/>
      <c r="G11" s="13"/>
      <c r="H11" s="116"/>
      <c r="I11" s="13"/>
      <c r="J11" s="13"/>
      <c r="K11" s="13"/>
      <c r="L11" s="13"/>
      <c r="M11" s="13"/>
      <c r="N11" s="253"/>
      <c r="O11" s="106">
        <f t="shared" si="0"/>
        <v>0</v>
      </c>
      <c r="P11" s="244">
        <f t="shared" si="1"/>
        <v>0</v>
      </c>
    </row>
    <row r="12" spans="1:16" ht="24" customHeight="1" x14ac:dyDescent="0.25">
      <c r="A12" s="640"/>
      <c r="B12" s="243" t="s">
        <v>452</v>
      </c>
      <c r="C12" s="254" t="s">
        <v>178</v>
      </c>
      <c r="D12" s="416">
        <v>40000</v>
      </c>
      <c r="E12" s="252"/>
      <c r="F12" s="13"/>
      <c r="G12" s="13"/>
      <c r="H12" s="116"/>
      <c r="I12" s="13"/>
      <c r="J12" s="13"/>
      <c r="K12" s="13"/>
      <c r="L12" s="13"/>
      <c r="M12" s="13"/>
      <c r="N12" s="253"/>
      <c r="O12" s="106">
        <f t="shared" si="0"/>
        <v>0</v>
      </c>
      <c r="P12" s="244">
        <f t="shared" si="1"/>
        <v>0</v>
      </c>
    </row>
    <row r="13" spans="1:16" ht="24" customHeight="1" x14ac:dyDescent="0.25">
      <c r="A13" s="640"/>
      <c r="B13" s="243" t="s">
        <v>438</v>
      </c>
      <c r="C13" s="225" t="s">
        <v>179</v>
      </c>
      <c r="D13" s="416">
        <v>30000</v>
      </c>
      <c r="E13" s="252"/>
      <c r="F13" s="13"/>
      <c r="G13" s="13"/>
      <c r="H13" s="116"/>
      <c r="I13" s="13"/>
      <c r="J13" s="13"/>
      <c r="K13" s="13"/>
      <c r="L13" s="13"/>
      <c r="M13" s="13"/>
      <c r="N13" s="253"/>
      <c r="O13" s="106">
        <f t="shared" si="0"/>
        <v>0</v>
      </c>
      <c r="P13" s="244">
        <f t="shared" si="1"/>
        <v>0</v>
      </c>
    </row>
    <row r="14" spans="1:16" ht="24" customHeight="1" x14ac:dyDescent="0.25">
      <c r="A14" s="640"/>
      <c r="B14" s="243" t="s">
        <v>439</v>
      </c>
      <c r="C14" s="225" t="s">
        <v>179</v>
      </c>
      <c r="D14" s="416">
        <v>33000</v>
      </c>
      <c r="E14" s="252"/>
      <c r="F14" s="13"/>
      <c r="G14" s="13"/>
      <c r="H14" s="116"/>
      <c r="I14" s="13"/>
      <c r="J14" s="13"/>
      <c r="K14" s="13"/>
      <c r="L14" s="13"/>
      <c r="M14" s="13"/>
      <c r="N14" s="253"/>
      <c r="O14" s="106">
        <f t="shared" si="0"/>
        <v>0</v>
      </c>
      <c r="P14" s="244">
        <f t="shared" si="1"/>
        <v>0</v>
      </c>
    </row>
    <row r="15" spans="1:16" ht="24" customHeight="1" x14ac:dyDescent="0.25">
      <c r="A15" s="640"/>
      <c r="B15" s="243" t="s">
        <v>440</v>
      </c>
      <c r="C15" s="225" t="s">
        <v>179</v>
      </c>
      <c r="D15" s="416">
        <v>25000</v>
      </c>
      <c r="E15" s="252"/>
      <c r="F15" s="13"/>
      <c r="G15" s="116"/>
      <c r="H15" s="13"/>
      <c r="I15" s="13"/>
      <c r="J15" s="13"/>
      <c r="K15" s="13"/>
      <c r="L15" s="13"/>
      <c r="M15" s="13"/>
      <c r="N15" s="253"/>
      <c r="O15" s="106">
        <f t="shared" si="0"/>
        <v>0</v>
      </c>
      <c r="P15" s="244">
        <f t="shared" si="1"/>
        <v>0</v>
      </c>
    </row>
    <row r="16" spans="1:16" ht="24" customHeight="1" x14ac:dyDescent="0.25">
      <c r="A16" s="640"/>
      <c r="B16" s="243" t="s">
        <v>441</v>
      </c>
      <c r="C16" s="225" t="s">
        <v>179</v>
      </c>
      <c r="D16" s="416">
        <v>30000</v>
      </c>
      <c r="E16" s="252"/>
      <c r="F16" s="13"/>
      <c r="G16" s="13"/>
      <c r="H16" s="116"/>
      <c r="I16" s="13"/>
      <c r="J16" s="13"/>
      <c r="K16" s="13"/>
      <c r="L16" s="13"/>
      <c r="M16" s="13"/>
      <c r="N16" s="253"/>
      <c r="O16" s="106">
        <f t="shared" si="0"/>
        <v>0</v>
      </c>
      <c r="P16" s="244">
        <f t="shared" si="1"/>
        <v>0</v>
      </c>
    </row>
    <row r="17" spans="1:16" ht="24" customHeight="1" x14ac:dyDescent="0.25">
      <c r="A17" s="640"/>
      <c r="B17" s="243" t="s">
        <v>442</v>
      </c>
      <c r="C17" s="225" t="s">
        <v>179</v>
      </c>
      <c r="D17" s="416">
        <v>15000</v>
      </c>
      <c r="E17" s="252"/>
      <c r="F17" s="13"/>
      <c r="G17" s="13"/>
      <c r="H17" s="116"/>
      <c r="I17" s="13"/>
      <c r="J17" s="13"/>
      <c r="K17" s="13"/>
      <c r="L17" s="13"/>
      <c r="M17" s="13"/>
      <c r="N17" s="253"/>
      <c r="O17" s="106">
        <f t="shared" si="0"/>
        <v>0</v>
      </c>
      <c r="P17" s="244">
        <f t="shared" si="1"/>
        <v>0</v>
      </c>
    </row>
    <row r="18" spans="1:16" ht="24" customHeight="1" x14ac:dyDescent="0.25">
      <c r="A18" s="640"/>
      <c r="B18" s="243" t="s">
        <v>443</v>
      </c>
      <c r="C18" s="225" t="s">
        <v>179</v>
      </c>
      <c r="D18" s="416">
        <v>33000</v>
      </c>
      <c r="E18" s="252"/>
      <c r="F18" s="13"/>
      <c r="G18" s="13"/>
      <c r="H18" s="116"/>
      <c r="I18" s="13"/>
      <c r="J18" s="13"/>
      <c r="K18" s="13"/>
      <c r="L18" s="13"/>
      <c r="M18" s="13"/>
      <c r="N18" s="253"/>
      <c r="O18" s="106">
        <f t="shared" si="0"/>
        <v>0</v>
      </c>
      <c r="P18" s="244">
        <f t="shared" si="1"/>
        <v>0</v>
      </c>
    </row>
    <row r="19" spans="1:16" ht="24" customHeight="1" x14ac:dyDescent="0.25">
      <c r="A19" s="640"/>
      <c r="B19" s="243" t="s">
        <v>444</v>
      </c>
      <c r="C19" s="225" t="s">
        <v>179</v>
      </c>
      <c r="D19" s="416">
        <v>20000</v>
      </c>
      <c r="E19" s="252"/>
      <c r="F19" s="13"/>
      <c r="G19" s="13"/>
      <c r="H19" s="116"/>
      <c r="I19" s="13"/>
      <c r="J19" s="13"/>
      <c r="K19" s="13"/>
      <c r="L19" s="13"/>
      <c r="M19" s="13"/>
      <c r="N19" s="253"/>
      <c r="O19" s="106">
        <f t="shared" si="0"/>
        <v>0</v>
      </c>
      <c r="P19" s="244">
        <f t="shared" si="1"/>
        <v>0</v>
      </c>
    </row>
    <row r="20" spans="1:16" ht="24" customHeight="1" x14ac:dyDescent="0.25">
      <c r="A20" s="640"/>
      <c r="B20" s="243" t="s">
        <v>445</v>
      </c>
      <c r="C20" s="225" t="s">
        <v>179</v>
      </c>
      <c r="D20" s="416">
        <v>15000</v>
      </c>
      <c r="E20" s="252"/>
      <c r="F20" s="13"/>
      <c r="G20" s="13"/>
      <c r="H20" s="116"/>
      <c r="I20" s="13"/>
      <c r="J20" s="13"/>
      <c r="K20" s="13"/>
      <c r="L20" s="13"/>
      <c r="M20" s="13"/>
      <c r="N20" s="253"/>
      <c r="O20" s="106">
        <f t="shared" si="0"/>
        <v>0</v>
      </c>
      <c r="P20" s="244">
        <f t="shared" si="1"/>
        <v>0</v>
      </c>
    </row>
    <row r="21" spans="1:16" ht="24" customHeight="1" x14ac:dyDescent="0.25">
      <c r="A21" s="640"/>
      <c r="B21" s="243" t="s">
        <v>446</v>
      </c>
      <c r="C21" s="245" t="s">
        <v>179</v>
      </c>
      <c r="D21" s="417">
        <v>20000</v>
      </c>
      <c r="E21" s="255"/>
      <c r="F21" s="19"/>
      <c r="G21" s="19"/>
      <c r="H21" s="256"/>
      <c r="I21" s="19"/>
      <c r="J21" s="19"/>
      <c r="K21" s="19"/>
      <c r="L21" s="19"/>
      <c r="M21" s="19"/>
      <c r="N21" s="257"/>
      <c r="O21" s="107">
        <f t="shared" si="0"/>
        <v>0</v>
      </c>
      <c r="P21" s="258">
        <f t="shared" si="1"/>
        <v>0</v>
      </c>
    </row>
    <row r="22" spans="1:16" ht="24" customHeight="1" x14ac:dyDescent="0.25">
      <c r="A22" s="640"/>
      <c r="B22" s="259" t="s">
        <v>559</v>
      </c>
      <c r="C22" s="225" t="s">
        <v>558</v>
      </c>
      <c r="D22" s="416">
        <v>25000</v>
      </c>
      <c r="E22" s="260"/>
      <c r="F22" s="13"/>
      <c r="G22" s="261"/>
      <c r="H22" s="116"/>
      <c r="I22" s="13"/>
      <c r="J22" s="13"/>
      <c r="K22" s="13"/>
      <c r="L22" s="13"/>
      <c r="M22" s="13"/>
      <c r="N22" s="253"/>
      <c r="O22" s="108">
        <f>SUM(E22:N22)</f>
        <v>0</v>
      </c>
      <c r="P22" s="244">
        <f>D22*O22</f>
        <v>0</v>
      </c>
    </row>
    <row r="23" spans="1:16" ht="20.25" customHeight="1" x14ac:dyDescent="0.25">
      <c r="A23" s="640"/>
      <c r="B23" s="259" t="s">
        <v>180</v>
      </c>
      <c r="C23" s="225" t="s">
        <v>179</v>
      </c>
      <c r="D23" s="416">
        <v>8000</v>
      </c>
      <c r="E23" s="260"/>
      <c r="F23" s="13"/>
      <c r="G23" s="261"/>
      <c r="H23" s="116"/>
      <c r="I23" s="13"/>
      <c r="J23" s="13"/>
      <c r="K23" s="13"/>
      <c r="L23" s="13"/>
      <c r="M23" s="13"/>
      <c r="N23" s="253"/>
      <c r="O23" s="108">
        <f>SUM(E23:N23)</f>
        <v>0</v>
      </c>
      <c r="P23" s="244">
        <f>D23*O23</f>
        <v>0</v>
      </c>
    </row>
    <row r="24" spans="1:16" ht="24" customHeight="1" x14ac:dyDescent="0.25">
      <c r="A24" s="640"/>
      <c r="B24" s="262" t="s">
        <v>181</v>
      </c>
      <c r="C24" s="225" t="s">
        <v>179</v>
      </c>
      <c r="D24" s="416">
        <v>25000</v>
      </c>
      <c r="E24" s="252"/>
      <c r="F24" s="13"/>
      <c r="G24" s="13"/>
      <c r="H24" s="116"/>
      <c r="I24" s="13"/>
      <c r="J24" s="13"/>
      <c r="K24" s="13"/>
      <c r="L24" s="13"/>
      <c r="M24" s="13"/>
      <c r="N24" s="253"/>
      <c r="O24" s="106">
        <f t="shared" si="0"/>
        <v>0</v>
      </c>
      <c r="P24" s="244">
        <f t="shared" si="1"/>
        <v>0</v>
      </c>
    </row>
    <row r="25" spans="1:16" ht="18" customHeight="1" thickBot="1" x14ac:dyDescent="0.3">
      <c r="A25" s="641"/>
      <c r="B25" s="263" t="s">
        <v>182</v>
      </c>
      <c r="C25" s="234" t="s">
        <v>179</v>
      </c>
      <c r="D25" s="418">
        <v>10000</v>
      </c>
      <c r="E25" s="264"/>
      <c r="F25" s="15"/>
      <c r="G25" s="15"/>
      <c r="H25" s="247"/>
      <c r="I25" s="15"/>
      <c r="J25" s="15"/>
      <c r="K25" s="15"/>
      <c r="L25" s="15"/>
      <c r="M25" s="15"/>
      <c r="N25" s="265"/>
      <c r="O25" s="109">
        <f t="shared" si="0"/>
        <v>0</v>
      </c>
      <c r="P25" s="248">
        <f t="shared" si="1"/>
        <v>0</v>
      </c>
    </row>
    <row r="26" spans="1:16" ht="24" customHeight="1" x14ac:dyDescent="0.25">
      <c r="A26" s="639" t="s">
        <v>183</v>
      </c>
      <c r="B26" s="266" t="s">
        <v>447</v>
      </c>
      <c r="C26" s="233">
        <v>1</v>
      </c>
      <c r="D26" s="419">
        <v>100000</v>
      </c>
      <c r="E26" s="267"/>
      <c r="F26" s="17"/>
      <c r="G26" s="17"/>
      <c r="H26" s="268"/>
      <c r="I26" s="17"/>
      <c r="J26" s="17"/>
      <c r="K26" s="17"/>
      <c r="L26" s="17"/>
      <c r="M26" s="17"/>
      <c r="N26" s="16"/>
      <c r="O26" s="101">
        <f t="shared" si="0"/>
        <v>0</v>
      </c>
      <c r="P26" s="242">
        <f>O26*D26</f>
        <v>0</v>
      </c>
    </row>
    <row r="27" spans="1:16" ht="24" customHeight="1" x14ac:dyDescent="0.25">
      <c r="A27" s="642"/>
      <c r="B27" s="262" t="s">
        <v>448</v>
      </c>
      <c r="C27" s="225">
        <v>1</v>
      </c>
      <c r="D27" s="416">
        <v>25000</v>
      </c>
      <c r="E27" s="252"/>
      <c r="F27" s="13"/>
      <c r="G27" s="13"/>
      <c r="H27" s="116"/>
      <c r="I27" s="13"/>
      <c r="J27" s="13"/>
      <c r="K27" s="13"/>
      <c r="L27" s="13"/>
      <c r="M27" s="13"/>
      <c r="N27" s="12"/>
      <c r="O27" s="102">
        <f t="shared" si="0"/>
        <v>0</v>
      </c>
      <c r="P27" s="244">
        <f t="shared" si="1"/>
        <v>0</v>
      </c>
    </row>
    <row r="28" spans="1:16" ht="24" customHeight="1" x14ac:dyDescent="0.25">
      <c r="A28" s="642"/>
      <c r="B28" s="259" t="s">
        <v>451</v>
      </c>
      <c r="C28" s="225">
        <v>1</v>
      </c>
      <c r="D28" s="416">
        <v>180000</v>
      </c>
      <c r="E28" s="252"/>
      <c r="F28" s="13"/>
      <c r="G28" s="13"/>
      <c r="H28" s="116"/>
      <c r="I28" s="13"/>
      <c r="J28" s="13"/>
      <c r="K28" s="13"/>
      <c r="L28" s="13"/>
      <c r="M28" s="13"/>
      <c r="N28" s="12"/>
      <c r="O28" s="102">
        <f t="shared" si="0"/>
        <v>0</v>
      </c>
      <c r="P28" s="244">
        <f t="shared" si="1"/>
        <v>0</v>
      </c>
    </row>
    <row r="29" spans="1:16" ht="24" customHeight="1" thickBot="1" x14ac:dyDescent="0.3">
      <c r="A29" s="643"/>
      <c r="B29" s="243" t="s">
        <v>453</v>
      </c>
      <c r="C29" s="234">
        <v>1</v>
      </c>
      <c r="D29" s="418">
        <v>250000</v>
      </c>
      <c r="E29" s="264"/>
      <c r="F29" s="15"/>
      <c r="G29" s="15"/>
      <c r="H29" s="247"/>
      <c r="I29" s="15"/>
      <c r="J29" s="15"/>
      <c r="K29" s="15"/>
      <c r="L29" s="15"/>
      <c r="M29" s="15"/>
      <c r="N29" s="14"/>
      <c r="O29" s="104">
        <f>SUM(E29:N29)</f>
        <v>0</v>
      </c>
      <c r="P29" s="248">
        <f>D29*O29</f>
        <v>0</v>
      </c>
    </row>
    <row r="30" spans="1:16" ht="24" customHeight="1" thickBot="1" x14ac:dyDescent="0.3">
      <c r="A30" s="644" t="s">
        <v>184</v>
      </c>
      <c r="B30" s="645"/>
      <c r="C30" s="646"/>
      <c r="D30" s="646"/>
      <c r="E30" s="646"/>
      <c r="F30" s="646"/>
      <c r="G30" s="646"/>
      <c r="H30" s="647"/>
      <c r="I30" s="648">
        <f>SUM(P4:P29)</f>
        <v>0</v>
      </c>
      <c r="J30" s="649"/>
      <c r="K30" s="649"/>
      <c r="L30" s="649"/>
      <c r="M30" s="649"/>
      <c r="N30" s="649"/>
      <c r="O30" s="649"/>
      <c r="P30" s="650"/>
    </row>
    <row r="31" spans="1:16" ht="21" customHeight="1" x14ac:dyDescent="0.25">
      <c r="A31" s="634" t="str">
        <f>'거래명세서(무궁화)'!E8</f>
        <v>무궁화실</v>
      </c>
      <c r="B31" s="634"/>
      <c r="C31" s="634"/>
      <c r="D31" s="634"/>
      <c r="E31" s="337"/>
      <c r="F31" s="635">
        <f>'거래명세서(무궁화)'!C10</f>
        <v>0</v>
      </c>
      <c r="G31" s="635"/>
      <c r="H31" s="635"/>
      <c r="I31" s="635"/>
      <c r="J31" s="635"/>
      <c r="K31" s="635"/>
      <c r="L31" s="336"/>
      <c r="M31" s="633">
        <f>'거래명세서(무궁화)'!B5</f>
        <v>0</v>
      </c>
      <c r="N31" s="633"/>
      <c r="O31" s="633"/>
      <c r="P31" s="633"/>
    </row>
  </sheetData>
  <mergeCells count="10">
    <mergeCell ref="M31:P31"/>
    <mergeCell ref="A31:D31"/>
    <mergeCell ref="F31:K31"/>
    <mergeCell ref="A1:P1"/>
    <mergeCell ref="A4:A8"/>
    <mergeCell ref="A9:A25"/>
    <mergeCell ref="A26:A29"/>
    <mergeCell ref="A30:H30"/>
    <mergeCell ref="I30:P30"/>
    <mergeCell ref="A2:P2"/>
  </mergeCells>
  <phoneticPr fontId="1" type="noConversion"/>
  <printOptions horizontalCentered="1"/>
  <pageMargins left="0.31496062992125984" right="0.31496062992125984" top="0.55118110236220474" bottom="0.15748031496062992" header="0.11811023622047245" footer="0.1181102362204724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38"/>
  <sheetViews>
    <sheetView showZeros="0" topLeftCell="A13" workbookViewId="0">
      <selection activeCell="J27" sqref="J27:M27"/>
    </sheetView>
  </sheetViews>
  <sheetFormatPr defaultColWidth="10" defaultRowHeight="20.25" x14ac:dyDescent="0.3"/>
  <cols>
    <col min="1" max="1" width="5.375" style="25" customWidth="1"/>
    <col min="2" max="2" width="14" style="25" customWidth="1"/>
    <col min="3" max="3" width="6" style="30" customWidth="1"/>
    <col min="4" max="4" width="8.625" style="31" customWidth="1"/>
    <col min="5" max="5" width="4.5" style="30" customWidth="1"/>
    <col min="6" max="8" width="4.5" style="25" customWidth="1"/>
    <col min="9" max="9" width="4.5" style="32" customWidth="1"/>
    <col min="10" max="12" width="4.5" style="25" customWidth="1"/>
    <col min="13" max="13" width="5.375" style="33" customWidth="1"/>
    <col min="14" max="14" width="11.75" style="34" customWidth="1"/>
    <col min="15" max="15" width="2" style="25" customWidth="1"/>
    <col min="16" max="17" width="5.375" style="25" customWidth="1"/>
    <col min="18" max="18" width="8.125" style="25" customWidth="1"/>
    <col min="19" max="19" width="4.125" style="25" customWidth="1"/>
    <col min="20" max="21" width="6" style="25" customWidth="1"/>
    <col min="22" max="22" width="7.25" style="25" customWidth="1"/>
    <col min="23" max="23" width="3" style="25" customWidth="1"/>
    <col min="24" max="25" width="4.375" style="25" customWidth="1"/>
    <col min="26" max="26" width="6.875" style="25" customWidth="1"/>
    <col min="27" max="27" width="3.875" style="25" customWidth="1"/>
    <col min="28" max="29" width="4.5" style="25" customWidth="1"/>
    <col min="30" max="30" width="10" style="25" hidden="1" customWidth="1"/>
    <col min="31" max="31" width="9" style="25" customWidth="1"/>
    <col min="32" max="32" width="3.5" style="25" customWidth="1"/>
    <col min="33" max="16384" width="10" style="25"/>
  </cols>
  <sheetData>
    <row r="1" spans="1:25" ht="22.5" customHeight="1" x14ac:dyDescent="0.3">
      <c r="A1" s="654" t="s">
        <v>234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6"/>
    </row>
    <row r="2" spans="1:25" ht="19.5" customHeight="1" thickBot="1" x14ac:dyDescent="0.35">
      <c r="A2" s="668">
        <f>'거래명세서(무궁화)'!C10</f>
        <v>0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70"/>
    </row>
    <row r="3" spans="1:25" ht="18.75" customHeight="1" x14ac:dyDescent="0.3">
      <c r="A3" s="278" t="s">
        <v>235</v>
      </c>
      <c r="B3" s="657" t="s">
        <v>97</v>
      </c>
      <c r="C3" s="658"/>
      <c r="D3" s="279" t="s">
        <v>99</v>
      </c>
      <c r="E3" s="279" t="s">
        <v>35</v>
      </c>
      <c r="F3" s="279">
        <v>1</v>
      </c>
      <c r="G3" s="279">
        <v>2</v>
      </c>
      <c r="H3" s="279">
        <v>3</v>
      </c>
      <c r="I3" s="279">
        <v>4</v>
      </c>
      <c r="J3" s="279">
        <v>5</v>
      </c>
      <c r="K3" s="279">
        <v>6</v>
      </c>
      <c r="L3" s="279">
        <v>7</v>
      </c>
      <c r="M3" s="280" t="s">
        <v>236</v>
      </c>
      <c r="N3" s="281" t="s">
        <v>100</v>
      </c>
      <c r="Q3" s="659" t="s">
        <v>455</v>
      </c>
      <c r="R3" s="660"/>
      <c r="S3" s="661">
        <v>120000</v>
      </c>
      <c r="T3" s="662"/>
      <c r="U3" s="663"/>
      <c r="V3" s="26"/>
      <c r="W3" s="26"/>
      <c r="X3" s="26"/>
      <c r="Y3" s="26"/>
    </row>
    <row r="4" spans="1:25" ht="18.75" customHeight="1" x14ac:dyDescent="0.3">
      <c r="A4" s="664" t="s">
        <v>237</v>
      </c>
      <c r="B4" s="666"/>
      <c r="C4" s="667"/>
      <c r="D4" s="282">
        <f>VLOOKUP(B4,인절미반말,3,0)</f>
        <v>0</v>
      </c>
      <c r="E4" s="283" t="s">
        <v>35</v>
      </c>
      <c r="F4" s="115"/>
      <c r="G4" s="115"/>
      <c r="H4" s="115"/>
      <c r="I4" s="116"/>
      <c r="J4" s="115"/>
      <c r="K4" s="115"/>
      <c r="L4" s="115"/>
      <c r="M4" s="269">
        <f t="shared" ref="M4:M11" si="0">SUM(F4:L4)</f>
        <v>0</v>
      </c>
      <c r="N4" s="275">
        <f t="shared" ref="N4:N11" si="1">D4*M4</f>
        <v>0</v>
      </c>
      <c r="Q4" s="659" t="s">
        <v>456</v>
      </c>
      <c r="R4" s="660"/>
      <c r="S4" s="661">
        <v>140000</v>
      </c>
      <c r="T4" s="662"/>
      <c r="U4" s="663"/>
      <c r="V4" s="26"/>
      <c r="W4" s="26"/>
      <c r="X4" s="26"/>
      <c r="Y4" s="26"/>
    </row>
    <row r="5" spans="1:25" ht="18.75" customHeight="1" x14ac:dyDescent="0.3">
      <c r="A5" s="664"/>
      <c r="B5" s="666"/>
      <c r="C5" s="667"/>
      <c r="D5" s="282">
        <f>VLOOKUP(B5,인절미반말,3,0)</f>
        <v>0</v>
      </c>
      <c r="E5" s="283" t="s">
        <v>35</v>
      </c>
      <c r="F5" s="115"/>
      <c r="G5" s="115"/>
      <c r="H5" s="115"/>
      <c r="I5" s="116"/>
      <c r="J5" s="115"/>
      <c r="K5" s="115"/>
      <c r="L5" s="115"/>
      <c r="M5" s="269">
        <f t="shared" si="0"/>
        <v>0</v>
      </c>
      <c r="N5" s="275">
        <f t="shared" si="1"/>
        <v>0</v>
      </c>
      <c r="Q5" s="659" t="s">
        <v>457</v>
      </c>
      <c r="R5" s="660"/>
      <c r="S5" s="661">
        <v>110000</v>
      </c>
      <c r="T5" s="662"/>
      <c r="U5" s="663"/>
      <c r="V5" s="26"/>
      <c r="W5" s="26"/>
      <c r="X5" s="26"/>
      <c r="Y5" s="26"/>
    </row>
    <row r="6" spans="1:25" ht="18.75" customHeight="1" x14ac:dyDescent="0.3">
      <c r="A6" s="664"/>
      <c r="B6" s="666"/>
      <c r="C6" s="667"/>
      <c r="D6" s="282">
        <f>VLOOKUP(B6,인절미반말,3,0)</f>
        <v>0</v>
      </c>
      <c r="E6" s="283" t="s">
        <v>35</v>
      </c>
      <c r="F6" s="115"/>
      <c r="G6" s="115"/>
      <c r="H6" s="115"/>
      <c r="I6" s="116"/>
      <c r="J6" s="115"/>
      <c r="K6" s="115"/>
      <c r="L6" s="115"/>
      <c r="M6" s="269">
        <f t="shared" si="0"/>
        <v>0</v>
      </c>
      <c r="N6" s="275">
        <f t="shared" si="1"/>
        <v>0</v>
      </c>
      <c r="Q6" s="659" t="s">
        <v>238</v>
      </c>
      <c r="R6" s="660"/>
      <c r="S6" s="661">
        <v>150000</v>
      </c>
      <c r="T6" s="662"/>
      <c r="U6" s="663"/>
      <c r="V6" s="26"/>
      <c r="W6" s="26"/>
      <c r="X6" s="26"/>
      <c r="Y6" s="26"/>
    </row>
    <row r="7" spans="1:25" ht="18.75" customHeight="1" x14ac:dyDescent="0.3">
      <c r="A7" s="664"/>
      <c r="B7" s="666"/>
      <c r="C7" s="667"/>
      <c r="D7" s="282">
        <f>VLOOKUP(B7,인절미반말,3,0)</f>
        <v>0</v>
      </c>
      <c r="E7" s="283" t="s">
        <v>35</v>
      </c>
      <c r="F7" s="115"/>
      <c r="G7" s="115"/>
      <c r="H7" s="115"/>
      <c r="I7" s="116"/>
      <c r="J7" s="115"/>
      <c r="K7" s="115"/>
      <c r="L7" s="115"/>
      <c r="M7" s="269">
        <f t="shared" si="0"/>
        <v>0</v>
      </c>
      <c r="N7" s="275">
        <f t="shared" si="1"/>
        <v>0</v>
      </c>
      <c r="Q7" s="659" t="s">
        <v>458</v>
      </c>
      <c r="R7" s="660"/>
      <c r="S7" s="661">
        <v>120000</v>
      </c>
      <c r="T7" s="662"/>
      <c r="U7" s="663"/>
      <c r="V7" s="26"/>
      <c r="W7" s="26"/>
      <c r="X7" s="26"/>
      <c r="Y7" s="26"/>
    </row>
    <row r="8" spans="1:25" ht="18.75" customHeight="1" x14ac:dyDescent="0.3">
      <c r="A8" s="664"/>
      <c r="B8" s="666"/>
      <c r="C8" s="667"/>
      <c r="D8" s="282">
        <f>VLOOKUP(B8,인절미반말,3,0)</f>
        <v>0</v>
      </c>
      <c r="E8" s="283" t="s">
        <v>35</v>
      </c>
      <c r="F8" s="115"/>
      <c r="G8" s="115"/>
      <c r="H8" s="115"/>
      <c r="I8" s="116"/>
      <c r="J8" s="115"/>
      <c r="K8" s="115"/>
      <c r="L8" s="115"/>
      <c r="M8" s="269">
        <f t="shared" si="0"/>
        <v>0</v>
      </c>
      <c r="N8" s="275">
        <f t="shared" si="1"/>
        <v>0</v>
      </c>
      <c r="Q8" s="659" t="s">
        <v>459</v>
      </c>
      <c r="R8" s="660"/>
      <c r="S8" s="661">
        <v>65000</v>
      </c>
      <c r="T8" s="662"/>
      <c r="U8" s="663"/>
      <c r="V8" s="26"/>
      <c r="W8" s="26"/>
      <c r="X8" s="26"/>
      <c r="Y8" s="26"/>
    </row>
    <row r="9" spans="1:25" ht="18.75" customHeight="1" x14ac:dyDescent="0.3">
      <c r="A9" s="664"/>
      <c r="B9" s="666"/>
      <c r="C9" s="667"/>
      <c r="D9" s="282">
        <f t="shared" ref="D9:D11" si="2">VLOOKUP(B9,인절미한말,3,0)</f>
        <v>0</v>
      </c>
      <c r="E9" s="283" t="s">
        <v>35</v>
      </c>
      <c r="F9" s="115"/>
      <c r="G9" s="115"/>
      <c r="H9" s="115"/>
      <c r="I9" s="116"/>
      <c r="J9" s="115"/>
      <c r="K9" s="115"/>
      <c r="L9" s="115"/>
      <c r="M9" s="269">
        <f t="shared" si="0"/>
        <v>0</v>
      </c>
      <c r="N9" s="275">
        <f t="shared" si="1"/>
        <v>0</v>
      </c>
      <c r="Q9" s="659" t="s">
        <v>460</v>
      </c>
      <c r="R9" s="660"/>
      <c r="S9" s="661">
        <v>120000</v>
      </c>
      <c r="T9" s="662"/>
      <c r="U9" s="663"/>
      <c r="V9" s="26"/>
      <c r="W9" s="26"/>
      <c r="X9" s="26"/>
      <c r="Y9" s="26"/>
    </row>
    <row r="10" spans="1:25" ht="18.75" customHeight="1" x14ac:dyDescent="0.3">
      <c r="A10" s="664"/>
      <c r="B10" s="666">
        <v>0</v>
      </c>
      <c r="C10" s="667"/>
      <c r="D10" s="282">
        <f t="shared" si="2"/>
        <v>0</v>
      </c>
      <c r="E10" s="283" t="s">
        <v>35</v>
      </c>
      <c r="F10" s="115"/>
      <c r="G10" s="115"/>
      <c r="H10" s="115"/>
      <c r="I10" s="116"/>
      <c r="J10" s="115"/>
      <c r="K10" s="115"/>
      <c r="L10" s="115"/>
      <c r="M10" s="269">
        <f t="shared" si="0"/>
        <v>0</v>
      </c>
      <c r="N10" s="275">
        <f t="shared" si="1"/>
        <v>0</v>
      </c>
      <c r="Q10" s="659" t="s">
        <v>461</v>
      </c>
      <c r="R10" s="660"/>
      <c r="S10" s="661">
        <v>120000</v>
      </c>
      <c r="T10" s="662"/>
      <c r="U10" s="663"/>
      <c r="V10" s="26"/>
      <c r="W10" s="26"/>
      <c r="X10" s="26"/>
      <c r="Y10" s="26"/>
    </row>
    <row r="11" spans="1:25" ht="18.75" customHeight="1" x14ac:dyDescent="0.3">
      <c r="A11" s="664"/>
      <c r="B11" s="666"/>
      <c r="C11" s="667"/>
      <c r="D11" s="282">
        <f t="shared" si="2"/>
        <v>0</v>
      </c>
      <c r="E11" s="283" t="s">
        <v>35</v>
      </c>
      <c r="F11" s="115"/>
      <c r="G11" s="115"/>
      <c r="H11" s="115"/>
      <c r="I11" s="116"/>
      <c r="J11" s="115"/>
      <c r="K11" s="115"/>
      <c r="L11" s="115"/>
      <c r="M11" s="269">
        <f t="shared" si="0"/>
        <v>0</v>
      </c>
      <c r="N11" s="275">
        <f t="shared" si="1"/>
        <v>0</v>
      </c>
      <c r="Q11" s="659" t="s">
        <v>462</v>
      </c>
      <c r="R11" s="660"/>
      <c r="S11" s="661">
        <v>130000</v>
      </c>
      <c r="T11" s="662"/>
      <c r="U11" s="663"/>
      <c r="V11" s="26"/>
      <c r="W11" s="26"/>
      <c r="X11" s="26"/>
      <c r="Y11" s="26"/>
    </row>
    <row r="12" spans="1:25" ht="18.75" customHeight="1" thickBot="1" x14ac:dyDescent="0.35">
      <c r="A12" s="665"/>
      <c r="B12" s="671" t="s">
        <v>239</v>
      </c>
      <c r="C12" s="671"/>
      <c r="D12" s="671"/>
      <c r="E12" s="671"/>
      <c r="F12" s="301">
        <f t="shared" ref="F12:M12" si="3">SUM(F4:F11)</f>
        <v>0</v>
      </c>
      <c r="G12" s="301">
        <f t="shared" si="3"/>
        <v>0</v>
      </c>
      <c r="H12" s="301">
        <f t="shared" si="3"/>
        <v>0</v>
      </c>
      <c r="I12" s="301">
        <f t="shared" si="3"/>
        <v>0</v>
      </c>
      <c r="J12" s="301">
        <f t="shared" si="3"/>
        <v>0</v>
      </c>
      <c r="K12" s="301">
        <f t="shared" si="3"/>
        <v>0</v>
      </c>
      <c r="L12" s="301">
        <f t="shared" si="3"/>
        <v>0</v>
      </c>
      <c r="M12" s="301">
        <f t="shared" si="3"/>
        <v>0</v>
      </c>
      <c r="N12" s="284">
        <f>SUM(N4:N11)</f>
        <v>0</v>
      </c>
      <c r="Q12" s="659" t="s">
        <v>463</v>
      </c>
      <c r="R12" s="660"/>
      <c r="S12" s="661">
        <v>65000</v>
      </c>
      <c r="T12" s="662"/>
      <c r="U12" s="663"/>
      <c r="V12" s="26"/>
      <c r="W12" s="26"/>
      <c r="X12" s="26"/>
      <c r="Y12" s="26"/>
    </row>
    <row r="13" spans="1:25" ht="18.75" customHeight="1" x14ac:dyDescent="0.3">
      <c r="A13" s="672" t="s">
        <v>357</v>
      </c>
      <c r="B13" s="285"/>
      <c r="C13" s="117" t="s">
        <v>195</v>
      </c>
      <c r="D13" s="118"/>
      <c r="E13" s="286" t="s">
        <v>35</v>
      </c>
      <c r="F13" s="118"/>
      <c r="G13" s="118"/>
      <c r="H13" s="118"/>
      <c r="I13" s="118"/>
      <c r="J13" s="118"/>
      <c r="K13" s="118"/>
      <c r="L13" s="118"/>
      <c r="M13" s="280">
        <f t="shared" ref="M13:M18" si="4">SUM(F13:L13)</f>
        <v>0</v>
      </c>
      <c r="N13" s="287">
        <f t="shared" ref="N13:N18" si="5">D13*M13</f>
        <v>0</v>
      </c>
      <c r="Q13" s="659" t="s">
        <v>464</v>
      </c>
      <c r="R13" s="660"/>
      <c r="S13" s="661">
        <v>70000</v>
      </c>
      <c r="T13" s="662"/>
      <c r="U13" s="663"/>
      <c r="V13" s="26"/>
      <c r="W13" s="26"/>
      <c r="X13" s="26"/>
      <c r="Y13" s="26"/>
    </row>
    <row r="14" spans="1:25" ht="18.75" customHeight="1" x14ac:dyDescent="0.3">
      <c r="A14" s="664"/>
      <c r="B14" s="288"/>
      <c r="C14" s="86" t="s">
        <v>195</v>
      </c>
      <c r="D14" s="115"/>
      <c r="E14" s="283" t="s">
        <v>35</v>
      </c>
      <c r="F14" s="115"/>
      <c r="G14" s="115"/>
      <c r="H14" s="115"/>
      <c r="I14" s="115"/>
      <c r="J14" s="115"/>
      <c r="K14" s="115"/>
      <c r="L14" s="115"/>
      <c r="M14" s="269">
        <f t="shared" si="4"/>
        <v>0</v>
      </c>
      <c r="N14" s="275">
        <f t="shared" si="5"/>
        <v>0</v>
      </c>
      <c r="Q14" s="659" t="s">
        <v>465</v>
      </c>
      <c r="R14" s="660"/>
      <c r="S14" s="661">
        <v>60000</v>
      </c>
      <c r="T14" s="662"/>
      <c r="U14" s="663"/>
      <c r="V14" s="26"/>
      <c r="W14" s="26"/>
      <c r="X14" s="26"/>
      <c r="Y14" s="26"/>
    </row>
    <row r="15" spans="1:25" ht="18.75" customHeight="1" x14ac:dyDescent="0.3">
      <c r="A15" s="664"/>
      <c r="B15" s="288"/>
      <c r="C15" s="86" t="s">
        <v>195</v>
      </c>
      <c r="D15" s="115"/>
      <c r="E15" s="283" t="s">
        <v>35</v>
      </c>
      <c r="F15" s="115"/>
      <c r="G15" s="115"/>
      <c r="H15" s="115"/>
      <c r="I15" s="115"/>
      <c r="J15" s="115"/>
      <c r="K15" s="115"/>
      <c r="L15" s="115"/>
      <c r="M15" s="269">
        <f t="shared" si="4"/>
        <v>0</v>
      </c>
      <c r="N15" s="275">
        <f t="shared" si="5"/>
        <v>0</v>
      </c>
      <c r="Q15" s="659" t="s">
        <v>466</v>
      </c>
      <c r="R15" s="660"/>
      <c r="S15" s="661">
        <v>80000</v>
      </c>
      <c r="T15" s="662"/>
      <c r="U15" s="663"/>
      <c r="V15" s="26"/>
      <c r="W15" s="26"/>
      <c r="X15" s="26"/>
      <c r="Y15" s="26"/>
    </row>
    <row r="16" spans="1:25" ht="18.75" customHeight="1" x14ac:dyDescent="0.3">
      <c r="A16" s="664"/>
      <c r="B16" s="288">
        <v>0</v>
      </c>
      <c r="C16" s="86" t="s">
        <v>195</v>
      </c>
      <c r="D16" s="115">
        <v>0</v>
      </c>
      <c r="E16" s="283" t="s">
        <v>35</v>
      </c>
      <c r="F16" s="115"/>
      <c r="G16" s="115"/>
      <c r="H16" s="115"/>
      <c r="I16" s="115"/>
      <c r="J16" s="115"/>
      <c r="K16" s="115"/>
      <c r="L16" s="115"/>
      <c r="M16" s="269">
        <f t="shared" si="4"/>
        <v>0</v>
      </c>
      <c r="N16" s="275">
        <f t="shared" si="5"/>
        <v>0</v>
      </c>
      <c r="Q16" s="659" t="s">
        <v>467</v>
      </c>
      <c r="R16" s="660"/>
      <c r="S16" s="661">
        <v>65000</v>
      </c>
      <c r="T16" s="662"/>
      <c r="U16" s="663"/>
      <c r="V16" s="26"/>
      <c r="W16" s="26"/>
      <c r="X16" s="26"/>
      <c r="Y16" s="26"/>
    </row>
    <row r="17" spans="1:25" ht="18.75" customHeight="1" x14ac:dyDescent="0.3">
      <c r="A17" s="664"/>
      <c r="B17" s="288">
        <v>0</v>
      </c>
      <c r="C17" s="86" t="s">
        <v>195</v>
      </c>
      <c r="D17" s="115">
        <v>0</v>
      </c>
      <c r="E17" s="283" t="s">
        <v>35</v>
      </c>
      <c r="F17" s="115"/>
      <c r="G17" s="115"/>
      <c r="H17" s="115"/>
      <c r="I17" s="115"/>
      <c r="J17" s="115"/>
      <c r="K17" s="115"/>
      <c r="L17" s="115"/>
      <c r="M17" s="269">
        <f t="shared" si="4"/>
        <v>0</v>
      </c>
      <c r="N17" s="275">
        <f t="shared" si="5"/>
        <v>0</v>
      </c>
      <c r="Q17" s="659" t="s">
        <v>468</v>
      </c>
      <c r="R17" s="660"/>
      <c r="S17" s="661">
        <v>65000</v>
      </c>
      <c r="T17" s="662"/>
      <c r="U17" s="663"/>
      <c r="V17" s="26"/>
      <c r="W17" s="26"/>
      <c r="X17" s="26"/>
      <c r="Y17" s="26"/>
    </row>
    <row r="18" spans="1:25" ht="18.75" customHeight="1" x14ac:dyDescent="0.3">
      <c r="A18" s="664"/>
      <c r="B18" s="288">
        <v>0</v>
      </c>
      <c r="C18" s="86" t="s">
        <v>195</v>
      </c>
      <c r="D18" s="115">
        <v>0</v>
      </c>
      <c r="E18" s="283" t="s">
        <v>35</v>
      </c>
      <c r="F18" s="119"/>
      <c r="G18" s="119"/>
      <c r="H18" s="119"/>
      <c r="I18" s="119"/>
      <c r="J18" s="119"/>
      <c r="K18" s="119"/>
      <c r="L18" s="119"/>
      <c r="M18" s="269">
        <f t="shared" si="4"/>
        <v>0</v>
      </c>
      <c r="N18" s="275">
        <f t="shared" si="5"/>
        <v>0</v>
      </c>
      <c r="Q18" s="659" t="s">
        <v>469</v>
      </c>
      <c r="R18" s="660"/>
      <c r="S18" s="661">
        <v>65000</v>
      </c>
      <c r="T18" s="662"/>
      <c r="U18" s="663"/>
      <c r="V18" s="26"/>
      <c r="W18" s="26"/>
      <c r="X18" s="26"/>
      <c r="Y18" s="26"/>
    </row>
    <row r="19" spans="1:25" ht="18.75" customHeight="1" thickBot="1" x14ac:dyDescent="0.35">
      <c r="A19" s="665"/>
      <c r="B19" s="673" t="s">
        <v>239</v>
      </c>
      <c r="C19" s="673"/>
      <c r="D19" s="673"/>
      <c r="E19" s="673"/>
      <c r="F19" s="302">
        <f>SUM(F13:F18)</f>
        <v>0</v>
      </c>
      <c r="G19" s="302">
        <f t="shared" ref="G19:M19" si="6">SUM(G13:G18)</f>
        <v>0</v>
      </c>
      <c r="H19" s="302">
        <f t="shared" si="6"/>
        <v>0</v>
      </c>
      <c r="I19" s="302">
        <f t="shared" si="6"/>
        <v>0</v>
      </c>
      <c r="J19" s="302">
        <f t="shared" si="6"/>
        <v>0</v>
      </c>
      <c r="K19" s="302">
        <f t="shared" si="6"/>
        <v>0</v>
      </c>
      <c r="L19" s="302">
        <f t="shared" si="6"/>
        <v>0</v>
      </c>
      <c r="M19" s="302">
        <f t="shared" si="6"/>
        <v>0</v>
      </c>
      <c r="N19" s="284">
        <f>SUM(N13:N18)</f>
        <v>0</v>
      </c>
      <c r="Q19" s="659" t="s">
        <v>470</v>
      </c>
      <c r="R19" s="660"/>
      <c r="S19" s="661">
        <v>120000</v>
      </c>
      <c r="T19" s="662"/>
      <c r="U19" s="663"/>
      <c r="V19" s="26"/>
      <c r="W19" s="26"/>
      <c r="X19" s="26"/>
      <c r="Y19" s="26"/>
    </row>
    <row r="20" spans="1:25" ht="20.25" customHeight="1" x14ac:dyDescent="0.3">
      <c r="A20" s="672" t="s">
        <v>359</v>
      </c>
      <c r="B20" s="306" t="s">
        <v>240</v>
      </c>
      <c r="C20" s="289">
        <v>1</v>
      </c>
      <c r="D20" s="120">
        <v>70000</v>
      </c>
      <c r="E20" s="290" t="s">
        <v>35</v>
      </c>
      <c r="F20" s="120"/>
      <c r="G20" s="120"/>
      <c r="H20" s="120"/>
      <c r="I20" s="121"/>
      <c r="J20" s="120"/>
      <c r="K20" s="120"/>
      <c r="L20" s="120"/>
      <c r="M20" s="291">
        <f>SUM(F20:L20)</f>
        <v>0</v>
      </c>
      <c r="N20" s="287">
        <f>D20*M20</f>
        <v>0</v>
      </c>
      <c r="Q20" s="659" t="s">
        <v>471</v>
      </c>
      <c r="R20" s="660"/>
      <c r="S20" s="661">
        <v>75000</v>
      </c>
      <c r="T20" s="662"/>
      <c r="U20" s="663"/>
      <c r="V20" s="26"/>
      <c r="W20" s="26"/>
      <c r="X20" s="26"/>
      <c r="Y20" s="26"/>
    </row>
    <row r="21" spans="1:25" ht="20.25" customHeight="1" x14ac:dyDescent="0.3">
      <c r="A21" s="664"/>
      <c r="B21" s="307" t="s">
        <v>241</v>
      </c>
      <c r="C21" s="292">
        <v>1</v>
      </c>
      <c r="D21" s="271">
        <v>20000</v>
      </c>
      <c r="E21" s="293" t="s">
        <v>35</v>
      </c>
      <c r="F21" s="122"/>
      <c r="G21" s="122"/>
      <c r="H21" s="122"/>
      <c r="I21" s="123"/>
      <c r="J21" s="122"/>
      <c r="K21" s="122"/>
      <c r="L21" s="122"/>
      <c r="M21" s="273">
        <f>SUM(F21:L21)</f>
        <v>0</v>
      </c>
      <c r="N21" s="275">
        <f>D21*M21</f>
        <v>0</v>
      </c>
      <c r="Q21" s="659">
        <v>0</v>
      </c>
      <c r="R21" s="660"/>
      <c r="S21" s="661"/>
      <c r="T21" s="662"/>
      <c r="U21" s="663"/>
      <c r="V21" s="26"/>
      <c r="W21" s="26"/>
      <c r="X21" s="26"/>
      <c r="Y21" s="26"/>
    </row>
    <row r="22" spans="1:25" ht="18.75" customHeight="1" thickBot="1" x14ac:dyDescent="0.35">
      <c r="A22" s="665"/>
      <c r="B22" s="674" t="s">
        <v>239</v>
      </c>
      <c r="C22" s="674"/>
      <c r="D22" s="674"/>
      <c r="E22" s="674"/>
      <c r="F22" s="301"/>
      <c r="G22" s="301"/>
      <c r="H22" s="301"/>
      <c r="I22" s="303"/>
      <c r="J22" s="301"/>
      <c r="K22" s="301"/>
      <c r="L22" s="301"/>
      <c r="M22" s="294"/>
      <c r="N22" s="284">
        <f>SUM(N20:N21)</f>
        <v>0</v>
      </c>
      <c r="Q22" s="675">
        <v>0</v>
      </c>
      <c r="R22" s="676"/>
      <c r="S22" s="661"/>
      <c r="T22" s="662"/>
      <c r="U22" s="663"/>
      <c r="V22" s="26"/>
      <c r="W22" s="26"/>
      <c r="X22" s="26"/>
      <c r="Y22" s="26"/>
    </row>
    <row r="23" spans="1:25" ht="21.75" customHeight="1" x14ac:dyDescent="0.3">
      <c r="A23" s="672" t="s">
        <v>358</v>
      </c>
      <c r="B23" s="308" t="s">
        <v>242</v>
      </c>
      <c r="C23" s="289">
        <v>1</v>
      </c>
      <c r="D23" s="120">
        <v>350000</v>
      </c>
      <c r="E23" s="290" t="s">
        <v>35</v>
      </c>
      <c r="F23" s="120"/>
      <c r="G23" s="120"/>
      <c r="H23" s="120"/>
      <c r="I23" s="121"/>
      <c r="J23" s="120"/>
      <c r="K23" s="120"/>
      <c r="L23" s="120"/>
      <c r="M23" s="291">
        <f>SUM(F23:L23)</f>
        <v>0</v>
      </c>
      <c r="N23" s="287">
        <f>D23*M23</f>
        <v>0</v>
      </c>
      <c r="Q23" s="677">
        <v>0</v>
      </c>
      <c r="R23" s="678"/>
      <c r="S23" s="679"/>
      <c r="T23" s="680"/>
      <c r="U23" s="681"/>
      <c r="V23" s="26"/>
      <c r="W23" s="26"/>
      <c r="X23" s="26"/>
      <c r="Y23" s="26"/>
    </row>
    <row r="24" spans="1:25" ht="21.75" customHeight="1" x14ac:dyDescent="0.3">
      <c r="A24" s="664"/>
      <c r="B24" s="307" t="s">
        <v>243</v>
      </c>
      <c r="C24" s="292">
        <v>1</v>
      </c>
      <c r="D24" s="271">
        <v>1000</v>
      </c>
      <c r="E24" s="293" t="s">
        <v>35</v>
      </c>
      <c r="F24" s="122"/>
      <c r="G24" s="122"/>
      <c r="H24" s="122"/>
      <c r="I24" s="123"/>
      <c r="J24" s="122"/>
      <c r="K24" s="122"/>
      <c r="L24" s="122"/>
      <c r="M24" s="273">
        <f>SUM(F24:L24)</f>
        <v>0</v>
      </c>
      <c r="N24" s="275">
        <f>D24*M24</f>
        <v>0</v>
      </c>
    </row>
    <row r="25" spans="1:25" ht="21.75" customHeight="1" thickBot="1" x14ac:dyDescent="0.35">
      <c r="A25" s="665"/>
      <c r="B25" s="674" t="s">
        <v>239</v>
      </c>
      <c r="C25" s="674"/>
      <c r="D25" s="674"/>
      <c r="E25" s="674"/>
      <c r="F25" s="294"/>
      <c r="G25" s="294"/>
      <c r="H25" s="304"/>
      <c r="I25" s="295"/>
      <c r="J25" s="294"/>
      <c r="K25" s="294"/>
      <c r="L25" s="294"/>
      <c r="M25" s="294"/>
      <c r="N25" s="284">
        <f>SUM(N23:N24)</f>
        <v>0</v>
      </c>
      <c r="O25" s="28"/>
    </row>
    <row r="26" spans="1:25" ht="21" customHeight="1" x14ac:dyDescent="0.3">
      <c r="A26" s="683" t="s">
        <v>356</v>
      </c>
      <c r="B26" s="686" t="s">
        <v>355</v>
      </c>
      <c r="C26" s="686"/>
      <c r="D26" s="687"/>
      <c r="E26" s="687"/>
      <c r="F26" s="687"/>
      <c r="G26" s="687"/>
      <c r="H26" s="686" t="s">
        <v>323</v>
      </c>
      <c r="I26" s="686"/>
      <c r="J26" s="688"/>
      <c r="K26" s="688"/>
      <c r="L26" s="688"/>
      <c r="M26" s="688"/>
      <c r="N26" s="296">
        <f>J26</f>
        <v>0</v>
      </c>
    </row>
    <row r="27" spans="1:25" ht="21" customHeight="1" x14ac:dyDescent="0.3">
      <c r="A27" s="684"/>
      <c r="B27" s="682" t="s">
        <v>244</v>
      </c>
      <c r="C27" s="682"/>
      <c r="D27" s="687"/>
      <c r="E27" s="687"/>
      <c r="F27" s="687"/>
      <c r="G27" s="687"/>
      <c r="H27" s="688" t="s">
        <v>323</v>
      </c>
      <c r="I27" s="688"/>
      <c r="J27" s="688"/>
      <c r="K27" s="688"/>
      <c r="L27" s="688"/>
      <c r="M27" s="688"/>
      <c r="N27" s="296">
        <f>J27</f>
        <v>0</v>
      </c>
    </row>
    <row r="28" spans="1:25" ht="21" customHeight="1" thickBot="1" x14ac:dyDescent="0.35">
      <c r="A28" s="685"/>
      <c r="B28" s="692" t="s">
        <v>239</v>
      </c>
      <c r="C28" s="692"/>
      <c r="D28" s="692"/>
      <c r="E28" s="689"/>
      <c r="F28" s="690"/>
      <c r="G28" s="690"/>
      <c r="H28" s="690"/>
      <c r="I28" s="690"/>
      <c r="J28" s="690"/>
      <c r="K28" s="690"/>
      <c r="L28" s="690"/>
      <c r="M28" s="691"/>
      <c r="N28" s="277">
        <f>SUM(N26:N27)</f>
        <v>0</v>
      </c>
    </row>
    <row r="29" spans="1:25" ht="18.75" customHeight="1" x14ac:dyDescent="0.3">
      <c r="A29" s="683" t="s">
        <v>245</v>
      </c>
      <c r="B29" s="279" t="s">
        <v>246</v>
      </c>
      <c r="C29" s="289" t="s">
        <v>247</v>
      </c>
      <c r="D29" s="289" t="s">
        <v>248</v>
      </c>
      <c r="E29" s="290" t="s">
        <v>249</v>
      </c>
      <c r="F29" s="279">
        <v>1</v>
      </c>
      <c r="G29" s="279">
        <v>2</v>
      </c>
      <c r="H29" s="279">
        <v>3</v>
      </c>
      <c r="I29" s="297">
        <v>4</v>
      </c>
      <c r="J29" s="279">
        <v>5</v>
      </c>
      <c r="K29" s="279">
        <v>6</v>
      </c>
      <c r="L29" s="279">
        <v>7</v>
      </c>
      <c r="M29" s="280" t="s">
        <v>236</v>
      </c>
      <c r="N29" s="281" t="s">
        <v>323</v>
      </c>
    </row>
    <row r="30" spans="1:25" ht="18.75" customHeight="1" x14ac:dyDescent="0.3">
      <c r="A30" s="684"/>
      <c r="B30" s="298" t="s">
        <v>250</v>
      </c>
      <c r="C30" s="298" t="s">
        <v>251</v>
      </c>
      <c r="D30" s="298">
        <v>20000</v>
      </c>
      <c r="E30" s="299" t="s">
        <v>35</v>
      </c>
      <c r="F30" s="119"/>
      <c r="G30" s="119"/>
      <c r="H30" s="119"/>
      <c r="I30" s="119"/>
      <c r="J30" s="119"/>
      <c r="K30" s="119"/>
      <c r="L30" s="119"/>
      <c r="M30" s="300">
        <f>SUM(F30:L30)</f>
        <v>0</v>
      </c>
      <c r="N30" s="275">
        <f t="shared" ref="N30:N36" si="7">D30*M30</f>
        <v>0</v>
      </c>
    </row>
    <row r="31" spans="1:25" ht="18.75" customHeight="1" x14ac:dyDescent="0.3">
      <c r="A31" s="684"/>
      <c r="B31" s="298" t="s">
        <v>252</v>
      </c>
      <c r="C31" s="298" t="s">
        <v>251</v>
      </c>
      <c r="D31" s="298">
        <v>15000</v>
      </c>
      <c r="E31" s="299" t="s">
        <v>35</v>
      </c>
      <c r="F31" s="119"/>
      <c r="G31" s="119"/>
      <c r="H31" s="119"/>
      <c r="I31" s="124"/>
      <c r="J31" s="119"/>
      <c r="K31" s="119"/>
      <c r="L31" s="119"/>
      <c r="M31" s="300">
        <f t="shared" ref="M31:M36" si="8">SUM(F31:L31)</f>
        <v>0</v>
      </c>
      <c r="N31" s="275">
        <f t="shared" si="7"/>
        <v>0</v>
      </c>
    </row>
    <row r="32" spans="1:25" ht="18.75" customHeight="1" x14ac:dyDescent="0.3">
      <c r="A32" s="684"/>
      <c r="B32" s="298" t="s">
        <v>253</v>
      </c>
      <c r="C32" s="298" t="s">
        <v>251</v>
      </c>
      <c r="D32" s="298">
        <v>15000</v>
      </c>
      <c r="E32" s="299" t="s">
        <v>35</v>
      </c>
      <c r="F32" s="119"/>
      <c r="G32" s="119"/>
      <c r="H32" s="119"/>
      <c r="I32" s="124"/>
      <c r="J32" s="119"/>
      <c r="K32" s="119"/>
      <c r="L32" s="119"/>
      <c r="M32" s="300">
        <f t="shared" si="8"/>
        <v>0</v>
      </c>
      <c r="N32" s="275">
        <f t="shared" si="7"/>
        <v>0</v>
      </c>
    </row>
    <row r="33" spans="1:14" ht="18.75" customHeight="1" x14ac:dyDescent="0.3">
      <c r="A33" s="684"/>
      <c r="B33" s="298" t="s">
        <v>254</v>
      </c>
      <c r="C33" s="298" t="s">
        <v>251</v>
      </c>
      <c r="D33" s="298">
        <v>15000</v>
      </c>
      <c r="E33" s="299" t="s">
        <v>35</v>
      </c>
      <c r="F33" s="119"/>
      <c r="G33" s="119"/>
      <c r="H33" s="119"/>
      <c r="I33" s="124"/>
      <c r="J33" s="119"/>
      <c r="K33" s="119"/>
      <c r="L33" s="119"/>
      <c r="M33" s="300">
        <f t="shared" si="8"/>
        <v>0</v>
      </c>
      <c r="N33" s="275">
        <f t="shared" si="7"/>
        <v>0</v>
      </c>
    </row>
    <row r="34" spans="1:14" ht="18.75" customHeight="1" x14ac:dyDescent="0.3">
      <c r="A34" s="684"/>
      <c r="B34" s="298" t="s">
        <v>255</v>
      </c>
      <c r="C34" s="298" t="s">
        <v>251</v>
      </c>
      <c r="D34" s="298">
        <v>5000</v>
      </c>
      <c r="E34" s="299" t="s">
        <v>35</v>
      </c>
      <c r="F34" s="119"/>
      <c r="G34" s="119"/>
      <c r="H34" s="119"/>
      <c r="I34" s="124"/>
      <c r="J34" s="119"/>
      <c r="K34" s="119"/>
      <c r="L34" s="119"/>
      <c r="M34" s="300">
        <f t="shared" si="8"/>
        <v>0</v>
      </c>
      <c r="N34" s="275">
        <f t="shared" si="7"/>
        <v>0</v>
      </c>
    </row>
    <row r="35" spans="1:14" ht="18.75" customHeight="1" x14ac:dyDescent="0.3">
      <c r="A35" s="684"/>
      <c r="B35" s="298" t="s">
        <v>256</v>
      </c>
      <c r="C35" s="298" t="s">
        <v>251</v>
      </c>
      <c r="D35" s="298">
        <v>15000</v>
      </c>
      <c r="E35" s="299" t="s">
        <v>35</v>
      </c>
      <c r="F35" s="119"/>
      <c r="G35" s="119"/>
      <c r="H35" s="119"/>
      <c r="I35" s="124"/>
      <c r="J35" s="119"/>
      <c r="K35" s="119"/>
      <c r="L35" s="119"/>
      <c r="M35" s="300">
        <f t="shared" si="8"/>
        <v>0</v>
      </c>
      <c r="N35" s="275">
        <f t="shared" si="7"/>
        <v>0</v>
      </c>
    </row>
    <row r="36" spans="1:14" ht="18.75" customHeight="1" x14ac:dyDescent="0.3">
      <c r="A36" s="684"/>
      <c r="B36" s="115">
        <v>0</v>
      </c>
      <c r="C36" s="115">
        <v>0</v>
      </c>
      <c r="D36" s="115">
        <v>0</v>
      </c>
      <c r="E36" s="299" t="s">
        <v>35</v>
      </c>
      <c r="F36" s="119"/>
      <c r="G36" s="119"/>
      <c r="H36" s="119"/>
      <c r="I36" s="124"/>
      <c r="J36" s="119"/>
      <c r="K36" s="119"/>
      <c r="L36" s="119"/>
      <c r="M36" s="300">
        <f t="shared" si="8"/>
        <v>0</v>
      </c>
      <c r="N36" s="275">
        <f t="shared" si="7"/>
        <v>0</v>
      </c>
    </row>
    <row r="37" spans="1:14" ht="18.75" customHeight="1" thickBot="1" x14ac:dyDescent="0.35">
      <c r="A37" s="685"/>
      <c r="B37" s="692" t="s">
        <v>239</v>
      </c>
      <c r="C37" s="692"/>
      <c r="D37" s="692"/>
      <c r="E37" s="692"/>
      <c r="F37" s="305">
        <f>SUM(F30:F36)</f>
        <v>0</v>
      </c>
      <c r="G37" s="305">
        <f t="shared" ref="G37:M37" si="9">SUM(G30:G36)</f>
        <v>0</v>
      </c>
      <c r="H37" s="305">
        <f t="shared" si="9"/>
        <v>0</v>
      </c>
      <c r="I37" s="305">
        <f t="shared" si="9"/>
        <v>0</v>
      </c>
      <c r="J37" s="305">
        <f t="shared" si="9"/>
        <v>0</v>
      </c>
      <c r="K37" s="305">
        <f t="shared" si="9"/>
        <v>0</v>
      </c>
      <c r="L37" s="305">
        <f t="shared" si="9"/>
        <v>0</v>
      </c>
      <c r="M37" s="305">
        <f t="shared" si="9"/>
        <v>0</v>
      </c>
      <c r="N37" s="277">
        <f>SUM(N30:N36)</f>
        <v>0</v>
      </c>
    </row>
    <row r="38" spans="1:14" ht="18.75" customHeight="1" thickBot="1" x14ac:dyDescent="0.35">
      <c r="A38" s="695" t="str">
        <f>'거래명세서(무궁화)'!E8</f>
        <v>무궁화실</v>
      </c>
      <c r="B38" s="696"/>
      <c r="C38" s="339"/>
      <c r="D38" s="339"/>
      <c r="E38" s="697">
        <f>'거래명세서(무궁화)'!C10</f>
        <v>0</v>
      </c>
      <c r="F38" s="697"/>
      <c r="G38" s="697"/>
      <c r="H38" s="697"/>
      <c r="I38" s="697"/>
      <c r="J38" s="338"/>
      <c r="K38" s="338"/>
      <c r="L38" s="693">
        <f>'거래명세서(무궁화)'!B5</f>
        <v>0</v>
      </c>
      <c r="M38" s="693"/>
      <c r="N38" s="694"/>
    </row>
  </sheetData>
  <sheetProtection sheet="1" objects="1" scenarios="1"/>
  <mergeCells count="77">
    <mergeCell ref="A29:A37"/>
    <mergeCell ref="B37:E37"/>
    <mergeCell ref="L38:N38"/>
    <mergeCell ref="A38:B38"/>
    <mergeCell ref="E38:I38"/>
    <mergeCell ref="A23:A25"/>
    <mergeCell ref="Q23:R23"/>
    <mergeCell ref="S23:U23"/>
    <mergeCell ref="B25:E25"/>
    <mergeCell ref="B27:C27"/>
    <mergeCell ref="A26:A28"/>
    <mergeCell ref="B26:C26"/>
    <mergeCell ref="D26:G26"/>
    <mergeCell ref="D27:G27"/>
    <mergeCell ref="J26:M26"/>
    <mergeCell ref="J27:M27"/>
    <mergeCell ref="H26:I26"/>
    <mergeCell ref="H27:I27"/>
    <mergeCell ref="E28:M28"/>
    <mergeCell ref="B28:D28"/>
    <mergeCell ref="A20:A22"/>
    <mergeCell ref="Q20:R20"/>
    <mergeCell ref="S20:U20"/>
    <mergeCell ref="Q21:R21"/>
    <mergeCell ref="S21:U21"/>
    <mergeCell ref="B22:E22"/>
    <mergeCell ref="Q22:R22"/>
    <mergeCell ref="S22:U22"/>
    <mergeCell ref="A13:A19"/>
    <mergeCell ref="Q13:R13"/>
    <mergeCell ref="S13:U13"/>
    <mergeCell ref="Q14:R14"/>
    <mergeCell ref="S14:U14"/>
    <mergeCell ref="Q15:R15"/>
    <mergeCell ref="S15:U15"/>
    <mergeCell ref="Q16:R16"/>
    <mergeCell ref="S16:U16"/>
    <mergeCell ref="Q17:R17"/>
    <mergeCell ref="S17:U17"/>
    <mergeCell ref="Q18:R18"/>
    <mergeCell ref="S18:U18"/>
    <mergeCell ref="B19:E19"/>
    <mergeCell ref="Q19:R19"/>
    <mergeCell ref="S19:U19"/>
    <mergeCell ref="B11:C11"/>
    <mergeCell ref="Q11:R11"/>
    <mergeCell ref="S11:U11"/>
    <mergeCell ref="B12:E12"/>
    <mergeCell ref="Q12:R12"/>
    <mergeCell ref="S12:U12"/>
    <mergeCell ref="B9:C9"/>
    <mergeCell ref="Q9:R9"/>
    <mergeCell ref="S9:U9"/>
    <mergeCell ref="B10:C10"/>
    <mergeCell ref="Q10:R10"/>
    <mergeCell ref="S10:U10"/>
    <mergeCell ref="Q7:R7"/>
    <mergeCell ref="S7:U7"/>
    <mergeCell ref="B8:C8"/>
    <mergeCell ref="Q8:R8"/>
    <mergeCell ref="S8:U8"/>
    <mergeCell ref="A1:N1"/>
    <mergeCell ref="B3:C3"/>
    <mergeCell ref="Q3:R3"/>
    <mergeCell ref="S3:U3"/>
    <mergeCell ref="A4:A12"/>
    <mergeCell ref="B4:C4"/>
    <mergeCell ref="Q4:R4"/>
    <mergeCell ref="S4:U4"/>
    <mergeCell ref="B5:C5"/>
    <mergeCell ref="Q5:R5"/>
    <mergeCell ref="A2:N2"/>
    <mergeCell ref="S5:U5"/>
    <mergeCell ref="B6:C6"/>
    <mergeCell ref="Q6:R6"/>
    <mergeCell ref="S6:U6"/>
    <mergeCell ref="B7:C7"/>
  </mergeCells>
  <phoneticPr fontId="1" type="noConversion"/>
  <conditionalFormatting sqref="B4:C11 B13:B18 D13:D18 B36:D36 D26:D27 J26:J27">
    <cfRule type="notContainsBlanks" dxfId="3" priority="1">
      <formula>LEN(TRIM(B4))&gt;0</formula>
    </cfRule>
  </conditionalFormatting>
  <printOptions horizontalCentered="1"/>
  <pageMargins left="0.31496062992125984" right="0.31496062992125984" top="0.74803149606299213" bottom="0.55118110236220474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I26"/>
  <sheetViews>
    <sheetView showZeros="0" workbookViewId="0">
      <selection activeCell="E50" sqref="E50"/>
    </sheetView>
  </sheetViews>
  <sheetFormatPr defaultColWidth="9.875" defaultRowHeight="16.5" x14ac:dyDescent="0.3"/>
  <cols>
    <col min="1" max="1" width="18" style="25" customWidth="1"/>
    <col min="2" max="2" width="11" style="7" customWidth="1"/>
    <col min="3" max="6" width="6.125" style="7" customWidth="1"/>
    <col min="7" max="7" width="13.25" style="7" customWidth="1"/>
    <col min="8" max="8" width="8.25" style="7" hidden="1" customWidth="1"/>
    <col min="9" max="9" width="16.75" style="25" customWidth="1"/>
    <col min="10" max="16384" width="9.875" style="25"/>
  </cols>
  <sheetData>
    <row r="1" spans="1:9" ht="31.5" x14ac:dyDescent="0.3">
      <c r="A1" s="698" t="s">
        <v>367</v>
      </c>
      <c r="B1" s="699"/>
      <c r="C1" s="699"/>
      <c r="D1" s="699"/>
      <c r="E1" s="699"/>
      <c r="F1" s="699"/>
      <c r="G1" s="699"/>
      <c r="H1" s="699"/>
      <c r="I1" s="700"/>
    </row>
    <row r="2" spans="1:9" ht="18.75" x14ac:dyDescent="0.3">
      <c r="A2" s="701">
        <f>'거래명세서(무궁화)'!C10</f>
        <v>0</v>
      </c>
      <c r="B2" s="702"/>
      <c r="C2" s="702"/>
      <c r="D2" s="702"/>
      <c r="E2" s="702"/>
      <c r="F2" s="702"/>
      <c r="G2" s="702"/>
      <c r="H2" s="702"/>
      <c r="I2" s="703"/>
    </row>
    <row r="3" spans="1:9" ht="17.25" thickBot="1" x14ac:dyDescent="0.35">
      <c r="A3" s="309"/>
      <c r="B3" s="310"/>
      <c r="C3" s="310"/>
      <c r="D3" s="310"/>
      <c r="E3" s="310"/>
      <c r="F3" s="310"/>
      <c r="G3" s="310"/>
      <c r="H3" s="310"/>
      <c r="I3" s="311"/>
    </row>
    <row r="4" spans="1:9" x14ac:dyDescent="0.3">
      <c r="A4" s="704" t="s">
        <v>297</v>
      </c>
      <c r="B4" s="706" t="s">
        <v>186</v>
      </c>
      <c r="C4" s="708" t="s">
        <v>298</v>
      </c>
      <c r="D4" s="709"/>
      <c r="E4" s="709"/>
      <c r="F4" s="710"/>
      <c r="G4" s="706" t="s">
        <v>172</v>
      </c>
      <c r="H4" s="711" t="s">
        <v>299</v>
      </c>
      <c r="I4" s="713" t="s">
        <v>300</v>
      </c>
    </row>
    <row r="5" spans="1:9" ht="17.25" thickBot="1" x14ac:dyDescent="0.35">
      <c r="A5" s="705"/>
      <c r="B5" s="707"/>
      <c r="C5" s="312" t="s">
        <v>301</v>
      </c>
      <c r="D5" s="312" t="s">
        <v>302</v>
      </c>
      <c r="E5" s="312" t="s">
        <v>303</v>
      </c>
      <c r="F5" s="312" t="s">
        <v>304</v>
      </c>
      <c r="G5" s="707"/>
      <c r="H5" s="712"/>
      <c r="I5" s="714"/>
    </row>
    <row r="6" spans="1:9" ht="27" customHeight="1" x14ac:dyDescent="0.3">
      <c r="A6" s="313" t="s">
        <v>327</v>
      </c>
      <c r="B6" s="314">
        <v>650000</v>
      </c>
      <c r="C6" s="315"/>
      <c r="D6" s="315"/>
      <c r="E6" s="315"/>
      <c r="F6" s="314">
        <f>SUM(C6:E6)</f>
        <v>0</v>
      </c>
      <c r="G6" s="314">
        <f>B6*F6</f>
        <v>0</v>
      </c>
      <c r="H6" s="316"/>
      <c r="I6" s="347"/>
    </row>
    <row r="7" spans="1:9" ht="27" customHeight="1" x14ac:dyDescent="0.3">
      <c r="A7" s="270"/>
      <c r="B7" s="317"/>
      <c r="C7" s="318"/>
      <c r="D7" s="318"/>
      <c r="E7" s="318"/>
      <c r="F7" s="317">
        <f>SUM(C7:E7)</f>
        <v>0</v>
      </c>
      <c r="G7" s="317">
        <f>B7*F7</f>
        <v>0</v>
      </c>
      <c r="H7" s="319"/>
      <c r="I7" s="348"/>
    </row>
    <row r="8" spans="1:9" ht="27" customHeight="1" thickBot="1" x14ac:dyDescent="0.35">
      <c r="A8" s="718" t="s">
        <v>305</v>
      </c>
      <c r="B8" s="719"/>
      <c r="C8" s="324">
        <f t="shared" ref="C8:E8" si="0">SUM(C6:C7)</f>
        <v>0</v>
      </c>
      <c r="D8" s="324">
        <f t="shared" si="0"/>
        <v>0</v>
      </c>
      <c r="E8" s="324">
        <f t="shared" si="0"/>
        <v>0</v>
      </c>
      <c r="F8" s="324">
        <f>SUM(F6:F7)</f>
        <v>0</v>
      </c>
      <c r="G8" s="324">
        <f>SUM(G6:G7)</f>
        <v>0</v>
      </c>
      <c r="H8" s="325"/>
      <c r="I8" s="326"/>
    </row>
    <row r="9" spans="1:9" ht="27" customHeight="1" x14ac:dyDescent="0.3">
      <c r="A9" s="313" t="s">
        <v>329</v>
      </c>
      <c r="B9" s="314">
        <v>16000</v>
      </c>
      <c r="C9" s="315"/>
      <c r="D9" s="315"/>
      <c r="E9" s="315"/>
      <c r="F9" s="314">
        <f t="shared" ref="F9:F23" si="1">SUM(C9:E9)</f>
        <v>0</v>
      </c>
      <c r="G9" s="314">
        <f t="shared" ref="G9:G23" si="2">B9*F9</f>
        <v>0</v>
      </c>
      <c r="H9" s="316"/>
      <c r="I9" s="347"/>
    </row>
    <row r="10" spans="1:9" ht="27" customHeight="1" x14ac:dyDescent="0.3">
      <c r="A10" s="270" t="s">
        <v>328</v>
      </c>
      <c r="B10" s="317"/>
      <c r="C10" s="318"/>
      <c r="D10" s="318"/>
      <c r="E10" s="318"/>
      <c r="F10" s="317">
        <f t="shared" si="1"/>
        <v>0</v>
      </c>
      <c r="G10" s="317">
        <f t="shared" si="2"/>
        <v>0</v>
      </c>
      <c r="H10" s="319"/>
      <c r="I10" s="348"/>
    </row>
    <row r="11" spans="1:9" ht="27" customHeight="1" x14ac:dyDescent="0.3">
      <c r="A11" s="270" t="s">
        <v>324</v>
      </c>
      <c r="B11" s="317"/>
      <c r="C11" s="318"/>
      <c r="D11" s="318"/>
      <c r="E11" s="318"/>
      <c r="F11" s="317">
        <f t="shared" si="1"/>
        <v>0</v>
      </c>
      <c r="G11" s="317">
        <f t="shared" si="2"/>
        <v>0</v>
      </c>
      <c r="H11" s="319"/>
      <c r="I11" s="348"/>
    </row>
    <row r="12" spans="1:9" ht="27" customHeight="1" x14ac:dyDescent="0.3">
      <c r="A12" s="270"/>
      <c r="B12" s="317"/>
      <c r="C12" s="318"/>
      <c r="D12" s="318"/>
      <c r="E12" s="318"/>
      <c r="F12" s="317">
        <f t="shared" si="1"/>
        <v>0</v>
      </c>
      <c r="G12" s="317">
        <f t="shared" si="2"/>
        <v>0</v>
      </c>
      <c r="H12" s="319"/>
      <c r="I12" s="348"/>
    </row>
    <row r="13" spans="1:9" ht="27" customHeight="1" thickBot="1" x14ac:dyDescent="0.35">
      <c r="A13" s="718" t="s">
        <v>306</v>
      </c>
      <c r="B13" s="719"/>
      <c r="C13" s="324">
        <f t="shared" ref="C13:E13" si="3">SUM(C9:C12)</f>
        <v>0</v>
      </c>
      <c r="D13" s="324">
        <f t="shared" si="3"/>
        <v>0</v>
      </c>
      <c r="E13" s="324">
        <f t="shared" si="3"/>
        <v>0</v>
      </c>
      <c r="F13" s="324">
        <f>SUM(F9:F12)</f>
        <v>0</v>
      </c>
      <c r="G13" s="324">
        <f>SUM(G9:G12)</f>
        <v>0</v>
      </c>
      <c r="H13" s="325"/>
      <c r="I13" s="326"/>
    </row>
    <row r="14" spans="1:9" ht="27" customHeight="1" x14ac:dyDescent="0.3">
      <c r="A14" s="313" t="s">
        <v>330</v>
      </c>
      <c r="B14" s="314">
        <v>11000</v>
      </c>
      <c r="C14" s="315"/>
      <c r="D14" s="315"/>
      <c r="E14" s="315"/>
      <c r="F14" s="314">
        <f t="shared" si="1"/>
        <v>0</v>
      </c>
      <c r="G14" s="314">
        <f t="shared" si="2"/>
        <v>0</v>
      </c>
      <c r="H14" s="316"/>
      <c r="I14" s="347"/>
    </row>
    <row r="15" spans="1:9" ht="27" customHeight="1" x14ac:dyDescent="0.3">
      <c r="A15" s="270" t="s">
        <v>331</v>
      </c>
      <c r="B15" s="317">
        <v>5000</v>
      </c>
      <c r="C15" s="318"/>
      <c r="D15" s="318"/>
      <c r="E15" s="318"/>
      <c r="F15" s="317">
        <f t="shared" si="1"/>
        <v>0</v>
      </c>
      <c r="G15" s="317">
        <f t="shared" si="2"/>
        <v>0</v>
      </c>
      <c r="H15" s="319"/>
      <c r="I15" s="348"/>
    </row>
    <row r="16" spans="1:9" ht="27" customHeight="1" x14ac:dyDescent="0.3">
      <c r="A16" s="270"/>
      <c r="B16" s="317"/>
      <c r="C16" s="318"/>
      <c r="D16" s="318"/>
      <c r="E16" s="318"/>
      <c r="F16" s="317">
        <f t="shared" si="1"/>
        <v>0</v>
      </c>
      <c r="G16" s="317">
        <f t="shared" si="2"/>
        <v>0</v>
      </c>
      <c r="H16" s="319"/>
      <c r="I16" s="348"/>
    </row>
    <row r="17" spans="1:9" ht="27" customHeight="1" x14ac:dyDescent="0.3">
      <c r="A17" s="270"/>
      <c r="B17" s="317"/>
      <c r="C17" s="318"/>
      <c r="D17" s="318"/>
      <c r="E17" s="318"/>
      <c r="F17" s="317">
        <f t="shared" si="1"/>
        <v>0</v>
      </c>
      <c r="G17" s="317">
        <f t="shared" si="2"/>
        <v>0</v>
      </c>
      <c r="H17" s="319"/>
      <c r="I17" s="348"/>
    </row>
    <row r="18" spans="1:9" ht="27" customHeight="1" thickBot="1" x14ac:dyDescent="0.35">
      <c r="A18" s="718" t="s">
        <v>306</v>
      </c>
      <c r="B18" s="719"/>
      <c r="C18" s="324">
        <f t="shared" ref="C18:F18" si="4">SUM(C14:C17)</f>
        <v>0</v>
      </c>
      <c r="D18" s="324">
        <f t="shared" si="4"/>
        <v>0</v>
      </c>
      <c r="E18" s="324">
        <f t="shared" si="4"/>
        <v>0</v>
      </c>
      <c r="F18" s="324">
        <f t="shared" si="4"/>
        <v>0</v>
      </c>
      <c r="G18" s="324">
        <f>SUM(G14:G17)</f>
        <v>0</v>
      </c>
      <c r="H18" s="325"/>
      <c r="I18" s="326"/>
    </row>
    <row r="19" spans="1:9" ht="27" customHeight="1" x14ac:dyDescent="0.3">
      <c r="A19" s="320" t="s">
        <v>326</v>
      </c>
      <c r="B19" s="315">
        <v>15000</v>
      </c>
      <c r="C19" s="315"/>
      <c r="D19" s="315"/>
      <c r="E19" s="315"/>
      <c r="F19" s="314">
        <f t="shared" si="1"/>
        <v>0</v>
      </c>
      <c r="G19" s="314">
        <f t="shared" si="2"/>
        <v>0</v>
      </c>
      <c r="H19" s="316"/>
      <c r="I19" s="347" t="s">
        <v>325</v>
      </c>
    </row>
    <row r="20" spans="1:9" ht="27" customHeight="1" x14ac:dyDescent="0.3">
      <c r="A20" s="321"/>
      <c r="B20" s="318"/>
      <c r="C20" s="318"/>
      <c r="D20" s="318"/>
      <c r="E20" s="318"/>
      <c r="F20" s="317">
        <f t="shared" si="1"/>
        <v>0</v>
      </c>
      <c r="G20" s="317">
        <f t="shared" si="2"/>
        <v>0</v>
      </c>
      <c r="H20" s="319"/>
      <c r="I20" s="348"/>
    </row>
    <row r="21" spans="1:9" ht="27" customHeight="1" x14ac:dyDescent="0.3">
      <c r="A21" s="321"/>
      <c r="B21" s="318"/>
      <c r="C21" s="318"/>
      <c r="D21" s="318"/>
      <c r="E21" s="318"/>
      <c r="F21" s="317">
        <f t="shared" si="1"/>
        <v>0</v>
      </c>
      <c r="G21" s="317">
        <f t="shared" si="2"/>
        <v>0</v>
      </c>
      <c r="H21" s="319"/>
      <c r="I21" s="348"/>
    </row>
    <row r="22" spans="1:9" ht="27" customHeight="1" x14ac:dyDescent="0.3">
      <c r="A22" s="321"/>
      <c r="B22" s="318"/>
      <c r="C22" s="318"/>
      <c r="D22" s="318"/>
      <c r="E22" s="318"/>
      <c r="F22" s="317">
        <f t="shared" si="1"/>
        <v>0</v>
      </c>
      <c r="G22" s="317">
        <f t="shared" si="2"/>
        <v>0</v>
      </c>
      <c r="H22" s="319"/>
      <c r="I22" s="348"/>
    </row>
    <row r="23" spans="1:9" ht="27" customHeight="1" x14ac:dyDescent="0.3">
      <c r="A23" s="321"/>
      <c r="B23" s="318"/>
      <c r="C23" s="318"/>
      <c r="D23" s="318"/>
      <c r="E23" s="318"/>
      <c r="F23" s="317">
        <f t="shared" si="1"/>
        <v>0</v>
      </c>
      <c r="G23" s="317">
        <f t="shared" si="2"/>
        <v>0</v>
      </c>
      <c r="H23" s="319"/>
      <c r="I23" s="348"/>
    </row>
    <row r="24" spans="1:9" ht="27" customHeight="1" thickBot="1" x14ac:dyDescent="0.35">
      <c r="A24" s="718" t="s">
        <v>306</v>
      </c>
      <c r="B24" s="719"/>
      <c r="C24" s="327"/>
      <c r="D24" s="327"/>
      <c r="E24" s="327"/>
      <c r="F24" s="324"/>
      <c r="G24" s="324">
        <f>SUM(G19:G23)</f>
        <v>0</v>
      </c>
      <c r="H24" s="325"/>
      <c r="I24" s="326"/>
    </row>
    <row r="25" spans="1:9" ht="27" customHeight="1" thickBot="1" x14ac:dyDescent="0.35">
      <c r="A25" s="720" t="s">
        <v>307</v>
      </c>
      <c r="B25" s="721"/>
      <c r="C25" s="322"/>
      <c r="D25" s="322"/>
      <c r="E25" s="322"/>
      <c r="F25" s="722">
        <f>SUM(G8,G13,G18,G24)</f>
        <v>0</v>
      </c>
      <c r="G25" s="723"/>
      <c r="H25" s="322"/>
      <c r="I25" s="323"/>
    </row>
    <row r="26" spans="1:9" ht="21.75" customHeight="1" x14ac:dyDescent="0.3">
      <c r="A26" s="715" t="str">
        <f>'거래명세서(무궁화)'!E8</f>
        <v>무궁화실</v>
      </c>
      <c r="B26" s="715"/>
      <c r="C26" s="716">
        <f>'거래명세서(무궁화)'!C10</f>
        <v>0</v>
      </c>
      <c r="D26" s="716"/>
      <c r="E26" s="716"/>
      <c r="F26" s="340"/>
      <c r="G26" s="717">
        <f>'거래명세서(무궁화)'!B5</f>
        <v>0</v>
      </c>
      <c r="H26" s="717"/>
      <c r="I26" s="717"/>
    </row>
  </sheetData>
  <sheetProtection sheet="1" objects="1" scenarios="1"/>
  <mergeCells count="17">
    <mergeCell ref="A26:B26"/>
    <mergeCell ref="C26:E26"/>
    <mergeCell ref="G26:I26"/>
    <mergeCell ref="A8:B8"/>
    <mergeCell ref="A13:B13"/>
    <mergeCell ref="A18:B18"/>
    <mergeCell ref="A24:B24"/>
    <mergeCell ref="A25:B25"/>
    <mergeCell ref="F25:G25"/>
    <mergeCell ref="A1:I1"/>
    <mergeCell ref="A2:I2"/>
    <mergeCell ref="A4:A5"/>
    <mergeCell ref="B4:B5"/>
    <mergeCell ref="C4:F4"/>
    <mergeCell ref="G4:G5"/>
    <mergeCell ref="H4:H5"/>
    <mergeCell ref="I4:I5"/>
  </mergeCells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E16"/>
  <sheetViews>
    <sheetView showZeros="0" workbookViewId="0">
      <selection activeCell="O4" sqref="O4"/>
    </sheetView>
  </sheetViews>
  <sheetFormatPr defaultRowHeight="16.5" x14ac:dyDescent="0.3"/>
  <cols>
    <col min="1" max="1" width="10.25" style="1" bestFit="1" customWidth="1"/>
    <col min="2" max="2" width="7" style="1" bestFit="1" customWidth="1"/>
    <col min="3" max="3" width="8.25" style="1" bestFit="1" customWidth="1"/>
    <col min="4" max="4" width="5.5" style="1" bestFit="1" customWidth="1"/>
    <col min="5" max="12" width="4.625" style="1" customWidth="1"/>
    <col min="13" max="13" width="12.25" style="1" customWidth="1"/>
    <col min="14" max="14" width="2.25" style="1" customWidth="1"/>
    <col min="15" max="15" width="11.75" style="1" customWidth="1"/>
    <col min="16" max="16" width="6.125" style="1" customWidth="1"/>
    <col min="17" max="17" width="5.75" style="1" customWidth="1"/>
    <col min="18" max="18" width="7.625" style="1" customWidth="1"/>
    <col min="19" max="19" width="4.75" style="1" customWidth="1"/>
    <col min="20" max="20" width="5.25" style="1" customWidth="1"/>
    <col min="21" max="21" width="5.375" style="1" customWidth="1"/>
    <col min="22" max="22" width="7.625" style="1" customWidth="1"/>
    <col min="23" max="23" width="4.25" style="1" customWidth="1"/>
    <col min="24" max="24" width="5.25" style="1" customWidth="1"/>
    <col min="25" max="25" width="5.5" style="1" customWidth="1"/>
    <col min="26" max="26" width="8" style="1" customWidth="1"/>
    <col min="27" max="27" width="5.125" style="1" customWidth="1"/>
    <col min="28" max="28" width="5.5" style="1" customWidth="1"/>
    <col min="29" max="29" width="5.375" style="1" customWidth="1"/>
    <col min="30" max="30" width="8.375" style="1" customWidth="1"/>
    <col min="31" max="31" width="4.75" style="1" customWidth="1"/>
    <col min="32" max="16384" width="9" style="1"/>
  </cols>
  <sheetData>
    <row r="1" spans="1:31" ht="26.25" thickBot="1" x14ac:dyDescent="0.35">
      <c r="A1" s="724" t="s">
        <v>527</v>
      </c>
      <c r="B1" s="724"/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  <c r="P1" s="725" t="s">
        <v>308</v>
      </c>
      <c r="Q1" s="725"/>
      <c r="R1" s="725"/>
      <c r="S1" s="725"/>
      <c r="T1" s="725"/>
      <c r="U1" s="725"/>
      <c r="V1" s="725"/>
      <c r="W1" s="725"/>
      <c r="X1" s="725"/>
      <c r="Y1" s="725"/>
      <c r="Z1" s="725"/>
      <c r="AA1" s="725"/>
      <c r="AB1" s="725"/>
      <c r="AC1" s="725"/>
      <c r="AD1" s="725"/>
      <c r="AE1" s="725"/>
    </row>
    <row r="2" spans="1:31" ht="25.5" customHeight="1" thickTop="1" thickBot="1" x14ac:dyDescent="0.35">
      <c r="A2" s="726">
        <f ca="1">TODAY()</f>
        <v>45240</v>
      </c>
      <c r="B2" s="726"/>
      <c r="C2" s="726"/>
      <c r="D2" s="726"/>
      <c r="E2" s="726"/>
      <c r="F2" s="726"/>
      <c r="G2" s="726"/>
      <c r="H2" s="726"/>
      <c r="I2" s="726"/>
      <c r="J2" s="726"/>
      <c r="K2" s="726"/>
      <c r="L2" s="726"/>
      <c r="M2" s="726"/>
      <c r="O2" s="140" t="s">
        <v>309</v>
      </c>
      <c r="P2" s="727"/>
      <c r="Q2" s="727"/>
      <c r="R2" s="727"/>
      <c r="S2" s="728"/>
      <c r="T2" s="729"/>
      <c r="U2" s="727"/>
      <c r="V2" s="727"/>
      <c r="W2" s="728"/>
      <c r="X2" s="729"/>
      <c r="Y2" s="727"/>
      <c r="Z2" s="727"/>
      <c r="AA2" s="728"/>
      <c r="AB2" s="729"/>
      <c r="AC2" s="727"/>
      <c r="AD2" s="727"/>
      <c r="AE2" s="728"/>
    </row>
    <row r="3" spans="1:31" s="25" customFormat="1" ht="25.5" customHeight="1" x14ac:dyDescent="0.3">
      <c r="A3" s="36" t="s">
        <v>310</v>
      </c>
      <c r="B3" s="37" t="s">
        <v>311</v>
      </c>
      <c r="C3" s="37" t="s">
        <v>312</v>
      </c>
      <c r="D3" s="38" t="s">
        <v>313</v>
      </c>
      <c r="E3" s="730">
        <f>P2</f>
        <v>0</v>
      </c>
      <c r="F3" s="730"/>
      <c r="G3" s="730">
        <f>T2</f>
        <v>0</v>
      </c>
      <c r="H3" s="730"/>
      <c r="I3" s="730">
        <f>X2</f>
        <v>0</v>
      </c>
      <c r="J3" s="730"/>
      <c r="K3" s="730">
        <f>AB2</f>
        <v>0</v>
      </c>
      <c r="L3" s="730"/>
      <c r="M3" s="39" t="s">
        <v>314</v>
      </c>
      <c r="N3" s="28"/>
      <c r="O3" s="139" t="s">
        <v>315</v>
      </c>
      <c r="P3" s="40" t="s">
        <v>316</v>
      </c>
      <c r="Q3" s="41" t="s">
        <v>317</v>
      </c>
      <c r="R3" s="41" t="s">
        <v>318</v>
      </c>
      <c r="S3" s="42" t="s">
        <v>319</v>
      </c>
      <c r="T3" s="43" t="s">
        <v>316</v>
      </c>
      <c r="U3" s="41" t="s">
        <v>317</v>
      </c>
      <c r="V3" s="41" t="s">
        <v>318</v>
      </c>
      <c r="W3" s="44" t="s">
        <v>319</v>
      </c>
      <c r="X3" s="40" t="s">
        <v>316</v>
      </c>
      <c r="Y3" s="41" t="s">
        <v>317</v>
      </c>
      <c r="Z3" s="45" t="s">
        <v>318</v>
      </c>
      <c r="AA3" s="46" t="s">
        <v>319</v>
      </c>
      <c r="AB3" s="43" t="s">
        <v>316</v>
      </c>
      <c r="AC3" s="41" t="s">
        <v>317</v>
      </c>
      <c r="AD3" s="41" t="s">
        <v>318</v>
      </c>
      <c r="AE3" s="46" t="s">
        <v>319</v>
      </c>
    </row>
    <row r="4" spans="1:31" s="25" customFormat="1" ht="25.5" customHeight="1" x14ac:dyDescent="0.3">
      <c r="A4" s="47">
        <f>O4</f>
        <v>0</v>
      </c>
      <c r="B4" s="48">
        <v>1</v>
      </c>
      <c r="C4" s="29">
        <v>10000</v>
      </c>
      <c r="D4" s="49" t="s">
        <v>320</v>
      </c>
      <c r="E4" s="731">
        <f>($C$4*S4)+R4</f>
        <v>0</v>
      </c>
      <c r="F4" s="731"/>
      <c r="G4" s="731">
        <f>($C$4*W4)+V4</f>
        <v>0</v>
      </c>
      <c r="H4" s="731"/>
      <c r="I4" s="731">
        <f>($C$4*AA4)+Z4</f>
        <v>0</v>
      </c>
      <c r="J4" s="731"/>
      <c r="K4" s="731">
        <f>($C$4*AE4)+AD4</f>
        <v>0</v>
      </c>
      <c r="L4" s="731"/>
      <c r="M4" s="50">
        <f t="shared" ref="M4:M13" si="0">E4+G4+I4+K4</f>
        <v>0</v>
      </c>
      <c r="N4" s="28"/>
      <c r="O4" s="51"/>
      <c r="P4" s="52"/>
      <c r="Q4" s="53"/>
      <c r="R4" s="54"/>
      <c r="S4" s="55">
        <f>Q4-P4</f>
        <v>0</v>
      </c>
      <c r="T4" s="56"/>
      <c r="U4" s="53"/>
      <c r="V4" s="54"/>
      <c r="W4" s="57">
        <f>U4-T4</f>
        <v>0</v>
      </c>
      <c r="X4" s="52"/>
      <c r="Y4" s="53"/>
      <c r="Z4" s="54"/>
      <c r="AA4" s="58">
        <f>Y4-X4</f>
        <v>0</v>
      </c>
      <c r="AB4" s="56"/>
      <c r="AC4" s="53"/>
      <c r="AD4" s="54"/>
      <c r="AE4" s="59">
        <f>AC4-AB4</f>
        <v>0</v>
      </c>
    </row>
    <row r="5" spans="1:31" s="25" customFormat="1" ht="25.5" customHeight="1" x14ac:dyDescent="0.3">
      <c r="A5" s="47">
        <f t="shared" ref="A5:A13" si="1">O5</f>
        <v>0</v>
      </c>
      <c r="B5" s="48">
        <v>1</v>
      </c>
      <c r="C5" s="29">
        <v>10000</v>
      </c>
      <c r="D5" s="49" t="s">
        <v>320</v>
      </c>
      <c r="E5" s="731">
        <f t="shared" ref="E5:E13" si="2">($C$4*S5)+R5</f>
        <v>0</v>
      </c>
      <c r="F5" s="731"/>
      <c r="G5" s="731">
        <f t="shared" ref="G5:G13" si="3">($C$4*W5)+V5</f>
        <v>0</v>
      </c>
      <c r="H5" s="731"/>
      <c r="I5" s="731">
        <f t="shared" ref="I5:I13" si="4">($C$4*AA5)+Z5</f>
        <v>0</v>
      </c>
      <c r="J5" s="731"/>
      <c r="K5" s="731">
        <f t="shared" ref="K5:K13" si="5">($C$4*AE5)+AD5</f>
        <v>0</v>
      </c>
      <c r="L5" s="731"/>
      <c r="M5" s="50">
        <f t="shared" si="0"/>
        <v>0</v>
      </c>
      <c r="N5" s="60"/>
      <c r="O5" s="51"/>
      <c r="P5" s="52"/>
      <c r="Q5" s="53"/>
      <c r="R5" s="54"/>
      <c r="S5" s="55">
        <f t="shared" ref="S5:S13" si="6">Q5-P5</f>
        <v>0</v>
      </c>
      <c r="T5" s="56"/>
      <c r="U5" s="53"/>
      <c r="V5" s="54"/>
      <c r="W5" s="57">
        <f t="shared" ref="W5:W13" si="7">U5-T5</f>
        <v>0</v>
      </c>
      <c r="X5" s="52"/>
      <c r="Y5" s="53"/>
      <c r="Z5" s="54"/>
      <c r="AA5" s="58">
        <f t="shared" ref="AA5:AA13" si="8">Y5-X5</f>
        <v>0</v>
      </c>
      <c r="AB5" s="56"/>
      <c r="AC5" s="53"/>
      <c r="AD5" s="54"/>
      <c r="AE5" s="59">
        <f t="shared" ref="AE5:AE13" si="9">AC5-AB5</f>
        <v>0</v>
      </c>
    </row>
    <row r="6" spans="1:31" s="25" customFormat="1" ht="25.5" customHeight="1" x14ac:dyDescent="0.3">
      <c r="A6" s="47">
        <f t="shared" si="1"/>
        <v>0</v>
      </c>
      <c r="B6" s="48">
        <v>1</v>
      </c>
      <c r="C6" s="29">
        <v>10000</v>
      </c>
      <c r="D6" s="49" t="s">
        <v>320</v>
      </c>
      <c r="E6" s="731">
        <f t="shared" si="2"/>
        <v>0</v>
      </c>
      <c r="F6" s="731"/>
      <c r="G6" s="731">
        <f>($C$4*W6)+V6</f>
        <v>0</v>
      </c>
      <c r="H6" s="731"/>
      <c r="I6" s="731">
        <f t="shared" si="4"/>
        <v>0</v>
      </c>
      <c r="J6" s="731"/>
      <c r="K6" s="731">
        <f t="shared" si="5"/>
        <v>0</v>
      </c>
      <c r="L6" s="731"/>
      <c r="M6" s="50">
        <f t="shared" si="0"/>
        <v>0</v>
      </c>
      <c r="N6" s="60"/>
      <c r="O6" s="51"/>
      <c r="P6" s="52"/>
      <c r="Q6" s="53"/>
      <c r="R6" s="54"/>
      <c r="S6" s="55">
        <f t="shared" si="6"/>
        <v>0</v>
      </c>
      <c r="T6" s="56"/>
      <c r="U6" s="53"/>
      <c r="V6" s="54"/>
      <c r="W6" s="57">
        <f t="shared" si="7"/>
        <v>0</v>
      </c>
      <c r="X6" s="52"/>
      <c r="Y6" s="53"/>
      <c r="Z6" s="54"/>
      <c r="AA6" s="58">
        <f t="shared" si="8"/>
        <v>0</v>
      </c>
      <c r="AB6" s="56"/>
      <c r="AC6" s="53"/>
      <c r="AD6" s="54"/>
      <c r="AE6" s="59">
        <f t="shared" si="9"/>
        <v>0</v>
      </c>
    </row>
    <row r="7" spans="1:31" s="25" customFormat="1" ht="25.5" customHeight="1" x14ac:dyDescent="0.3">
      <c r="A7" s="47">
        <f t="shared" si="1"/>
        <v>0</v>
      </c>
      <c r="B7" s="48">
        <v>1</v>
      </c>
      <c r="C7" s="29">
        <v>10000</v>
      </c>
      <c r="D7" s="49" t="s">
        <v>320</v>
      </c>
      <c r="E7" s="731">
        <f t="shared" si="2"/>
        <v>0</v>
      </c>
      <c r="F7" s="731"/>
      <c r="G7" s="731">
        <f t="shared" si="3"/>
        <v>0</v>
      </c>
      <c r="H7" s="731"/>
      <c r="I7" s="731">
        <f t="shared" si="4"/>
        <v>0</v>
      </c>
      <c r="J7" s="731"/>
      <c r="K7" s="731">
        <f t="shared" si="5"/>
        <v>0</v>
      </c>
      <c r="L7" s="731"/>
      <c r="M7" s="50">
        <f t="shared" si="0"/>
        <v>0</v>
      </c>
      <c r="N7" s="60"/>
      <c r="O7" s="51"/>
      <c r="P7" s="52"/>
      <c r="Q7" s="53"/>
      <c r="R7" s="54"/>
      <c r="S7" s="55">
        <f t="shared" si="6"/>
        <v>0</v>
      </c>
      <c r="T7" s="56"/>
      <c r="U7" s="53"/>
      <c r="V7" s="54"/>
      <c r="W7" s="57">
        <f t="shared" si="7"/>
        <v>0</v>
      </c>
      <c r="X7" s="52"/>
      <c r="Y7" s="53"/>
      <c r="Z7" s="54"/>
      <c r="AA7" s="58">
        <f t="shared" si="8"/>
        <v>0</v>
      </c>
      <c r="AB7" s="56"/>
      <c r="AC7" s="53"/>
      <c r="AD7" s="54"/>
      <c r="AE7" s="59">
        <f t="shared" si="9"/>
        <v>0</v>
      </c>
    </row>
    <row r="8" spans="1:31" s="25" customFormat="1" ht="25.5" customHeight="1" x14ac:dyDescent="0.3">
      <c r="A8" s="47">
        <f t="shared" si="1"/>
        <v>0</v>
      </c>
      <c r="B8" s="48">
        <v>1</v>
      </c>
      <c r="C8" s="29">
        <v>10000</v>
      </c>
      <c r="D8" s="49" t="s">
        <v>320</v>
      </c>
      <c r="E8" s="731">
        <f t="shared" si="2"/>
        <v>0</v>
      </c>
      <c r="F8" s="731"/>
      <c r="G8" s="731">
        <f t="shared" si="3"/>
        <v>0</v>
      </c>
      <c r="H8" s="731"/>
      <c r="I8" s="731">
        <f t="shared" si="4"/>
        <v>0</v>
      </c>
      <c r="J8" s="731"/>
      <c r="K8" s="731">
        <f t="shared" si="5"/>
        <v>0</v>
      </c>
      <c r="L8" s="731"/>
      <c r="M8" s="50">
        <f t="shared" si="0"/>
        <v>0</v>
      </c>
      <c r="N8" s="60"/>
      <c r="O8" s="51"/>
      <c r="P8" s="52"/>
      <c r="Q8" s="53"/>
      <c r="R8" s="54"/>
      <c r="S8" s="55">
        <f t="shared" si="6"/>
        <v>0</v>
      </c>
      <c r="T8" s="56"/>
      <c r="U8" s="53"/>
      <c r="V8" s="54"/>
      <c r="W8" s="57">
        <f t="shared" si="7"/>
        <v>0</v>
      </c>
      <c r="X8" s="52"/>
      <c r="Y8" s="53"/>
      <c r="Z8" s="54"/>
      <c r="AA8" s="58">
        <f t="shared" si="8"/>
        <v>0</v>
      </c>
      <c r="AB8" s="56"/>
      <c r="AC8" s="53"/>
      <c r="AD8" s="54"/>
      <c r="AE8" s="59">
        <f t="shared" si="9"/>
        <v>0</v>
      </c>
    </row>
    <row r="9" spans="1:31" s="25" customFormat="1" ht="25.5" customHeight="1" x14ac:dyDescent="0.3">
      <c r="A9" s="47">
        <f t="shared" si="1"/>
        <v>0</v>
      </c>
      <c r="B9" s="61">
        <v>1</v>
      </c>
      <c r="C9" s="29">
        <v>10000</v>
      </c>
      <c r="D9" s="62" t="s">
        <v>320</v>
      </c>
      <c r="E9" s="731">
        <f t="shared" si="2"/>
        <v>0</v>
      </c>
      <c r="F9" s="731"/>
      <c r="G9" s="731">
        <f t="shared" si="3"/>
        <v>0</v>
      </c>
      <c r="H9" s="731"/>
      <c r="I9" s="731">
        <f t="shared" si="4"/>
        <v>0</v>
      </c>
      <c r="J9" s="731"/>
      <c r="K9" s="731">
        <f t="shared" si="5"/>
        <v>0</v>
      </c>
      <c r="L9" s="731"/>
      <c r="M9" s="50">
        <f t="shared" si="0"/>
        <v>0</v>
      </c>
      <c r="N9" s="60"/>
      <c r="O9" s="63"/>
      <c r="P9" s="64"/>
      <c r="Q9" s="65"/>
      <c r="R9" s="66"/>
      <c r="S9" s="55">
        <f t="shared" si="6"/>
        <v>0</v>
      </c>
      <c r="T9" s="67"/>
      <c r="U9" s="65"/>
      <c r="V9" s="66"/>
      <c r="W9" s="57">
        <f t="shared" si="7"/>
        <v>0</v>
      </c>
      <c r="X9" s="64"/>
      <c r="Y9" s="65"/>
      <c r="Z9" s="66"/>
      <c r="AA9" s="58">
        <f t="shared" si="8"/>
        <v>0</v>
      </c>
      <c r="AB9" s="67"/>
      <c r="AC9" s="65"/>
      <c r="AD9" s="66"/>
      <c r="AE9" s="59">
        <f t="shared" si="9"/>
        <v>0</v>
      </c>
    </row>
    <row r="10" spans="1:31" s="25" customFormat="1" ht="25.5" customHeight="1" x14ac:dyDescent="0.3">
      <c r="A10" s="47">
        <f t="shared" si="1"/>
        <v>0</v>
      </c>
      <c r="B10" s="61">
        <v>1</v>
      </c>
      <c r="C10" s="29">
        <v>10000</v>
      </c>
      <c r="D10" s="62" t="s">
        <v>320</v>
      </c>
      <c r="E10" s="731">
        <f t="shared" si="2"/>
        <v>0</v>
      </c>
      <c r="F10" s="731"/>
      <c r="G10" s="731">
        <f t="shared" si="3"/>
        <v>0</v>
      </c>
      <c r="H10" s="731"/>
      <c r="I10" s="731">
        <f t="shared" si="4"/>
        <v>0</v>
      </c>
      <c r="J10" s="731"/>
      <c r="K10" s="731">
        <f t="shared" si="5"/>
        <v>0</v>
      </c>
      <c r="L10" s="731"/>
      <c r="M10" s="50">
        <f t="shared" si="0"/>
        <v>0</v>
      </c>
      <c r="N10" s="60"/>
      <c r="O10" s="63"/>
      <c r="P10" s="64"/>
      <c r="Q10" s="65"/>
      <c r="R10" s="66"/>
      <c r="S10" s="55">
        <f t="shared" si="6"/>
        <v>0</v>
      </c>
      <c r="T10" s="67"/>
      <c r="U10" s="65"/>
      <c r="V10" s="66"/>
      <c r="W10" s="57">
        <f t="shared" si="7"/>
        <v>0</v>
      </c>
      <c r="X10" s="64"/>
      <c r="Y10" s="65"/>
      <c r="Z10" s="66"/>
      <c r="AA10" s="58">
        <f t="shared" si="8"/>
        <v>0</v>
      </c>
      <c r="AB10" s="67"/>
      <c r="AC10" s="65"/>
      <c r="AD10" s="66"/>
      <c r="AE10" s="59">
        <f t="shared" si="9"/>
        <v>0</v>
      </c>
    </row>
    <row r="11" spans="1:31" s="25" customFormat="1" ht="25.5" customHeight="1" x14ac:dyDescent="0.3">
      <c r="A11" s="47">
        <f t="shared" si="1"/>
        <v>0</v>
      </c>
      <c r="B11" s="61">
        <v>1</v>
      </c>
      <c r="C11" s="29">
        <v>10000</v>
      </c>
      <c r="D11" s="62" t="s">
        <v>320</v>
      </c>
      <c r="E11" s="731">
        <f t="shared" si="2"/>
        <v>0</v>
      </c>
      <c r="F11" s="731"/>
      <c r="G11" s="731">
        <f t="shared" si="3"/>
        <v>0</v>
      </c>
      <c r="H11" s="731"/>
      <c r="I11" s="731">
        <f t="shared" si="4"/>
        <v>0</v>
      </c>
      <c r="J11" s="731"/>
      <c r="K11" s="731">
        <f t="shared" si="5"/>
        <v>0</v>
      </c>
      <c r="L11" s="731"/>
      <c r="M11" s="50">
        <f t="shared" si="0"/>
        <v>0</v>
      </c>
      <c r="N11" s="60"/>
      <c r="O11" s="64"/>
      <c r="P11" s="64"/>
      <c r="Q11" s="65"/>
      <c r="R11" s="66"/>
      <c r="S11" s="55">
        <f t="shared" si="6"/>
        <v>0</v>
      </c>
      <c r="T11" s="67"/>
      <c r="U11" s="65"/>
      <c r="V11" s="66"/>
      <c r="W11" s="57">
        <f t="shared" si="7"/>
        <v>0</v>
      </c>
      <c r="X11" s="64"/>
      <c r="Y11" s="65"/>
      <c r="Z11" s="66"/>
      <c r="AA11" s="58">
        <f t="shared" si="8"/>
        <v>0</v>
      </c>
      <c r="AB11" s="67"/>
      <c r="AC11" s="65"/>
      <c r="AD11" s="66"/>
      <c r="AE11" s="59">
        <f t="shared" si="9"/>
        <v>0</v>
      </c>
    </row>
    <row r="12" spans="1:31" s="25" customFormat="1" ht="25.5" customHeight="1" x14ac:dyDescent="0.3">
      <c r="A12" s="47">
        <f t="shared" si="1"/>
        <v>0</v>
      </c>
      <c r="B12" s="61">
        <v>1</v>
      </c>
      <c r="C12" s="29">
        <v>10000</v>
      </c>
      <c r="D12" s="62" t="s">
        <v>320</v>
      </c>
      <c r="E12" s="731">
        <f t="shared" si="2"/>
        <v>0</v>
      </c>
      <c r="F12" s="731"/>
      <c r="G12" s="731">
        <f t="shared" si="3"/>
        <v>0</v>
      </c>
      <c r="H12" s="731"/>
      <c r="I12" s="731">
        <f t="shared" si="4"/>
        <v>0</v>
      </c>
      <c r="J12" s="731"/>
      <c r="K12" s="731">
        <f t="shared" si="5"/>
        <v>0</v>
      </c>
      <c r="L12" s="731"/>
      <c r="M12" s="50">
        <f t="shared" si="0"/>
        <v>0</v>
      </c>
      <c r="N12" s="60"/>
      <c r="O12" s="52"/>
      <c r="P12" s="52"/>
      <c r="Q12" s="53"/>
      <c r="R12" s="54"/>
      <c r="S12" s="55">
        <f t="shared" si="6"/>
        <v>0</v>
      </c>
      <c r="T12" s="56"/>
      <c r="U12" s="53"/>
      <c r="V12" s="54"/>
      <c r="W12" s="57">
        <f t="shared" si="7"/>
        <v>0</v>
      </c>
      <c r="X12" s="52"/>
      <c r="Y12" s="53"/>
      <c r="Z12" s="54"/>
      <c r="AA12" s="58">
        <f t="shared" si="8"/>
        <v>0</v>
      </c>
      <c r="AB12" s="56"/>
      <c r="AC12" s="53"/>
      <c r="AD12" s="54"/>
      <c r="AE12" s="59">
        <f t="shared" si="9"/>
        <v>0</v>
      </c>
    </row>
    <row r="13" spans="1:31" s="25" customFormat="1" ht="25.5" customHeight="1" thickBot="1" x14ac:dyDescent="0.35">
      <c r="A13" s="68">
        <f t="shared" si="1"/>
        <v>0</v>
      </c>
      <c r="B13" s="61">
        <v>1</v>
      </c>
      <c r="C13" s="29">
        <v>10000</v>
      </c>
      <c r="D13" s="62" t="s">
        <v>320</v>
      </c>
      <c r="E13" s="731">
        <f t="shared" si="2"/>
        <v>0</v>
      </c>
      <c r="F13" s="731"/>
      <c r="G13" s="731">
        <f t="shared" si="3"/>
        <v>0</v>
      </c>
      <c r="H13" s="731"/>
      <c r="I13" s="731">
        <f t="shared" si="4"/>
        <v>0</v>
      </c>
      <c r="J13" s="731"/>
      <c r="K13" s="731">
        <f t="shared" si="5"/>
        <v>0</v>
      </c>
      <c r="L13" s="731"/>
      <c r="M13" s="50">
        <f t="shared" si="0"/>
        <v>0</v>
      </c>
      <c r="N13" s="60"/>
      <c r="O13" s="69"/>
      <c r="P13" s="69"/>
      <c r="Q13" s="70"/>
      <c r="R13" s="71"/>
      <c r="S13" s="72">
        <f t="shared" si="6"/>
        <v>0</v>
      </c>
      <c r="T13" s="73"/>
      <c r="U13" s="70"/>
      <c r="V13" s="71"/>
      <c r="W13" s="74">
        <f t="shared" si="7"/>
        <v>0</v>
      </c>
      <c r="X13" s="69"/>
      <c r="Y13" s="70"/>
      <c r="Z13" s="71"/>
      <c r="AA13" s="75">
        <f t="shared" si="8"/>
        <v>0</v>
      </c>
      <c r="AB13" s="73"/>
      <c r="AC13" s="70"/>
      <c r="AD13" s="71"/>
      <c r="AE13" s="76">
        <f t="shared" si="9"/>
        <v>0</v>
      </c>
    </row>
    <row r="14" spans="1:31" s="25" customFormat="1" ht="25.5" customHeight="1" thickTop="1" x14ac:dyDescent="0.3">
      <c r="A14" s="734" t="s">
        <v>518</v>
      </c>
      <c r="B14" s="735"/>
      <c r="C14" s="735"/>
      <c r="D14" s="735"/>
      <c r="E14" s="735"/>
      <c r="F14" s="735"/>
      <c r="G14" s="735"/>
      <c r="H14" s="735"/>
      <c r="I14" s="735"/>
      <c r="J14" s="736"/>
      <c r="K14" s="737" t="s">
        <v>101</v>
      </c>
      <c r="L14" s="738"/>
      <c r="M14" s="50">
        <f>SUM(M4:M13)</f>
        <v>0</v>
      </c>
      <c r="N14" s="60"/>
    </row>
    <row r="15" spans="1:31" s="25" customFormat="1" ht="25.5" customHeight="1" x14ac:dyDescent="0.3">
      <c r="A15" s="77"/>
      <c r="B15" s="1"/>
      <c r="C15" s="1"/>
      <c r="D15" s="1"/>
      <c r="E15" s="1"/>
      <c r="F15" s="1"/>
      <c r="G15" s="1"/>
      <c r="H15" s="1"/>
      <c r="I15" s="1"/>
      <c r="J15" s="1"/>
      <c r="K15" s="1"/>
      <c r="L15" s="732" t="str">
        <f>'거래명세서(무궁화)'!E8</f>
        <v>무궁화실</v>
      </c>
      <c r="M15" s="733"/>
    </row>
    <row r="16" spans="1:31" ht="25.5" customHeight="1" x14ac:dyDescent="0.3"/>
  </sheetData>
  <sheetProtection sheet="1" objects="1" scenarios="1"/>
  <mergeCells count="54">
    <mergeCell ref="L15:M15"/>
    <mergeCell ref="E13:F13"/>
    <mergeCell ref="G13:H13"/>
    <mergeCell ref="I13:J13"/>
    <mergeCell ref="K13:L13"/>
    <mergeCell ref="A14:J14"/>
    <mergeCell ref="K14:L14"/>
    <mergeCell ref="E11:F11"/>
    <mergeCell ref="G11:H11"/>
    <mergeCell ref="I11:J11"/>
    <mergeCell ref="K11:L11"/>
    <mergeCell ref="E12:F12"/>
    <mergeCell ref="G12:H12"/>
    <mergeCell ref="I12:J12"/>
    <mergeCell ref="K12:L12"/>
    <mergeCell ref="E9:F9"/>
    <mergeCell ref="G9:H9"/>
    <mergeCell ref="I9:J9"/>
    <mergeCell ref="K9:L9"/>
    <mergeCell ref="E10:F10"/>
    <mergeCell ref="G10:H10"/>
    <mergeCell ref="I10:J10"/>
    <mergeCell ref="K10:L10"/>
    <mergeCell ref="E7:F7"/>
    <mergeCell ref="G7:H7"/>
    <mergeCell ref="I7:J7"/>
    <mergeCell ref="K7:L7"/>
    <mergeCell ref="E8:F8"/>
    <mergeCell ref="G8:H8"/>
    <mergeCell ref="I8:J8"/>
    <mergeCell ref="K8:L8"/>
    <mergeCell ref="E5:F5"/>
    <mergeCell ref="G5:H5"/>
    <mergeCell ref="I5:J5"/>
    <mergeCell ref="K5:L5"/>
    <mergeCell ref="E6:F6"/>
    <mergeCell ref="G6:H6"/>
    <mergeCell ref="I6:J6"/>
    <mergeCell ref="K6:L6"/>
    <mergeCell ref="E3:F3"/>
    <mergeCell ref="G3:H3"/>
    <mergeCell ref="I3:J3"/>
    <mergeCell ref="K3:L3"/>
    <mergeCell ref="E4:F4"/>
    <mergeCell ref="G4:H4"/>
    <mergeCell ref="I4:J4"/>
    <mergeCell ref="K4:L4"/>
    <mergeCell ref="A1:M1"/>
    <mergeCell ref="P1:AE1"/>
    <mergeCell ref="A2:M2"/>
    <mergeCell ref="P2:S2"/>
    <mergeCell ref="T2:W2"/>
    <mergeCell ref="X2:AA2"/>
    <mergeCell ref="AB2:AE2"/>
  </mergeCells>
  <phoneticPr fontId="1" type="noConversion"/>
  <conditionalFormatting sqref="A4:A13">
    <cfRule type="notContainsBlanks" dxfId="2" priority="1">
      <formula>LEN(TRIM(A4))&gt;0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10</vt:i4>
      </vt:variant>
    </vt:vector>
  </HeadingPairs>
  <TitlesOfParts>
    <vt:vector size="21" baseType="lpstr">
      <vt:lpstr>거래명세서(무궁화)</vt:lpstr>
      <vt:lpstr>용품사용료</vt:lpstr>
      <vt:lpstr>기본물품</vt:lpstr>
      <vt:lpstr>추가물품</vt:lpstr>
      <vt:lpstr>반품</vt:lpstr>
      <vt:lpstr>식당음식</vt:lpstr>
      <vt:lpstr>외부내역</vt:lpstr>
      <vt:lpstr>기타이용료</vt:lpstr>
      <vt:lpstr>관리사시급</vt:lpstr>
      <vt:lpstr>거래명세(상주용)</vt:lpstr>
      <vt:lpstr>상주용영수증</vt:lpstr>
      <vt:lpstr>'거래명세(상주용)'!Print_Area</vt:lpstr>
      <vt:lpstr>'거래명세서(무궁화)'!Print_Area</vt:lpstr>
      <vt:lpstr>관리사시급!Print_Area</vt:lpstr>
      <vt:lpstr>상주용영수증!Print_Area</vt:lpstr>
      <vt:lpstr>식당음식!Print_Area</vt:lpstr>
      <vt:lpstr>외부내역!Print_Area</vt:lpstr>
      <vt:lpstr>용품사용료!Print_Area</vt:lpstr>
      <vt:lpstr>추가물품!Print_Area</vt:lpstr>
      <vt:lpstr>외부내역!인절미반말</vt:lpstr>
      <vt:lpstr>외부내역!인절미한말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장곡농협장례사업소장</dc:creator>
  <cp:lastModifiedBy>nacf</cp:lastModifiedBy>
  <cp:lastPrinted>2023-10-20T11:47:13Z</cp:lastPrinted>
  <dcterms:created xsi:type="dcterms:W3CDTF">2020-01-01T00:51:30Z</dcterms:created>
  <dcterms:modified xsi:type="dcterms:W3CDTF">2023-11-10T10:06:56Z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manual</vt:lpwstr>
  </property>
</Properties>
</file>