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аксим\Рабочий стол\Документы Андрей\Финансовый план\"/>
    </mc:Choice>
  </mc:AlternateContent>
  <bookViews>
    <workbookView xWindow="360" yWindow="150" windowWidth="11475" windowHeight="11760"/>
  </bookViews>
  <sheets>
    <sheet name="Сист Упр ФИН" sheetId="1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N36" i="1" l="1"/>
  <c r="G6" i="1"/>
  <c r="J7" i="1" s="1"/>
  <c r="G13" i="1"/>
  <c r="H7" i="1"/>
  <c r="E7" i="1"/>
  <c r="J8" i="1" l="1"/>
  <c r="J11" i="1" l="1"/>
  <c r="L11" i="1" s="1"/>
  <c r="J9" i="1"/>
  <c r="J12" i="1" s="1"/>
  <c r="J13" i="1" s="1"/>
  <c r="L9" i="1"/>
  <c r="J15" i="1" l="1"/>
  <c r="L15" i="1" s="1"/>
  <c r="L13" i="1"/>
  <c r="L38" i="1"/>
  <c r="J16" i="1" l="1"/>
  <c r="J29" i="1" s="1"/>
  <c r="L29" i="1" s="1"/>
  <c r="J21" i="1"/>
  <c r="L21" i="1" s="1"/>
  <c r="J31" i="1"/>
  <c r="L31" i="1" s="1"/>
  <c r="J35" i="1"/>
  <c r="L35" i="1" s="1"/>
  <c r="J23" i="1"/>
  <c r="L23" i="1" s="1"/>
  <c r="J19" i="1"/>
  <c r="L19" i="1" s="1"/>
  <c r="J27" i="1" l="1"/>
  <c r="L27" i="1" s="1"/>
  <c r="J33" i="1"/>
  <c r="L33" i="1" s="1"/>
  <c r="J17" i="1"/>
  <c r="L17" i="1" s="1"/>
  <c r="J25" i="1"/>
  <c r="L25" i="1" s="1"/>
  <c r="L36" i="1"/>
  <c r="L37" i="1" s="1"/>
</calcChain>
</file>

<file path=xl/comments1.xml><?xml version="1.0" encoding="utf-8"?>
<comments xmlns="http://schemas.openxmlformats.org/spreadsheetml/2006/main">
  <authors>
    <author>Админ</author>
  </authors>
  <commentList>
    <comment ref="E6" authorId="0" shapeId="0">
      <text>
        <r>
          <rPr>
            <b/>
            <sz val="9"/>
            <color indexed="81"/>
            <rFont val="Tahoma"/>
            <family val="2"/>
            <charset val="204"/>
          </rPr>
          <t>Консервативная часть портфеля</t>
        </r>
        <r>
          <rPr>
            <sz val="9"/>
            <color indexed="81"/>
            <rFont val="Tahoma"/>
            <family val="2"/>
            <charset val="204"/>
          </rPr>
          <t xml:space="preserve">=(Возраст) в % от общей суммы инвестиции.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  <charset val="204"/>
          </rPr>
          <t>Накопительное страхование-</t>
        </r>
        <r>
          <rPr>
            <sz val="9"/>
            <color indexed="81"/>
            <rFont val="Tahoma"/>
            <family val="2"/>
            <charset val="204"/>
          </rPr>
          <t xml:space="preserve">отдельная часть портфеля. Не включена в инвестируемую сумму
</t>
        </r>
      </text>
    </comment>
    <comment ref="E13" authorId="0" shapeId="0">
      <text>
        <r>
          <rPr>
            <sz val="9"/>
            <color indexed="81"/>
            <rFont val="Tahoma"/>
            <family val="2"/>
            <charset val="204"/>
          </rPr>
          <t xml:space="preserve">ОТДЕЛЬНО от ИНВЕСТИРУЕМОЙ СУММЫ:
</t>
        </r>
        <r>
          <rPr>
            <b/>
            <sz val="9"/>
            <color indexed="81"/>
            <rFont val="Tahoma"/>
            <family val="2"/>
            <charset val="204"/>
          </rPr>
          <t>1. СТРАХОВАЯ ЧАСТЬ
2. Подушка БЕЗОПАСНОСТИ (РЕЗЕРВ) на 6 месяцев 
(6 зарплат)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<sst xmlns="http://schemas.openxmlformats.org/spreadsheetml/2006/main" count="59" uniqueCount="48">
  <si>
    <t>Сумма, руб.</t>
  </si>
  <si>
    <t>ИМЯ</t>
  </si>
  <si>
    <t>ВОЗРАСТ</t>
  </si>
  <si>
    <t>%</t>
  </si>
  <si>
    <t xml:space="preserve">Другие инструменты </t>
  </si>
  <si>
    <t>Доход в мес. руб.</t>
  </si>
  <si>
    <t>ИНВЕСТИРУЕМАЯ СУММА</t>
  </si>
  <si>
    <t>2. АГРЕССИВНЫЕ ИНСТРУМЕНТЫ</t>
  </si>
  <si>
    <t>сумма 2</t>
  </si>
  <si>
    <t>ДОХОДНОСТЬ в месяц, %</t>
  </si>
  <si>
    <t>Депозитные счета в различных банках, облигации федерального займа, валюта фунт, йена, евро</t>
  </si>
  <si>
    <t>ОТДЕЛЬНО                     РЕЗЕРВ-на 6 месяцев                          (банковский депозит, наличные, валюта)</t>
  </si>
  <si>
    <t>Накопительное страхование жизни PPF-страхование, небольшая сумма-потеря за счет валютных рисков, низкая доходность</t>
  </si>
  <si>
    <t>Минимальный взнос</t>
  </si>
  <si>
    <t>Единица измерения</t>
  </si>
  <si>
    <t>BTC</t>
  </si>
  <si>
    <t>ETH</t>
  </si>
  <si>
    <t>Рублей на дату</t>
  </si>
  <si>
    <t>$</t>
  </si>
  <si>
    <t xml:space="preserve">ОБЩАЯ СУММА </t>
  </si>
  <si>
    <t>ИТОГО ДОХОДНОСТЬ:</t>
  </si>
  <si>
    <t>Итого мин. Сумма влож в суп-агрес</t>
  </si>
  <si>
    <t>ИТОГО ДОХОДНОСТЬ %</t>
  </si>
  <si>
    <t>ДОХОДНОСТЬ, мес</t>
  </si>
  <si>
    <t>ИТОГО ЛИКВИДНОСТЬ агрессивных %</t>
  </si>
  <si>
    <t>14 инструментов</t>
  </si>
  <si>
    <t>АГРЕССИВНЫЕ</t>
  </si>
  <si>
    <r>
      <rPr>
        <b/>
        <sz val="14"/>
        <color theme="1"/>
        <rFont val="Tahoma"/>
        <family val="2"/>
        <charset val="204"/>
      </rPr>
      <t xml:space="preserve">GLOBAL BIG BOT-777 </t>
    </r>
    <r>
      <rPr>
        <sz val="12"/>
        <color theme="1"/>
        <rFont val="Tahoma"/>
        <family val="2"/>
        <charset val="204"/>
      </rPr>
      <t>https://globalbigbell.com/services/robotic-trading</t>
    </r>
  </si>
  <si>
    <r>
      <t xml:space="preserve">IPO, от 30% </t>
    </r>
    <r>
      <rPr>
        <sz val="12"/>
        <color theme="1"/>
        <rFont val="Tahoma"/>
        <family val="2"/>
        <charset val="204"/>
      </rPr>
      <t>https://globalbigbell.com/services/ipo</t>
    </r>
  </si>
  <si>
    <t>Робот Криптовалютный</t>
  </si>
  <si>
    <t>Трейдинг по сигналам</t>
  </si>
  <si>
    <t>МОЙ ИНВЕСТИЦИОННЫЙ ПОРТФЕЛЬ</t>
  </si>
  <si>
    <t>УМЕРЕННО-АГРЕССИВНЫЕ 75%</t>
  </si>
  <si>
    <t>ДУ Криптовалюты</t>
  </si>
  <si>
    <t>Форекс-робот золото</t>
  </si>
  <si>
    <r>
      <t>ABA Marketing Group Inc.-</t>
    </r>
    <r>
      <rPr>
        <sz val="12"/>
        <color theme="1"/>
        <rFont val="Tahoma"/>
        <family val="2"/>
        <charset val="204"/>
      </rPr>
      <t xml:space="preserve">40% +ломб кредит 34,1 год с ломб кред                </t>
    </r>
    <r>
      <rPr>
        <b/>
        <sz val="12"/>
        <color theme="1"/>
        <rFont val="Tahoma"/>
        <family val="2"/>
        <charset val="204"/>
      </rPr>
      <t>(обратитесь к спонсору, кто вам предоставил таблицу расчета)</t>
    </r>
  </si>
  <si>
    <t>ДУ Форекс</t>
  </si>
  <si>
    <t>Арбитраж</t>
  </si>
  <si>
    <t>Спортивный арбитраж</t>
  </si>
  <si>
    <t>Ставки на спорт</t>
  </si>
  <si>
    <t>Максим</t>
  </si>
  <si>
    <r>
      <t xml:space="preserve">СИСТЕМА УПРАВЛЕНИЯ ЛИЧНЫМИ ФИНАНСАМИ                                                                                                                 </t>
    </r>
    <r>
      <rPr>
        <sz val="14"/>
        <color theme="1"/>
        <rFont val="Tahoma"/>
        <family val="2"/>
        <charset val="204"/>
      </rPr>
      <t>- заполните 4 ячейки, помеченные желтым цветом</t>
    </r>
  </si>
  <si>
    <t>Криптовалютный               Хэдж-Фонд</t>
  </si>
  <si>
    <t>Хотите получать до 30-50% в месяц? ОСТАЛИСЬ ВОПРОСЫ ПО СОСТАВЛЕНИЮ ПОРТФЕЛЯ? ПОМОЩЬ ПИШИТЕ                                 Почта globalbigbell@gmail.com,                 Wats Up: +7-925-281-02-11.</t>
  </si>
  <si>
    <r>
      <rPr>
        <b/>
        <u/>
        <sz val="14"/>
        <color theme="1"/>
        <rFont val="Tahoma"/>
        <family val="2"/>
        <charset val="204"/>
      </rPr>
      <t>Торговля на Фьючерсах-доверительное управления</t>
    </r>
    <r>
      <rPr>
        <b/>
        <u/>
        <sz val="12"/>
        <color theme="1"/>
        <rFont val="Tahoma"/>
        <family val="2"/>
        <charset val="204"/>
      </rPr>
      <t xml:space="preserve"> </t>
    </r>
    <r>
      <rPr>
        <sz val="12"/>
        <color theme="1"/>
        <rFont val="Tahoma"/>
        <family val="2"/>
        <charset val="204"/>
      </rPr>
      <t>https://globalbigbell.com/services/individual-management</t>
    </r>
  </si>
  <si>
    <t>СУПЕР-АГРЕССИВНЫЕ                    вкладываем ТОЛЬКО доход от верхнего уровня</t>
  </si>
  <si>
    <t>Другие</t>
  </si>
  <si>
    <t>1. КОНСЕРВАТИВНЫЕ ИНСТРУМЕНТЫ, Банк, валюта, кэш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</si>
</sst>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р_._-;\-* #,##0_р_._-;_-* &quot;-&quot;_р_._-;_-@_-"/>
  </numFmts>
  <fonts count="1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ahoma"/>
      <family val="2"/>
      <charset val="204"/>
    </font>
    <font>
      <sz val="12"/>
      <color theme="1"/>
      <name val="Tahoma"/>
      <family val="2"/>
      <charset val="204"/>
    </font>
    <font>
      <b/>
      <sz val="12"/>
      <name val="Tahoma"/>
      <family val="2"/>
      <charset val="204"/>
    </font>
    <font>
      <sz val="11"/>
      <color theme="1"/>
      <name val="Tahoma"/>
      <family val="2"/>
      <charset val="204"/>
    </font>
    <font>
      <b/>
      <sz val="11"/>
      <name val="Tahoma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theme="1"/>
      <name val="Tahoma"/>
      <family val="2"/>
      <charset val="204"/>
    </font>
    <font>
      <b/>
      <sz val="14"/>
      <color rgb="FFFFFF00"/>
      <name val="Tahoma"/>
      <family val="2"/>
      <charset val="204"/>
    </font>
    <font>
      <sz val="14"/>
      <color rgb="FFFFFF00"/>
      <name val="Tahoma"/>
      <family val="2"/>
      <charset val="204"/>
    </font>
    <font>
      <b/>
      <u/>
      <sz val="14"/>
      <color theme="1"/>
      <name val="Tahoma"/>
      <family val="2"/>
      <charset val="204"/>
    </font>
    <font>
      <b/>
      <u/>
      <sz val="12"/>
      <color theme="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6" xfId="0" applyNumberFormat="1" applyFont="1" applyFill="1" applyBorder="1" applyAlignment="1">
      <alignment vertical="center"/>
    </xf>
    <xf numFmtId="164" fontId="1" fillId="7" borderId="11" xfId="0" applyNumberFormat="1" applyFont="1" applyFill="1" applyBorder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1" fillId="0" borderId="0" xfId="0" applyFont="1"/>
    <xf numFmtId="0" fontId="1" fillId="5" borderId="1" xfId="0" applyFont="1" applyFill="1" applyBorder="1"/>
    <xf numFmtId="0" fontId="1" fillId="7" borderId="0" xfId="0" applyFont="1" applyFill="1"/>
    <xf numFmtId="0" fontId="1" fillId="7" borderId="1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164" fontId="1" fillId="7" borderId="1" xfId="0" applyNumberFormat="1" applyFont="1" applyFill="1" applyBorder="1"/>
    <xf numFmtId="2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164" fontId="1" fillId="7" borderId="12" xfId="0" applyNumberFormat="1" applyFont="1" applyFill="1" applyBorder="1" applyAlignment="1">
      <alignment vertical="center"/>
    </xf>
    <xf numFmtId="0" fontId="1" fillId="7" borderId="12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7" borderId="0" xfId="0" applyFont="1" applyFill="1" applyAlignment="1"/>
    <xf numFmtId="164" fontId="2" fillId="0" borderId="0" xfId="0" applyNumberFormat="1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1143000</xdr:colOff>
      <xdr:row>7</xdr:row>
      <xdr:rowOff>16565</xdr:rowOff>
    </xdr:from>
    <xdr:to>
      <xdr:col>5</xdr:col>
      <xdr:colOff>99393</xdr:colOff>
      <xdr:row>8</xdr:row>
      <xdr:rowOff>0</xdr:rowOff>
    </xdr:to>
    <xdr:sp macro="" textlink="">
      <xdr:nvSpPr>
        <xdr:cNvPr id="10" name="Стрелка вниз 9"/>
        <xdr:cNvSpPr/>
      </xdr:nvSpPr>
      <xdr:spPr>
        <a:xfrm>
          <a:off x="3594652" y="2882348"/>
          <a:ext cx="115958" cy="43897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</xdr:col>
      <xdr:colOff>1134717</xdr:colOff>
      <xdr:row>11</xdr:row>
      <xdr:rowOff>0</xdr:rowOff>
    </xdr:from>
    <xdr:to>
      <xdr:col>5</xdr:col>
      <xdr:colOff>99392</xdr:colOff>
      <xdr:row>12</xdr:row>
      <xdr:rowOff>16566</xdr:rowOff>
    </xdr:to>
    <xdr:sp macro="" textlink="">
      <xdr:nvSpPr>
        <xdr:cNvPr id="11" name="Стрелка вниз 10"/>
        <xdr:cNvSpPr/>
      </xdr:nvSpPr>
      <xdr:spPr>
        <a:xfrm>
          <a:off x="3586369" y="3180522"/>
          <a:ext cx="124240" cy="4389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</xdr:col>
      <xdr:colOff>1134717</xdr:colOff>
      <xdr:row>13</xdr:row>
      <xdr:rowOff>0</xdr:rowOff>
    </xdr:from>
    <xdr:to>
      <xdr:col>5</xdr:col>
      <xdr:colOff>99392</xdr:colOff>
      <xdr:row>14</xdr:row>
      <xdr:rowOff>16566</xdr:rowOff>
    </xdr:to>
    <xdr:sp macro="" textlink="">
      <xdr:nvSpPr>
        <xdr:cNvPr id="12" name="Стрелка вниз 11"/>
        <xdr:cNvSpPr/>
      </xdr:nvSpPr>
      <xdr:spPr>
        <a:xfrm>
          <a:off x="3586369" y="3180522"/>
          <a:ext cx="124240" cy="46382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</xdr:col>
      <xdr:colOff>969646</xdr:colOff>
      <xdr:row>4</xdr:row>
      <xdr:rowOff>125025</xdr:rowOff>
    </xdr:from>
    <xdr:to>
      <xdr:col>6</xdr:col>
      <xdr:colOff>378420</xdr:colOff>
      <xdr:row>4</xdr:row>
      <xdr:rowOff>252619</xdr:rowOff>
    </xdr:to>
    <xdr:sp macro="" textlink="">
      <xdr:nvSpPr>
        <xdr:cNvPr id="6" name="Стрелка вниз 5"/>
        <xdr:cNvSpPr/>
      </xdr:nvSpPr>
      <xdr:spPr>
        <a:xfrm rot="3488118">
          <a:off x="4391661" y="2675185"/>
          <a:ext cx="127594" cy="6851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6</xdr:col>
      <xdr:colOff>963673</xdr:colOff>
      <xdr:row>4</xdr:row>
      <xdr:rowOff>176933</xdr:rowOff>
    </xdr:from>
    <xdr:to>
      <xdr:col>7</xdr:col>
      <xdr:colOff>327401</xdr:colOff>
      <xdr:row>4</xdr:row>
      <xdr:rowOff>315408</xdr:rowOff>
    </xdr:to>
    <xdr:sp macro="" textlink="">
      <xdr:nvSpPr>
        <xdr:cNvPr id="7" name="Стрелка вниз 6"/>
        <xdr:cNvSpPr/>
      </xdr:nvSpPr>
      <xdr:spPr>
        <a:xfrm rot="18623764" flipH="1">
          <a:off x="5676937" y="2712194"/>
          <a:ext cx="138475" cy="72580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1115697</xdr:colOff>
      <xdr:row>11</xdr:row>
      <xdr:rowOff>1066770</xdr:rowOff>
    </xdr:from>
    <xdr:to>
      <xdr:col>9</xdr:col>
      <xdr:colOff>103988</xdr:colOff>
      <xdr:row>12</xdr:row>
      <xdr:rowOff>401897</xdr:rowOff>
    </xdr:to>
    <xdr:sp macro="" textlink="">
      <xdr:nvSpPr>
        <xdr:cNvPr id="9" name="Стрелка вниз 8"/>
        <xdr:cNvSpPr/>
      </xdr:nvSpPr>
      <xdr:spPr>
        <a:xfrm rot="12367185">
          <a:off x="7469432" y="10109917"/>
          <a:ext cx="131291" cy="847921"/>
        </a:xfrm>
        <a:prstGeom prst="downArrow">
          <a:avLst>
            <a:gd name="adj1" fmla="val 50000"/>
            <a:gd name="adj2" fmla="val 490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1124364</xdr:colOff>
      <xdr:row>11</xdr:row>
      <xdr:rowOff>959666</xdr:rowOff>
    </xdr:from>
    <xdr:to>
      <xdr:col>9</xdr:col>
      <xdr:colOff>85220</xdr:colOff>
      <xdr:row>14</xdr:row>
      <xdr:rowOff>73791</xdr:rowOff>
    </xdr:to>
    <xdr:sp macro="" textlink="">
      <xdr:nvSpPr>
        <xdr:cNvPr id="13" name="Стрелка вниз 12"/>
        <xdr:cNvSpPr/>
      </xdr:nvSpPr>
      <xdr:spPr>
        <a:xfrm rot="12367185">
          <a:off x="7478099" y="10002813"/>
          <a:ext cx="103856" cy="1825949"/>
        </a:xfrm>
        <a:prstGeom prst="downArrow">
          <a:avLst>
            <a:gd name="adj1" fmla="val 50000"/>
            <a:gd name="adj2" fmla="val 490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1116567</xdr:colOff>
      <xdr:row>6</xdr:row>
      <xdr:rowOff>260843</xdr:rowOff>
    </xdr:from>
    <xdr:to>
      <xdr:col>9</xdr:col>
      <xdr:colOff>160253</xdr:colOff>
      <xdr:row>7</xdr:row>
      <xdr:rowOff>145086</xdr:rowOff>
    </xdr:to>
    <xdr:sp macro="" textlink="">
      <xdr:nvSpPr>
        <xdr:cNvPr id="15" name="Стрелка вниз 14"/>
        <xdr:cNvSpPr/>
      </xdr:nvSpPr>
      <xdr:spPr>
        <a:xfrm rot="12367185">
          <a:off x="7470302" y="4182902"/>
          <a:ext cx="186686" cy="231625"/>
        </a:xfrm>
        <a:prstGeom prst="downArrow">
          <a:avLst>
            <a:gd name="adj1" fmla="val 50000"/>
            <a:gd name="adj2" fmla="val 490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38"/>
  <sheetViews>
    <sheetView tabSelected="1" topLeftCell="E1" zoomScaleNormal="100" workbookViewId="0">
      <selection activeCell="L36" sqref="L36"/>
    </sheetView>
  </sheetViews>
  <sheetFormatPr defaultRowHeight="15.75" x14ac:dyDescent="0.25"/>
  <cols>
    <col min="1" max="2" width="9.140625" style="4"/>
    <col min="3" max="3" width="7.140625" style="4" customWidth="1"/>
    <col min="4" max="4" width="7.5703125" style="4" customWidth="1"/>
    <col min="5" max="5" width="14.140625" style="4" customWidth="1"/>
    <col min="6" max="6" width="19.140625" style="4" customWidth="1"/>
    <col min="7" max="7" width="20.42578125" style="4" customWidth="1"/>
    <col min="8" max="8" width="13.7109375" style="4" customWidth="1"/>
    <col min="9" max="9" width="17.140625" style="4" customWidth="1"/>
    <col min="10" max="10" width="15.28515625" style="4" customWidth="1"/>
    <col min="11" max="11" width="18.85546875" style="23" customWidth="1"/>
    <col min="12" max="12" width="20.28515625" style="28" customWidth="1"/>
    <col min="13" max="13" width="19.140625" customWidth="1"/>
    <col min="14" max="14" width="14.42578125" customWidth="1"/>
    <col min="15" max="15" width="12.140625" customWidth="1"/>
  </cols>
  <sheetData>
    <row r="1" spans="1:15" ht="43.5" customHeight="1" x14ac:dyDescent="0.25">
      <c r="A1" s="89" t="s">
        <v>41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5" ht="95.25" customHeight="1" x14ac:dyDescent="0.25">
      <c r="A2" s="48" t="s">
        <v>1</v>
      </c>
      <c r="B2" s="75"/>
      <c r="C2" s="48" t="s">
        <v>2</v>
      </c>
      <c r="D2" s="75"/>
      <c r="E2" s="95" t="s">
        <v>31</v>
      </c>
      <c r="F2" s="96"/>
      <c r="G2" s="96"/>
      <c r="H2" s="96"/>
      <c r="I2" s="96"/>
      <c r="J2" s="97"/>
      <c r="K2" s="9" t="s">
        <v>9</v>
      </c>
    </row>
    <row r="3" spans="1:15" ht="33" customHeight="1" x14ac:dyDescent="0.25">
      <c r="A3" s="71" t="s">
        <v>40</v>
      </c>
      <c r="B3" s="71"/>
      <c r="C3" s="72">
        <v>50</v>
      </c>
      <c r="D3" s="72"/>
      <c r="E3" s="78"/>
      <c r="F3" s="78"/>
      <c r="G3" s="1" t="s">
        <v>0</v>
      </c>
      <c r="H3" s="67"/>
      <c r="I3" s="68"/>
      <c r="J3" s="42" t="s">
        <v>0</v>
      </c>
      <c r="K3" s="84"/>
    </row>
    <row r="4" spans="1:15" ht="51" customHeight="1" x14ac:dyDescent="0.25">
      <c r="A4" s="61" t="s">
        <v>5</v>
      </c>
      <c r="B4" s="62"/>
      <c r="C4" s="67"/>
      <c r="D4" s="81"/>
      <c r="E4" s="48" t="s">
        <v>6</v>
      </c>
      <c r="F4" s="75"/>
      <c r="G4" s="2">
        <v>700000</v>
      </c>
      <c r="H4" s="69"/>
      <c r="I4" s="70"/>
      <c r="J4" s="3"/>
      <c r="K4" s="84"/>
    </row>
    <row r="5" spans="1:15" ht="30.75" customHeight="1" x14ac:dyDescent="0.25">
      <c r="A5" s="63">
        <v>100000</v>
      </c>
      <c r="B5" s="63"/>
      <c r="C5" s="69"/>
      <c r="D5" s="82"/>
      <c r="E5" s="82"/>
      <c r="F5" s="82"/>
      <c r="G5" s="82"/>
      <c r="H5" s="82"/>
      <c r="I5" s="83"/>
      <c r="J5" s="43" t="s">
        <v>8</v>
      </c>
      <c r="K5" s="84"/>
    </row>
    <row r="6" spans="1:15" ht="55.5" customHeight="1" x14ac:dyDescent="0.25">
      <c r="A6" s="70"/>
      <c r="B6" s="70"/>
      <c r="C6" s="70"/>
      <c r="D6" s="70"/>
      <c r="E6" s="76" t="s">
        <v>47</v>
      </c>
      <c r="F6" s="77"/>
      <c r="G6" s="19">
        <f>SUM(G4*C3%)</f>
        <v>350000</v>
      </c>
      <c r="H6" s="79" t="s">
        <v>7</v>
      </c>
      <c r="I6" s="80"/>
      <c r="J6" s="44"/>
      <c r="K6" s="84"/>
    </row>
    <row r="7" spans="1:15" ht="27.75" customHeight="1" x14ac:dyDescent="0.25">
      <c r="A7" s="70"/>
      <c r="B7" s="70"/>
      <c r="C7" s="70"/>
      <c r="D7" s="70"/>
      <c r="E7" s="5">
        <f>C3</f>
        <v>50</v>
      </c>
      <c r="F7" s="6" t="s">
        <v>3</v>
      </c>
      <c r="G7" s="21"/>
      <c r="H7" s="5">
        <f>SUM(100-C3)</f>
        <v>50</v>
      </c>
      <c r="I7" s="6" t="s">
        <v>3</v>
      </c>
      <c r="J7" s="44">
        <f>SUM(G4-G6)</f>
        <v>350000</v>
      </c>
      <c r="K7" s="84"/>
    </row>
    <row r="8" spans="1:15" ht="47.25" customHeight="1" x14ac:dyDescent="0.25">
      <c r="A8" s="70"/>
      <c r="B8" s="70"/>
      <c r="C8" s="70"/>
      <c r="D8" s="70"/>
      <c r="E8" s="3"/>
      <c r="F8" s="3"/>
      <c r="G8" s="22"/>
      <c r="H8" s="90" t="s">
        <v>32</v>
      </c>
      <c r="I8" s="91"/>
      <c r="J8" s="88">
        <f>SUM(J7*0.75)</f>
        <v>262500</v>
      </c>
      <c r="K8" s="84"/>
      <c r="L8" s="45" t="s">
        <v>23</v>
      </c>
    </row>
    <row r="9" spans="1:15" ht="144.75" customHeight="1" x14ac:dyDescent="0.25">
      <c r="A9" s="70"/>
      <c r="B9" s="70"/>
      <c r="C9" s="70"/>
      <c r="D9" s="70"/>
      <c r="E9" s="64" t="s">
        <v>12</v>
      </c>
      <c r="F9" s="65"/>
      <c r="G9" s="7">
        <v>30000</v>
      </c>
      <c r="H9" s="59" t="s">
        <v>44</v>
      </c>
      <c r="I9" s="60"/>
      <c r="J9" s="7">
        <f>SUM(J8*0.75)</f>
        <v>196875</v>
      </c>
      <c r="K9" s="32">
        <v>50</v>
      </c>
      <c r="L9" s="18">
        <f>SUM(J9*K9%)</f>
        <v>98437.5</v>
      </c>
    </row>
    <row r="10" spans="1:15" ht="25.5" customHeight="1" x14ac:dyDescent="0.25">
      <c r="A10" s="70"/>
      <c r="B10" s="70"/>
      <c r="C10" s="70"/>
      <c r="D10" s="70"/>
      <c r="E10" s="74"/>
      <c r="F10" s="74"/>
      <c r="G10" s="60"/>
      <c r="H10" s="13"/>
      <c r="I10" s="16"/>
      <c r="J10" s="12"/>
      <c r="K10" s="17"/>
      <c r="L10" s="33"/>
    </row>
    <row r="11" spans="1:15" ht="118.5" customHeight="1" x14ac:dyDescent="0.25">
      <c r="A11" s="70"/>
      <c r="B11" s="70"/>
      <c r="C11" s="70"/>
      <c r="D11" s="70"/>
      <c r="E11" s="73" t="s">
        <v>10</v>
      </c>
      <c r="F11" s="73"/>
      <c r="G11" s="12"/>
      <c r="H11" s="59" t="s">
        <v>35</v>
      </c>
      <c r="I11" s="60"/>
      <c r="J11" s="12">
        <f>SUM(J8*0.25)</f>
        <v>65625</v>
      </c>
      <c r="K11" s="32">
        <v>2.8</v>
      </c>
      <c r="L11" s="18">
        <f>SUM(J11*K11%)</f>
        <v>1837.4999999999998</v>
      </c>
    </row>
    <row r="12" spans="1:15" ht="119.25" customHeight="1" x14ac:dyDescent="0.25">
      <c r="A12" s="70"/>
      <c r="B12" s="70"/>
      <c r="C12" s="70"/>
      <c r="D12" s="70"/>
      <c r="E12" s="3"/>
      <c r="F12" s="3"/>
      <c r="G12" s="3"/>
      <c r="H12" s="92" t="s">
        <v>26</v>
      </c>
      <c r="I12" s="92"/>
      <c r="J12" s="20">
        <f>SUM(J7-J9-J11)</f>
        <v>87500</v>
      </c>
      <c r="K12" s="10" t="s">
        <v>19</v>
      </c>
      <c r="L12" s="31"/>
    </row>
    <row r="13" spans="1:15" ht="68.25" customHeight="1" x14ac:dyDescent="0.25">
      <c r="A13" s="70"/>
      <c r="B13" s="70"/>
      <c r="C13" s="70"/>
      <c r="D13" s="70"/>
      <c r="E13" s="64" t="s">
        <v>11</v>
      </c>
      <c r="F13" s="65"/>
      <c r="G13" s="7">
        <f>SUM(6*A5)</f>
        <v>600000</v>
      </c>
      <c r="H13" s="66" t="s">
        <v>28</v>
      </c>
      <c r="I13" s="66"/>
      <c r="J13" s="7">
        <f>J12*0.5</f>
        <v>43750</v>
      </c>
      <c r="K13" s="14">
        <v>50</v>
      </c>
      <c r="L13" s="35">
        <f>J13*K13%</f>
        <v>21875</v>
      </c>
    </row>
    <row r="14" spans="1:15" ht="26.25" customHeight="1" x14ac:dyDescent="0.25">
      <c r="A14" s="70"/>
      <c r="B14" s="70"/>
      <c r="C14" s="70"/>
      <c r="D14" s="70"/>
      <c r="E14" s="3"/>
      <c r="F14" s="3"/>
      <c r="G14" s="3"/>
      <c r="H14" s="3"/>
      <c r="I14" s="3"/>
      <c r="J14" s="15"/>
      <c r="K14" s="10"/>
      <c r="L14" s="30"/>
    </row>
    <row r="15" spans="1:15" ht="66.75" customHeight="1" x14ac:dyDescent="0.25">
      <c r="A15" s="70"/>
      <c r="B15" s="70"/>
      <c r="C15" s="70"/>
      <c r="D15" s="70"/>
      <c r="E15" s="64" t="s">
        <v>4</v>
      </c>
      <c r="F15" s="65"/>
      <c r="G15" s="8"/>
      <c r="H15" s="59" t="s">
        <v>27</v>
      </c>
      <c r="I15" s="85"/>
      <c r="J15" s="12">
        <f>J12*0.5</f>
        <v>43750</v>
      </c>
      <c r="K15" s="11">
        <v>15</v>
      </c>
      <c r="L15" s="35">
        <f>J15*K15%</f>
        <v>6562.5</v>
      </c>
    </row>
    <row r="16" spans="1:15" ht="60" customHeight="1" x14ac:dyDescent="0.25">
      <c r="A16" s="70"/>
      <c r="B16" s="70"/>
      <c r="C16" s="70"/>
      <c r="D16" s="70"/>
      <c r="E16" s="93" t="s">
        <v>43</v>
      </c>
      <c r="F16" s="94"/>
      <c r="G16" s="94"/>
      <c r="H16" s="90" t="s">
        <v>45</v>
      </c>
      <c r="I16" s="91"/>
      <c r="J16" s="46">
        <f>SUM(J12-J13-J15)</f>
        <v>0</v>
      </c>
      <c r="K16" s="10"/>
      <c r="L16" s="31"/>
      <c r="M16" s="24" t="s">
        <v>13</v>
      </c>
      <c r="N16" s="24" t="s">
        <v>14</v>
      </c>
      <c r="O16" s="24" t="s">
        <v>17</v>
      </c>
    </row>
    <row r="17" spans="1:15" ht="59.25" customHeight="1" x14ac:dyDescent="0.25">
      <c r="A17" s="70"/>
      <c r="B17" s="70"/>
      <c r="C17" s="70"/>
      <c r="D17" s="70"/>
      <c r="E17" s="94"/>
      <c r="F17" s="94"/>
      <c r="G17" s="94"/>
      <c r="H17" s="86" t="s">
        <v>29</v>
      </c>
      <c r="I17" s="57"/>
      <c r="J17" s="12">
        <f>J16*0.1</f>
        <v>0</v>
      </c>
      <c r="K17" s="14">
        <v>10</v>
      </c>
      <c r="L17" s="35">
        <f>J17*K17%</f>
        <v>0</v>
      </c>
      <c r="M17" s="29">
        <v>0.01</v>
      </c>
      <c r="N17" s="24" t="s">
        <v>15</v>
      </c>
      <c r="O17" s="24">
        <v>2500</v>
      </c>
    </row>
    <row r="18" spans="1:15" ht="12.75" customHeight="1" x14ac:dyDescent="0.25">
      <c r="A18" s="70"/>
      <c r="B18" s="70"/>
      <c r="C18" s="70"/>
      <c r="D18" s="70"/>
      <c r="E18" s="87"/>
      <c r="F18" s="87"/>
      <c r="G18" s="87"/>
      <c r="H18" s="3"/>
      <c r="I18" s="3"/>
      <c r="J18" s="15"/>
      <c r="K18" s="10"/>
      <c r="L18" s="31"/>
      <c r="M18" s="29"/>
      <c r="N18" s="24"/>
      <c r="O18" s="24"/>
    </row>
    <row r="19" spans="1:15" ht="29.25" customHeight="1" x14ac:dyDescent="0.25">
      <c r="A19" s="70"/>
      <c r="B19" s="70"/>
      <c r="C19" s="70"/>
      <c r="D19" s="70"/>
      <c r="E19" s="87"/>
      <c r="F19" s="87"/>
      <c r="G19" s="87"/>
      <c r="H19" s="86" t="s">
        <v>30</v>
      </c>
      <c r="I19" s="57"/>
      <c r="J19" s="12">
        <f>J16*0.1</f>
        <v>0</v>
      </c>
      <c r="K19" s="14">
        <v>20</v>
      </c>
      <c r="L19" s="35">
        <f>J19*K19%</f>
        <v>0</v>
      </c>
      <c r="M19" s="29">
        <v>0.05</v>
      </c>
      <c r="N19" s="24" t="s">
        <v>16</v>
      </c>
      <c r="O19" s="24">
        <v>655</v>
      </c>
    </row>
    <row r="20" spans="1:15" ht="11.25" customHeight="1" x14ac:dyDescent="0.25">
      <c r="A20" s="70"/>
      <c r="B20" s="70"/>
      <c r="C20" s="70"/>
      <c r="D20" s="70"/>
      <c r="E20" s="87"/>
      <c r="F20" s="87"/>
      <c r="G20" s="87"/>
      <c r="H20" s="3"/>
      <c r="I20" s="3"/>
      <c r="J20" s="15"/>
      <c r="K20" s="10"/>
      <c r="L20" s="31"/>
      <c r="M20" s="29"/>
      <c r="N20" s="24"/>
      <c r="O20" s="24"/>
    </row>
    <row r="21" spans="1:15" ht="23.25" customHeight="1" x14ac:dyDescent="0.25">
      <c r="A21" s="70"/>
      <c r="B21" s="70"/>
      <c r="C21" s="70"/>
      <c r="D21" s="70"/>
      <c r="E21" s="87"/>
      <c r="F21" s="87"/>
      <c r="G21" s="87"/>
      <c r="H21" s="86" t="s">
        <v>33</v>
      </c>
      <c r="I21" s="57"/>
      <c r="J21" s="12">
        <f>J16*0.1</f>
        <v>0</v>
      </c>
      <c r="K21" s="14">
        <v>20</v>
      </c>
      <c r="L21" s="35">
        <f>J21*K21%</f>
        <v>0</v>
      </c>
      <c r="M21" s="29">
        <v>100</v>
      </c>
      <c r="N21" s="24" t="s">
        <v>18</v>
      </c>
      <c r="O21" s="24">
        <v>658</v>
      </c>
    </row>
    <row r="22" spans="1:15" ht="10.5" customHeight="1" x14ac:dyDescent="0.25">
      <c r="A22" s="70"/>
      <c r="B22" s="70"/>
      <c r="C22" s="70"/>
      <c r="D22" s="70"/>
      <c r="E22" s="87"/>
      <c r="F22" s="87"/>
      <c r="G22" s="87"/>
      <c r="H22" s="3"/>
      <c r="I22" s="3"/>
      <c r="J22" s="15"/>
      <c r="K22" s="10"/>
      <c r="L22" s="31"/>
      <c r="M22" s="29"/>
      <c r="N22" s="24"/>
      <c r="O22" s="24"/>
    </row>
    <row r="23" spans="1:15" ht="23.25" customHeight="1" x14ac:dyDescent="0.25">
      <c r="A23" s="70"/>
      <c r="B23" s="70"/>
      <c r="C23" s="70"/>
      <c r="D23" s="70"/>
      <c r="E23" s="87"/>
      <c r="F23" s="87"/>
      <c r="G23" s="87"/>
      <c r="H23" s="86" t="s">
        <v>34</v>
      </c>
      <c r="I23" s="57"/>
      <c r="J23" s="12">
        <f>J16*0.1</f>
        <v>0</v>
      </c>
      <c r="K23" s="14">
        <v>15</v>
      </c>
      <c r="L23" s="35">
        <f>J23*K23%</f>
        <v>0</v>
      </c>
      <c r="M23" s="29">
        <v>100</v>
      </c>
      <c r="N23" s="24" t="s">
        <v>18</v>
      </c>
      <c r="O23" s="24">
        <v>658</v>
      </c>
    </row>
    <row r="24" spans="1:15" ht="14.25" customHeight="1" x14ac:dyDescent="0.25">
      <c r="A24" s="70"/>
      <c r="B24" s="70"/>
      <c r="C24" s="70"/>
      <c r="D24" s="70"/>
      <c r="E24" s="87"/>
      <c r="F24" s="87"/>
      <c r="G24" s="87"/>
      <c r="H24" s="52"/>
      <c r="I24" s="53"/>
      <c r="J24" s="25"/>
      <c r="K24" s="10"/>
      <c r="L24" s="31"/>
      <c r="M24" s="29"/>
      <c r="N24" s="24"/>
      <c r="O24" s="24"/>
    </row>
    <row r="25" spans="1:15" ht="29.25" customHeight="1" x14ac:dyDescent="0.25">
      <c r="A25" s="70"/>
      <c r="B25" s="70"/>
      <c r="C25" s="70"/>
      <c r="D25" s="70"/>
      <c r="E25" s="87"/>
      <c r="F25" s="87"/>
      <c r="G25" s="87"/>
      <c r="H25" s="57" t="s">
        <v>36</v>
      </c>
      <c r="I25" s="58"/>
      <c r="J25" s="12">
        <f>J16*0.1</f>
        <v>0</v>
      </c>
      <c r="K25" s="14">
        <v>21</v>
      </c>
      <c r="L25" s="35">
        <f>J25*K25%</f>
        <v>0</v>
      </c>
      <c r="M25" s="29">
        <v>50</v>
      </c>
      <c r="N25" s="24" t="s">
        <v>18</v>
      </c>
      <c r="O25" s="24">
        <v>3290</v>
      </c>
    </row>
    <row r="26" spans="1:15" ht="12.75" customHeight="1" x14ac:dyDescent="0.25">
      <c r="A26" s="70"/>
      <c r="B26" s="70"/>
      <c r="C26" s="70"/>
      <c r="D26" s="70"/>
      <c r="E26" s="87"/>
      <c r="F26" s="87"/>
      <c r="G26" s="87"/>
      <c r="H26" s="52"/>
      <c r="I26" s="53"/>
      <c r="J26" s="25"/>
      <c r="K26" s="10"/>
      <c r="L26" s="31"/>
      <c r="M26" s="29"/>
      <c r="N26" s="24"/>
      <c r="O26" s="24"/>
    </row>
    <row r="27" spans="1:15" ht="25.5" customHeight="1" x14ac:dyDescent="0.25">
      <c r="A27" s="70"/>
      <c r="B27" s="70"/>
      <c r="C27" s="70"/>
      <c r="D27" s="70"/>
      <c r="E27" s="87"/>
      <c r="F27" s="87"/>
      <c r="G27" s="87"/>
      <c r="H27" s="57" t="s">
        <v>37</v>
      </c>
      <c r="I27" s="58"/>
      <c r="J27" s="12">
        <f>J16*0.1</f>
        <v>0</v>
      </c>
      <c r="K27" s="14">
        <v>25</v>
      </c>
      <c r="L27" s="35">
        <f>J27*K27%</f>
        <v>0</v>
      </c>
      <c r="M27" s="29">
        <v>0.01</v>
      </c>
      <c r="N27" s="24" t="s">
        <v>15</v>
      </c>
      <c r="O27" s="24">
        <v>4100</v>
      </c>
    </row>
    <row r="28" spans="1:15" ht="15.75" customHeight="1" x14ac:dyDescent="0.25">
      <c r="A28" s="70"/>
      <c r="B28" s="70"/>
      <c r="C28" s="70"/>
      <c r="D28" s="70"/>
      <c r="E28" s="87"/>
      <c r="F28" s="87"/>
      <c r="G28" s="87"/>
      <c r="H28" s="52"/>
      <c r="I28" s="53"/>
      <c r="J28" s="25"/>
      <c r="K28" s="14"/>
      <c r="L28" s="31"/>
      <c r="M28" s="29"/>
      <c r="N28" s="24"/>
      <c r="O28" s="24"/>
    </row>
    <row r="29" spans="1:15" ht="26.25" customHeight="1" x14ac:dyDescent="0.25">
      <c r="A29" s="70"/>
      <c r="B29" s="70"/>
      <c r="C29" s="70"/>
      <c r="D29" s="70"/>
      <c r="E29" s="87"/>
      <c r="F29" s="87"/>
      <c r="G29" s="87"/>
      <c r="H29" s="57" t="s">
        <v>38</v>
      </c>
      <c r="I29" s="58"/>
      <c r="J29" s="12">
        <f>J16*0.1</f>
        <v>0</v>
      </c>
      <c r="K29" s="14">
        <v>8</v>
      </c>
      <c r="L29" s="35">
        <f>J29*K29%</f>
        <v>0</v>
      </c>
      <c r="M29" s="29">
        <v>10</v>
      </c>
      <c r="N29" s="24" t="s">
        <v>18</v>
      </c>
      <c r="O29" s="24">
        <v>658</v>
      </c>
    </row>
    <row r="30" spans="1:15" ht="11.25" customHeight="1" x14ac:dyDescent="0.25">
      <c r="A30" s="70"/>
      <c r="B30" s="70"/>
      <c r="C30" s="70"/>
      <c r="D30" s="70"/>
      <c r="E30" s="87"/>
      <c r="F30" s="87"/>
      <c r="G30" s="87"/>
      <c r="H30" s="52"/>
      <c r="I30" s="53"/>
      <c r="J30" s="25"/>
      <c r="K30" s="14"/>
      <c r="L30" s="31"/>
      <c r="M30" s="29"/>
      <c r="N30" s="24"/>
      <c r="O30" s="24"/>
    </row>
    <row r="31" spans="1:15" ht="26.25" customHeight="1" x14ac:dyDescent="0.25">
      <c r="A31" s="70"/>
      <c r="B31" s="70"/>
      <c r="C31" s="70"/>
      <c r="D31" s="70"/>
      <c r="E31" s="87"/>
      <c r="F31" s="87"/>
      <c r="G31" s="87"/>
      <c r="H31" s="57" t="s">
        <v>39</v>
      </c>
      <c r="I31" s="58"/>
      <c r="J31" s="12">
        <f>J16*0.1</f>
        <v>0</v>
      </c>
      <c r="K31" s="14">
        <v>10</v>
      </c>
      <c r="L31" s="35">
        <f>J31*K31%</f>
        <v>0</v>
      </c>
      <c r="M31" s="29">
        <v>0.01</v>
      </c>
      <c r="N31" s="24" t="s">
        <v>16</v>
      </c>
      <c r="O31" s="24">
        <v>131</v>
      </c>
    </row>
    <row r="32" spans="1:15" ht="10.5" customHeight="1" x14ac:dyDescent="0.25">
      <c r="A32" s="70"/>
      <c r="B32" s="70"/>
      <c r="C32" s="70"/>
      <c r="D32" s="70"/>
      <c r="E32" s="87"/>
      <c r="F32" s="87"/>
      <c r="G32" s="87"/>
      <c r="H32" s="52"/>
      <c r="I32" s="53"/>
      <c r="J32" s="25"/>
      <c r="K32" s="14"/>
      <c r="L32" s="31"/>
      <c r="M32" s="29"/>
      <c r="N32" s="24"/>
      <c r="O32" s="24"/>
    </row>
    <row r="33" spans="1:15" ht="33" customHeight="1" x14ac:dyDescent="0.25">
      <c r="A33" s="70"/>
      <c r="B33" s="70"/>
      <c r="C33" s="70"/>
      <c r="D33" s="70"/>
      <c r="E33" s="87"/>
      <c r="F33" s="87"/>
      <c r="G33" s="87"/>
      <c r="H33" s="59" t="s">
        <v>42</v>
      </c>
      <c r="I33" s="85"/>
      <c r="J33" s="12">
        <f>J16*0.1</f>
        <v>0</v>
      </c>
      <c r="K33" s="14">
        <v>43</v>
      </c>
      <c r="L33" s="35">
        <f>J33*K33%</f>
        <v>0</v>
      </c>
      <c r="M33" s="29">
        <v>0.01</v>
      </c>
      <c r="N33" s="24" t="s">
        <v>16</v>
      </c>
      <c r="O33" s="24">
        <v>131</v>
      </c>
    </row>
    <row r="34" spans="1:15" ht="12.75" customHeight="1" x14ac:dyDescent="0.25">
      <c r="A34" s="70"/>
      <c r="B34" s="70"/>
      <c r="C34" s="70"/>
      <c r="D34" s="70"/>
      <c r="E34" s="87"/>
      <c r="F34" s="87"/>
      <c r="G34" s="87"/>
      <c r="H34" s="52"/>
      <c r="I34" s="53"/>
      <c r="J34" s="25"/>
      <c r="K34" s="14"/>
      <c r="L34" s="31"/>
      <c r="M34" s="29"/>
      <c r="N34" s="24"/>
      <c r="O34" s="24"/>
    </row>
    <row r="35" spans="1:15" ht="22.5" customHeight="1" x14ac:dyDescent="0.25">
      <c r="A35" s="70"/>
      <c r="B35" s="70"/>
      <c r="C35" s="70"/>
      <c r="D35" s="70"/>
      <c r="E35" s="87"/>
      <c r="F35" s="87"/>
      <c r="G35" s="87"/>
      <c r="H35" s="57" t="s">
        <v>46</v>
      </c>
      <c r="I35" s="58"/>
      <c r="J35" s="12">
        <f>J16*0.1</f>
        <v>0</v>
      </c>
      <c r="K35" s="14">
        <v>7</v>
      </c>
      <c r="L35" s="35">
        <f>J35*K35%</f>
        <v>0</v>
      </c>
      <c r="M35" s="29">
        <v>250</v>
      </c>
      <c r="N35" s="24" t="s">
        <v>18</v>
      </c>
      <c r="O35" s="24">
        <v>16450</v>
      </c>
    </row>
    <row r="36" spans="1:15" ht="60.75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56" t="s">
        <v>20</v>
      </c>
      <c r="K36" s="56"/>
      <c r="L36" s="38">
        <f>SUM(L9:L35)</f>
        <v>128712.5</v>
      </c>
      <c r="M36" s="39" t="s">
        <v>21</v>
      </c>
      <c r="N36" s="54">
        <f>SUM(O17:O35)</f>
        <v>29231</v>
      </c>
      <c r="O36" s="55"/>
    </row>
    <row r="37" spans="1:15" ht="58.5" customHeight="1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47" t="s">
        <v>22</v>
      </c>
      <c r="K37" s="48"/>
      <c r="L37" s="40">
        <f>L36*100/J7</f>
        <v>36.774999999999999</v>
      </c>
      <c r="M37" s="41" t="s">
        <v>3</v>
      </c>
      <c r="N37" s="51" t="s">
        <v>25</v>
      </c>
      <c r="O37" s="51"/>
    </row>
    <row r="38" spans="1:15" ht="55.5" customHeight="1" x14ac:dyDescent="0.25">
      <c r="A38" s="26"/>
      <c r="B38" s="26"/>
      <c r="C38" s="26"/>
      <c r="D38" s="26"/>
      <c r="E38" s="26"/>
      <c r="F38" s="26"/>
      <c r="G38" s="26"/>
      <c r="H38" s="26"/>
      <c r="I38" s="27"/>
      <c r="J38" s="49" t="s">
        <v>24</v>
      </c>
      <c r="K38" s="50"/>
      <c r="L38" s="36">
        <f>SUM(J9,J11,J13,J15)*100/J7</f>
        <v>100</v>
      </c>
      <c r="M38" s="37" t="s">
        <v>3</v>
      </c>
      <c r="N38" s="51"/>
      <c r="O38" s="51"/>
    </row>
  </sheetData>
  <mergeCells count="52">
    <mergeCell ref="E16:G17"/>
    <mergeCell ref="A1:K1"/>
    <mergeCell ref="A6:D35"/>
    <mergeCell ref="C4:D5"/>
    <mergeCell ref="E5:I5"/>
    <mergeCell ref="K3:K8"/>
    <mergeCell ref="H15:I15"/>
    <mergeCell ref="H17:I17"/>
    <mergeCell ref="H19:I19"/>
    <mergeCell ref="H21:I21"/>
    <mergeCell ref="H23:I23"/>
    <mergeCell ref="H12:I12"/>
    <mergeCell ref="A2:B2"/>
    <mergeCell ref="C2:D2"/>
    <mergeCell ref="H25:I25"/>
    <mergeCell ref="E2:J2"/>
    <mergeCell ref="A4:B4"/>
    <mergeCell ref="A5:B5"/>
    <mergeCell ref="E15:F15"/>
    <mergeCell ref="H13:I13"/>
    <mergeCell ref="H3:I3"/>
    <mergeCell ref="H4:I4"/>
    <mergeCell ref="A3:B3"/>
    <mergeCell ref="C3:D3"/>
    <mergeCell ref="E13:F13"/>
    <mergeCell ref="E11:F11"/>
    <mergeCell ref="E10:G10"/>
    <mergeCell ref="E4:F4"/>
    <mergeCell ref="E6:F6"/>
    <mergeCell ref="E9:F9"/>
    <mergeCell ref="E3:F3"/>
    <mergeCell ref="H6:I6"/>
    <mergeCell ref="H8:I8"/>
    <mergeCell ref="H35:I35"/>
    <mergeCell ref="H27:I27"/>
    <mergeCell ref="H24:I24"/>
    <mergeCell ref="H26:I26"/>
    <mergeCell ref="H11:I11"/>
    <mergeCell ref="H16:I16"/>
    <mergeCell ref="H29:I29"/>
    <mergeCell ref="H31:I31"/>
    <mergeCell ref="H33:I33"/>
    <mergeCell ref="H28:I28"/>
    <mergeCell ref="H30:I30"/>
    <mergeCell ref="H32:I32"/>
    <mergeCell ref="H9:I9"/>
    <mergeCell ref="J37:K37"/>
    <mergeCell ref="J38:K38"/>
    <mergeCell ref="N37:O38"/>
    <mergeCell ref="H34:I34"/>
    <mergeCell ref="N36:O36"/>
    <mergeCell ref="J36:K36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Сист Упр ФИН</vt:lpstr>
      <vt:lpstr>Лист3</vt:lpstr>
    </vt:vector>
  </TitlesOfParts>
  <Company>Минюст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berkutov_as</dc:creator>
  <cp:lastModifiedBy>Админ</cp:lastModifiedBy>
  <dcterms:created xsi:type="dcterms:W3CDTF">2018-09-26T15:36:30Z</dcterms:created>
  <dcterms:modified xsi:type="dcterms:W3CDTF">2019-05-04T08:38:27Z</dcterms:modified>
</cp:coreProperties>
</file>