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sus\Desktop\СкайПро\ГП1\"/>
    </mc:Choice>
  </mc:AlternateContent>
  <xr:revisionPtr revIDLastSave="0" documentId="13_ncr:1_{E4625C52-448C-4E06-B279-973DC94E3AAA}" xr6:coauthVersionLast="47" xr6:coauthVersionMax="47" xr10:uidLastSave="{00000000-0000-0000-0000-000000000000}"/>
  <bookViews>
    <workbookView xWindow="2676" yWindow="4020" windowWidth="17280" windowHeight="8964" xr2:uid="{A3F96A2E-CEB8-4568-A107-6CBDF654FF54}"/>
  </bookViews>
  <sheets>
    <sheet name="Визуализация" sheetId="2" r:id="rId1"/>
    <sheet name="Юнит-экономика" sheetId="1"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1" l="1"/>
  <c r="J25" i="1"/>
  <c r="B32" i="1" s="1"/>
  <c r="I25" i="1"/>
  <c r="B31" i="1" s="1"/>
  <c r="D25" i="1"/>
  <c r="B25" i="1"/>
  <c r="N24" i="1"/>
  <c r="L24" i="1"/>
  <c r="H24" i="1"/>
  <c r="C24" i="1"/>
  <c r="E24" i="1" s="1"/>
  <c r="N23" i="1"/>
  <c r="L23" i="1"/>
  <c r="H23" i="1"/>
  <c r="E23" i="1"/>
  <c r="C23" i="1"/>
  <c r="N22" i="1"/>
  <c r="L22" i="1"/>
  <c r="H22" i="1"/>
  <c r="E22" i="1"/>
  <c r="C22" i="1"/>
  <c r="N21" i="1"/>
  <c r="L21" i="1"/>
  <c r="H21" i="1"/>
  <c r="E21" i="1"/>
  <c r="C21" i="1"/>
  <c r="N20" i="1"/>
  <c r="L20" i="1"/>
  <c r="H20" i="1"/>
  <c r="C20" i="1"/>
  <c r="E20" i="1" s="1"/>
  <c r="B27" i="1" s="1"/>
  <c r="N19" i="1"/>
  <c r="L19" i="1"/>
  <c r="H19" i="1"/>
  <c r="B6" i="1"/>
  <c r="B7" i="1" s="1"/>
  <c r="D7" i="1" s="1"/>
  <c r="D6" i="1" s="1"/>
  <c r="D5" i="1"/>
  <c r="B3" i="1" l="1"/>
  <c r="B28" i="1"/>
  <c r="B30" i="1" s="1"/>
  <c r="M23" i="1"/>
  <c r="O23" i="1" s="1"/>
  <c r="B9" i="1"/>
  <c r="H28" i="1"/>
  <c r="M20" i="1"/>
  <c r="O20" i="1" s="1"/>
  <c r="H29" i="1"/>
  <c r="B10" i="1"/>
  <c r="B11" i="1" l="1"/>
  <c r="B14" i="1" s="1"/>
  <c r="D9" i="1"/>
  <c r="D11" i="1" s="1"/>
  <c r="D14" i="1" s="1"/>
  <c r="M21" i="1"/>
  <c r="O21" i="1" s="1"/>
  <c r="M24" i="1"/>
  <c r="O24" i="1" s="1"/>
  <c r="D3" i="1"/>
  <c r="D4" i="1" s="1"/>
  <c r="D8" i="1" s="1"/>
  <c r="B4" i="1"/>
  <c r="B8" i="1" s="1"/>
  <c r="B12" i="1"/>
  <c r="D10" i="1"/>
  <c r="D12" i="1" s="1"/>
  <c r="M19" i="1"/>
  <c r="O19" i="1" s="1"/>
  <c r="H30" i="1"/>
  <c r="M22" i="1"/>
  <c r="O22" i="1" s="1"/>
</calcChain>
</file>

<file path=xl/sharedStrings.xml><?xml version="1.0" encoding="utf-8"?>
<sst xmlns="http://schemas.openxmlformats.org/spreadsheetml/2006/main" count="57" uniqueCount="53">
  <si>
    <t>AS-IS</t>
  </si>
  <si>
    <t>Изменение</t>
  </si>
  <si>
    <t>TO-BE</t>
  </si>
  <si>
    <t>Retention</t>
  </si>
  <si>
    <t>LT</t>
  </si>
  <si>
    <t>Price юнита (стандарт)</t>
  </si>
  <si>
    <t>Price юнита</t>
  </si>
  <si>
    <t>Объём скидок</t>
  </si>
  <si>
    <t>LTR</t>
  </si>
  <si>
    <t>CAC</t>
  </si>
  <si>
    <t>Fixed Costs на юнит</t>
  </si>
  <si>
    <t>CAC на юнит</t>
  </si>
  <si>
    <t>Маржинальность</t>
  </si>
  <si>
    <t>Месяц</t>
  </si>
  <si>
    <r>
      <t xml:space="preserve">Кол-во подписок </t>
    </r>
    <r>
      <rPr>
        <b/>
        <sz val="11"/>
        <color theme="1"/>
        <rFont val="Calibri"/>
        <family val="2"/>
        <charset val="204"/>
        <scheme val="minor"/>
      </rPr>
      <t>всего</t>
    </r>
  </si>
  <si>
    <r>
      <t xml:space="preserve">Кол-во </t>
    </r>
    <r>
      <rPr>
        <b/>
        <sz val="11"/>
        <color theme="1"/>
        <rFont val="Calibri"/>
        <family val="2"/>
        <charset val="204"/>
        <scheme val="minor"/>
      </rPr>
      <t>старых</t>
    </r>
    <r>
      <rPr>
        <sz val="11"/>
        <color theme="1"/>
        <rFont val="Calibri"/>
        <family val="2"/>
        <scheme val="minor"/>
      </rPr>
      <t xml:space="preserve"> подписчиков</t>
    </r>
  </si>
  <si>
    <r>
      <t xml:space="preserve">Кол-во </t>
    </r>
    <r>
      <rPr>
        <b/>
        <sz val="11"/>
        <color theme="1"/>
        <rFont val="Calibri"/>
        <family val="2"/>
        <charset val="204"/>
        <scheme val="minor"/>
      </rPr>
      <t>новых</t>
    </r>
    <r>
      <rPr>
        <sz val="11"/>
        <color theme="1"/>
        <rFont val="Calibri"/>
        <family val="2"/>
        <scheme val="minor"/>
      </rPr>
      <t xml:space="preserve"> подписчиков</t>
    </r>
  </si>
  <si>
    <r>
      <t xml:space="preserve">Кол-во </t>
    </r>
    <r>
      <rPr>
        <b/>
        <sz val="11"/>
        <color theme="1"/>
        <rFont val="Calibri"/>
        <family val="2"/>
        <charset val="204"/>
        <scheme val="minor"/>
      </rPr>
      <t>просматривающих</t>
    </r>
    <r>
      <rPr>
        <sz val="11"/>
        <color theme="1"/>
        <rFont val="Calibri"/>
        <family val="2"/>
        <scheme val="minor"/>
      </rPr>
      <t xml:space="preserve"> пользователей</t>
    </r>
  </si>
  <si>
    <t>Кол-во просмотров</t>
  </si>
  <si>
    <t>Интенсивность просмотров 1 юзером</t>
  </si>
  <si>
    <t>Затраты на маркетинг</t>
  </si>
  <si>
    <t>Постоянные расходы</t>
  </si>
  <si>
    <t>Выручка</t>
  </si>
  <si>
    <t>САС</t>
  </si>
  <si>
    <t>САС%</t>
  </si>
  <si>
    <t>Fixed costs %</t>
  </si>
  <si>
    <t>Маржинальность %</t>
  </si>
  <si>
    <t>Сумма</t>
  </si>
  <si>
    <t>Средний Retention</t>
  </si>
  <si>
    <t>Структура юнит</t>
  </si>
  <si>
    <t>LT (месяцы)</t>
  </si>
  <si>
    <t>САС,%</t>
  </si>
  <si>
    <t>Средняя цена подписки</t>
  </si>
  <si>
    <t>Fix.cost</t>
  </si>
  <si>
    <t>Средний САС</t>
  </si>
  <si>
    <t>Постоянные расходы на 1 подписку</t>
  </si>
  <si>
    <t>Визуализируйте</t>
  </si>
  <si>
    <t>1. Популярность фильмов.</t>
  </si>
  <si>
    <t xml:space="preserve">2. Активность пользователей (выберите наиболее подходящий разрез, в котором будут представлены данные). </t>
  </si>
  <si>
    <t xml:space="preserve">3. Распределение подписчиков по часовым поясам. </t>
  </si>
  <si>
    <t xml:space="preserve">4. То, что посчитаете важным визуализировать в данных (вы можете самостоятельно поискать закономерности и построить для них графики, в этом вам помогут материалы 6 и 9-10 уроков). </t>
  </si>
  <si>
    <t>Анализ просмотров</t>
  </si>
  <si>
    <t>Анализ экономики</t>
  </si>
  <si>
    <t>Анализ пользовательской активности</t>
  </si>
  <si>
    <t>Интесивность просмотра коррелируется с количеством подписчиков до 07.2021.
В 08.2021 при снижении числа подписчиков активность пользования платформой сохраняется</t>
  </si>
  <si>
    <t xml:space="preserve">По графику Retention отслеживается тренд на снижение заинтересованности платформой.
</t>
  </si>
  <si>
    <t>Из распределения подписок по часовым поясам наглядно видно, где располагается большая часть аудитории. 
Необходимо провести анализ привлечения клиентов в превалирующих регионах на эффективные модели.</t>
  </si>
  <si>
    <t>По проведенному срезу среднего числа просмотра по будним и выходным дням видно, что наибольшее число просмотров приходится на выходные. 
Пик просмотров приходится на 18 часов.
В ночные часы выходного дня количество просмотров значительно выше по сравнению с аналогичным периодом в будни.</t>
  </si>
  <si>
    <t xml:space="preserve">Основываясь на предоставленных данных, по графику делаем вывод о том, что траты на маркетинг имеют схожую динамику с числом новых клиентов. При снижении затрат на маркетинг - снижается приток новых клиентов. 
</t>
  </si>
  <si>
    <t>Диаграмма показывает сколько времени в среднем прошло от подписки до первого просмотра. В марте это время было в среднем час, в дальнейшем до первого просмотра с момента подписки проходило около суток.</t>
  </si>
  <si>
    <t>Выведенные movie_id являются наиболее популярными среди пользователей.
Данные можно использовать в маркетинговых целях</t>
  </si>
  <si>
    <t>Наглядное изображение того, что дела никуда не годятся.Оунер не получает маржи при такой работе. 
При очень большой стоимости привлеченного клиента, не удержав его, теряется значительная часть капитала. 
Маркетинг показал себя крайне неэффективно как в привлечении, так и в удержании клиента.</t>
  </si>
  <si>
    <t>А это распределение неактивных пользователей, кто подписался и не пользовался платформой. Несмотря на то, что общее число пользоввателей снижалось с 06.2021, количество "спящих" пользователей незначительно возразло.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</si>
</sst>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9" x14ac:knownFonts="1">
    <font>
      <sz val="11"/>
      <color theme="1"/>
      <name val="Calibri"/>
      <family val="2"/>
      <scheme val="minor"/>
    </font>
    <font>
      <b/>
      <sz val="11"/>
      <color theme="1"/>
      <name val="Calibri"/>
      <family val="2"/>
      <charset val="204"/>
      <scheme val="minor"/>
    </font>
    <font>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1"/>
      <color theme="1"/>
      <name val="Calibri"/>
      <family val="2"/>
      <scheme val="minor"/>
    </font>
    <font>
      <sz val="36"/>
      <color theme="1"/>
      <name val="Calibri"/>
      <family val="2"/>
      <scheme val="minor"/>
    </font>
    <font>
      <sz val="16"/>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79998168889431442"/>
        <bgColor indexed="64"/>
      </patternFill>
    </fill>
  </fills>
  <borders count="19">
    <border>
      <left/>
      <right/>
      <top/>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65">
    <xf numFmtId="0" fontId="0" fillId="0" borderId="0" xfId="0"/>
    <xf numFmtId="0" fontId="3" fillId="0" borderId="0" xfId="0" applyFont="1"/>
    <xf numFmtId="0" fontId="4" fillId="2" borderId="1" xfId="0" applyFont="1" applyFill="1" applyBorder="1"/>
    <xf numFmtId="0" fontId="4" fillId="2" borderId="2" xfId="0" applyFont="1" applyFill="1" applyBorder="1"/>
    <xf numFmtId="0" fontId="4" fillId="2" borderId="3" xfId="0" applyFont="1" applyFill="1" applyBorder="1"/>
    <xf numFmtId="0" fontId="4" fillId="0" borderId="0" xfId="0" applyFont="1"/>
    <xf numFmtId="0" fontId="4" fillId="0" borderId="4" xfId="0" applyFont="1" applyBorder="1"/>
    <xf numFmtId="10" fontId="3" fillId="0" borderId="5" xfId="0" applyNumberFormat="1" applyFont="1" applyBorder="1"/>
    <xf numFmtId="9" fontId="0" fillId="0" borderId="6" xfId="2" applyFont="1" applyBorder="1"/>
    <xf numFmtId="10" fontId="3" fillId="0" borderId="7" xfId="0" applyNumberFormat="1" applyFont="1" applyBorder="1"/>
    <xf numFmtId="10" fontId="3" fillId="0" borderId="0" xfId="0" applyNumberFormat="1" applyFont="1"/>
    <xf numFmtId="2" fontId="3" fillId="0" borderId="5" xfId="0" applyNumberFormat="1" applyFont="1" applyBorder="1"/>
    <xf numFmtId="2" fontId="3" fillId="0" borderId="6" xfId="0" applyNumberFormat="1" applyFont="1" applyBorder="1"/>
    <xf numFmtId="2" fontId="3" fillId="0" borderId="0" xfId="0" applyNumberFormat="1" applyFont="1"/>
    <xf numFmtId="0" fontId="4" fillId="0" borderId="4" xfId="0" applyFont="1" applyBorder="1" applyAlignment="1">
      <alignment wrapText="1"/>
    </xf>
    <xf numFmtId="44" fontId="3" fillId="0" borderId="5" xfId="1" applyFont="1" applyFill="1" applyBorder="1"/>
    <xf numFmtId="44" fontId="3" fillId="0" borderId="7" xfId="1" applyFont="1" applyFill="1" applyBorder="1"/>
    <xf numFmtId="44" fontId="3" fillId="0" borderId="5" xfId="0" applyNumberFormat="1" applyFont="1" applyBorder="1"/>
    <xf numFmtId="44" fontId="3" fillId="0" borderId="0" xfId="0" applyNumberFormat="1" applyFont="1"/>
    <xf numFmtId="44" fontId="0" fillId="0" borderId="0" xfId="0" applyNumberFormat="1"/>
    <xf numFmtId="44" fontId="3" fillId="0" borderId="5" xfId="1" applyFont="1" applyBorder="1"/>
    <xf numFmtId="0" fontId="4" fillId="0" borderId="8" xfId="0" applyFont="1" applyBorder="1"/>
    <xf numFmtId="10" fontId="3" fillId="0" borderId="9" xfId="0" applyNumberFormat="1" applyFont="1" applyBorder="1"/>
    <xf numFmtId="10" fontId="0" fillId="0" borderId="10" xfId="0" applyNumberFormat="1" applyBorder="1"/>
    <xf numFmtId="10" fontId="3" fillId="0" borderId="10" xfId="0" applyNumberFormat="1" applyFont="1" applyBorder="1"/>
    <xf numFmtId="10" fontId="0" fillId="0" borderId="6" xfId="0" applyNumberFormat="1" applyBorder="1"/>
    <xf numFmtId="10" fontId="3" fillId="0" borderId="6" xfId="0" applyNumberFormat="1" applyFont="1" applyBorder="1"/>
    <xf numFmtId="0" fontId="0" fillId="0" borderId="6" xfId="0" applyBorder="1"/>
    <xf numFmtId="0" fontId="4" fillId="0" borderId="11" xfId="0" applyFont="1" applyBorder="1"/>
    <xf numFmtId="10" fontId="3" fillId="0" borderId="12" xfId="0" applyNumberFormat="1" applyFont="1" applyBorder="1"/>
    <xf numFmtId="0" fontId="0" fillId="0" borderId="13" xfId="0" applyBorder="1"/>
    <xf numFmtId="10" fontId="3" fillId="0" borderId="13" xfId="0" applyNumberFormat="1" applyFont="1" applyBorder="1"/>
    <xf numFmtId="9" fontId="3" fillId="0" borderId="0" xfId="0" applyNumberFormat="1" applyFont="1"/>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14" fontId="0" fillId="0" borderId="0" xfId="0" applyNumberFormat="1" applyAlignment="1">
      <alignment wrapText="1"/>
    </xf>
    <xf numFmtId="1" fontId="0" fillId="0" borderId="0" xfId="0" applyNumberFormat="1" applyAlignment="1">
      <alignment wrapText="1"/>
    </xf>
    <xf numFmtId="44" fontId="0" fillId="0" borderId="0" xfId="1" applyFont="1" applyAlignment="1">
      <alignment wrapText="1"/>
    </xf>
    <xf numFmtId="44" fontId="0" fillId="0" borderId="0" xfId="1" applyFont="1"/>
    <xf numFmtId="44" fontId="0" fillId="0" borderId="0" xfId="1" applyFont="1" applyFill="1"/>
    <xf numFmtId="9" fontId="0" fillId="0" borderId="0" xfId="2" applyFont="1"/>
    <xf numFmtId="10" fontId="0" fillId="0" borderId="0" xfId="2" applyNumberFormat="1" applyFont="1"/>
    <xf numFmtId="10" fontId="0" fillId="0" borderId="0" xfId="0" applyNumberFormat="1"/>
    <xf numFmtId="10" fontId="0" fillId="0" borderId="0" xfId="2" applyNumberFormat="1" applyFont="1" applyAlignment="1">
      <alignment wrapText="1"/>
    </xf>
    <xf numFmtId="44" fontId="0" fillId="0" borderId="0" xfId="1" applyFont="1" applyFill="1" applyAlignment="1">
      <alignment wrapText="1"/>
    </xf>
    <xf numFmtId="2" fontId="0" fillId="0" borderId="0" xfId="0" applyNumberFormat="1"/>
    <xf numFmtId="44" fontId="5" fillId="0" borderId="0" xfId="0" applyNumberFormat="1" applyFont="1"/>
    <xf numFmtId="9" fontId="0" fillId="0" borderId="0" xfId="0" applyNumberFormat="1"/>
    <xf numFmtId="0" fontId="6" fillId="0" borderId="0" xfId="0" applyFont="1"/>
    <xf numFmtId="0" fontId="6" fillId="0" borderId="0" xfId="0" applyFont="1" applyAlignment="1">
      <alignment wrapText="1"/>
    </xf>
    <xf numFmtId="0" fontId="7" fillId="6" borderId="14" xfId="0" applyFont="1" applyFill="1" applyBorder="1" applyAlignment="1">
      <alignment horizontal="center" vertical="center"/>
    </xf>
    <xf numFmtId="0" fontId="7" fillId="6" borderId="14" xfId="0" applyFont="1" applyFill="1" applyBorder="1" applyAlignment="1">
      <alignment horizontal="center" vertical="center" wrapText="1"/>
    </xf>
    <xf numFmtId="0" fontId="7" fillId="0" borderId="0" xfId="0" applyFont="1"/>
    <xf numFmtId="0" fontId="0" fillId="0" borderId="15" xfId="0" applyBorder="1"/>
    <xf numFmtId="0" fontId="8" fillId="0" borderId="16" xfId="0" applyFont="1" applyBorder="1" applyAlignment="1">
      <alignment vertical="center" wrapText="1"/>
    </xf>
    <xf numFmtId="0" fontId="8" fillId="0" borderId="17" xfId="0" applyFont="1" applyBorder="1" applyAlignment="1">
      <alignment vertical="center" wrapText="1"/>
    </xf>
    <xf numFmtId="0" fontId="0" fillId="0" borderId="16" xfId="0" applyBorder="1"/>
    <xf numFmtId="0" fontId="8" fillId="0" borderId="16" xfId="0" applyFont="1" applyBorder="1" applyAlignment="1">
      <alignment horizontal="left" vertical="center" wrapText="1"/>
    </xf>
    <xf numFmtId="0" fontId="0" fillId="0" borderId="18" xfId="0" applyBorder="1"/>
    <xf numFmtId="0" fontId="0" fillId="0" borderId="4" xfId="0" applyBorder="1"/>
    <xf numFmtId="0" fontId="0" fillId="0" borderId="1" xfId="0" applyBorder="1"/>
    <xf numFmtId="0" fontId="8" fillId="0" borderId="18" xfId="0" applyFont="1" applyBorder="1" applyAlignment="1">
      <alignment vertical="center" wrapText="1"/>
    </xf>
    <xf numFmtId="0" fontId="0" fillId="0" borderId="16" xfId="0" applyBorder="1" applyAlignment="1">
      <alignment wrapText="1"/>
    </xf>
  </cellXfs>
  <cellStyles count="3">
    <cellStyle name="Денежный" xfId="1" builtinId="4"/>
    <cellStyle name="Обычный" xfId="0" builtinId="0"/>
    <cellStyle name="Процентный"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t>Количество пользователей и интенсивность просмотров</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'[1]Юнит-экономика'!$B$18</c:f>
              <c:strCache>
                <c:ptCount val="1"/>
                <c:pt idx="0">
                  <c:v>Кол-во подписок всего</c:v>
                </c:pt>
              </c:strCache>
            </c:strRef>
          </c:tx>
          <c:spPr>
            <a:solidFill>
              <a:schemeClr val="accent1"/>
            </a:solidFill>
            <a:ln>
              <a:noFill/>
            </a:ln>
            <a:effectLst/>
          </c:spPr>
          <c:invertIfNegative val="0"/>
          <c:dLbls>
            <c:dLbl>
              <c:idx val="4"/>
              <c:layout>
                <c:manualLayout>
                  <c:x val="-1.0160133864569872E-16"/>
                  <c:y val="1.39316253380064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39C-4E42-8437-A3CDB807AF16}"/>
                </c:ext>
              </c:extLst>
            </c:dLbl>
            <c:spPr>
              <a:gradFill>
                <a:gsLst>
                  <a:gs pos="26000">
                    <a:schemeClr val="accent1">
                      <a:lumMod val="0"/>
                      <a:lumOff val="100000"/>
                      <a:alpha val="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'[1]Юнит-экономика'!$A$19:$A$24</c:f>
              <c:numCache>
                <c:formatCode>m/d/yyyy</c:formatCode>
                <c:ptCount val="6"/>
                <c:pt idx="0">
                  <c:v>44256</c:v>
                </c:pt>
                <c:pt idx="1">
                  <c:v>44287</c:v>
                </c:pt>
                <c:pt idx="2">
                  <c:v>44317</c:v>
                </c:pt>
                <c:pt idx="3">
                  <c:v>44348</c:v>
                </c:pt>
                <c:pt idx="4">
                  <c:v>44378</c:v>
                </c:pt>
                <c:pt idx="5">
                  <c:v>44409</c:v>
                </c:pt>
              </c:numCache>
            </c:numRef>
          </c:cat>
          <c:val>
            <c:numRef>
              <c:f>'[1]Юнит-экономика'!$B$19:$B$24</c:f>
              <c:numCache>
                <c:formatCode>General</c:formatCode>
                <c:ptCount val="6"/>
                <c:pt idx="0">
                  <c:v>201</c:v>
                </c:pt>
                <c:pt idx="1">
                  <c:v>5289</c:v>
                </c:pt>
                <c:pt idx="2" formatCode="0">
                  <c:v>8990.1691890653128</c:v>
                </c:pt>
                <c:pt idx="3" formatCode="0">
                  <c:v>10322.717485852865</c:v>
                </c:pt>
                <c:pt idx="4" formatCode="0">
                  <c:v>9998.4940518284257</c:v>
                </c:pt>
                <c:pt idx="5" formatCode="0">
                  <c:v>8032.1956088647448</c:v>
                </c:pt>
              </c:numCache>
            </c:numRef>
          </c:val>
          <c:extLst>
            <c:ext xmlns:c16="http://schemas.microsoft.com/office/drawing/2014/chart" uri="{C3380CC4-5D6E-409C-BE32-E72D297353CC}">
              <c16:uniqueId val="{00000001-939C-4E42-8437-A3CDB807AF16}"/>
            </c:ext>
          </c:extLst>
        </c:ser>
        <c:dLbls>
          <c:showLegendKey val="0"/>
          <c:showVal val="0"/>
          <c:showCatName val="0"/>
          <c:showSerName val="0"/>
          <c:showPercent val="0"/>
          <c:showBubbleSize val="0"/>
        </c:dLbls>
        <c:gapWidth val="150"/>
        <c:axId val="480359008"/>
        <c:axId val="537634272"/>
      </c:barChart>
      <c:lineChart>
        <c:grouping val="standard"/>
        <c:varyColors val="0"/>
        <c:ser>
          <c:idx val="1"/>
          <c:order val="1"/>
          <c:tx>
            <c:strRef>
              <c:f>'[1]Юнит-экономика'!$H$18</c:f>
              <c:strCache>
                <c:ptCount val="1"/>
                <c:pt idx="0">
                  <c:v>Интенсивность просмотров 1 юзером</c:v>
                </c:pt>
              </c:strCache>
            </c:strRef>
          </c:tx>
          <c:spPr>
            <a:ln w="28575" cap="rnd">
              <a:solidFill>
                <a:schemeClr val="accent2"/>
              </a:solidFill>
              <a:round/>
            </a:ln>
            <a:effectLst/>
          </c:spPr>
          <c:marker>
            <c:symbol val="none"/>
          </c:marker>
          <c:cat>
            <c:numRef>
              <c:f>'[1]Юнит-экономика'!$A$19:$A$24</c:f>
              <c:numCache>
                <c:formatCode>m/d/yyyy</c:formatCode>
                <c:ptCount val="6"/>
                <c:pt idx="0">
                  <c:v>44256</c:v>
                </c:pt>
                <c:pt idx="1">
                  <c:v>44287</c:v>
                </c:pt>
                <c:pt idx="2">
                  <c:v>44317</c:v>
                </c:pt>
                <c:pt idx="3">
                  <c:v>44348</c:v>
                </c:pt>
                <c:pt idx="4">
                  <c:v>44378</c:v>
                </c:pt>
                <c:pt idx="5">
                  <c:v>44409</c:v>
                </c:pt>
              </c:numCache>
            </c:numRef>
          </c:cat>
          <c:val>
            <c:numRef>
              <c:f>'[1]Юнит-экономика'!$H$19:$H$24</c:f>
              <c:numCache>
                <c:formatCode>0</c:formatCode>
                <c:ptCount val="6"/>
                <c:pt idx="0">
                  <c:v>0.82089552238805974</c:v>
                </c:pt>
                <c:pt idx="1">
                  <c:v>2.1678956324446967</c:v>
                </c:pt>
                <c:pt idx="2">
                  <c:v>3.3358660298047171</c:v>
                </c:pt>
                <c:pt idx="3">
                  <c:v>3.3773083539077029</c:v>
                </c:pt>
                <c:pt idx="4">
                  <c:v>3.5353324027367807</c:v>
                </c:pt>
                <c:pt idx="5">
                  <c:v>3.5776021152031543</c:v>
                </c:pt>
              </c:numCache>
            </c:numRef>
          </c:val>
          <c:smooth val="0"/>
          <c:extLst>
            <c:ext xmlns:c16="http://schemas.microsoft.com/office/drawing/2014/chart" uri="{C3380CC4-5D6E-409C-BE32-E72D297353CC}">
              <c16:uniqueId val="{00000002-939C-4E42-8437-A3CDB807AF16}"/>
            </c:ext>
          </c:extLst>
        </c:ser>
        <c:dLbls>
          <c:showLegendKey val="0"/>
          <c:showVal val="0"/>
          <c:showCatName val="0"/>
          <c:showSerName val="0"/>
          <c:showPercent val="0"/>
          <c:showBubbleSize val="0"/>
        </c:dLbls>
        <c:marker val="1"/>
        <c:smooth val="0"/>
        <c:axId val="480371408"/>
        <c:axId val="537638016"/>
      </c:lineChart>
      <c:dateAx>
        <c:axId val="48035900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7634272"/>
        <c:crosses val="autoZero"/>
        <c:auto val="1"/>
        <c:lblOffset val="100"/>
        <c:baseTimeUnit val="months"/>
      </c:dateAx>
      <c:valAx>
        <c:axId val="53763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80359008"/>
        <c:crosses val="autoZero"/>
        <c:crossBetween val="between"/>
      </c:valAx>
      <c:valAx>
        <c:axId val="53763801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80371408"/>
        <c:crosses val="max"/>
        <c:crossBetween val="between"/>
      </c:valAx>
      <c:dateAx>
        <c:axId val="480371408"/>
        <c:scaling>
          <c:orientation val="minMax"/>
        </c:scaling>
        <c:delete val="1"/>
        <c:axPos val="b"/>
        <c:numFmt formatCode="m/d/yyyy" sourceLinked="1"/>
        <c:majorTickMark val="out"/>
        <c:minorTickMark val="none"/>
        <c:tickLblPos val="nextTo"/>
        <c:crossAx val="537638016"/>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1"/>
          <c:order val="0"/>
          <c:tx>
            <c:strRef>
              <c:f>'Юнит-экономика'!$K$18</c:f>
              <c:strCache>
                <c:ptCount val="1"/>
                <c:pt idx="0">
                  <c:v>Выручка</c:v>
                </c:pt>
              </c:strCache>
            </c:strRef>
          </c:tx>
          <c:spPr>
            <a:solidFill>
              <a:schemeClr val="accent2"/>
            </a:solidFill>
            <a:ln>
              <a:noFill/>
            </a:ln>
            <a:effectLst/>
          </c:spPr>
          <c:invertIfNegative val="0"/>
          <c:cat>
            <c:numRef>
              <c:f>'Юнит-экономика'!$A$19:$A$24</c:f>
              <c:numCache>
                <c:formatCode>m/d/yyyy</c:formatCode>
                <c:ptCount val="6"/>
                <c:pt idx="0">
                  <c:v>44256</c:v>
                </c:pt>
                <c:pt idx="1">
                  <c:v>44287</c:v>
                </c:pt>
                <c:pt idx="2">
                  <c:v>44317</c:v>
                </c:pt>
                <c:pt idx="3">
                  <c:v>44348</c:v>
                </c:pt>
                <c:pt idx="4">
                  <c:v>44378</c:v>
                </c:pt>
                <c:pt idx="5">
                  <c:v>44409</c:v>
                </c:pt>
              </c:numCache>
            </c:numRef>
          </c:cat>
          <c:val>
            <c:numRef>
              <c:f>'Юнит-экономика'!$K$19:$K$24</c:f>
              <c:numCache>
                <c:formatCode>_("₽"* #,##0.00_);_("₽"* \(#,##0.00\);_("₽"* "-"??_);_(@_)</c:formatCode>
                <c:ptCount val="6"/>
                <c:pt idx="0">
                  <c:v>58946.264999999999</c:v>
                </c:pt>
                <c:pt idx="1">
                  <c:v>1608279.12</c:v>
                </c:pt>
                <c:pt idx="2">
                  <c:v>2861480.9511875985</c:v>
                </c:pt>
                <c:pt idx="3">
                  <c:v>3291759.765476191</c:v>
                </c:pt>
                <c:pt idx="4">
                  <c:v>3205517.1930161933</c:v>
                </c:pt>
                <c:pt idx="5">
                  <c:v>2567531.4873516602</c:v>
                </c:pt>
              </c:numCache>
            </c:numRef>
          </c:val>
          <c:extLst>
            <c:ext xmlns:c16="http://schemas.microsoft.com/office/drawing/2014/chart" uri="{C3380CC4-5D6E-409C-BE32-E72D297353CC}">
              <c16:uniqueId val="{00000000-7A15-47A8-BC06-7178BB81107D}"/>
            </c:ext>
          </c:extLst>
        </c:ser>
        <c:dLbls>
          <c:showLegendKey val="0"/>
          <c:showVal val="0"/>
          <c:showCatName val="0"/>
          <c:showSerName val="0"/>
          <c:showPercent val="0"/>
          <c:showBubbleSize val="0"/>
        </c:dLbls>
        <c:gapWidth val="150"/>
        <c:axId val="858233312"/>
        <c:axId val="1312466432"/>
      </c:barChart>
      <c:lineChart>
        <c:grouping val="standard"/>
        <c:varyColors val="0"/>
        <c:ser>
          <c:idx val="2"/>
          <c:order val="1"/>
          <c:tx>
            <c:strRef>
              <c:f>'Юнит-экономика'!$L$18</c:f>
              <c:strCache>
                <c:ptCount val="1"/>
                <c:pt idx="0">
                  <c:v>САС</c:v>
                </c:pt>
              </c:strCache>
            </c:strRef>
          </c:tx>
          <c:spPr>
            <a:ln w="28575" cap="rnd">
              <a:solidFill>
                <a:schemeClr val="accent3"/>
              </a:solidFill>
              <a:round/>
            </a:ln>
            <a:effectLst/>
          </c:spPr>
          <c:marker>
            <c:symbol val="none"/>
          </c:marker>
          <c:cat>
            <c:numRef>
              <c:f>'Юнит-экономика'!$A$19:$A$24</c:f>
              <c:numCache>
                <c:formatCode>m/d/yyyy</c:formatCode>
                <c:ptCount val="6"/>
                <c:pt idx="0">
                  <c:v>44256</c:v>
                </c:pt>
                <c:pt idx="1">
                  <c:v>44287</c:v>
                </c:pt>
                <c:pt idx="2">
                  <c:v>44317</c:v>
                </c:pt>
                <c:pt idx="3">
                  <c:v>44348</c:v>
                </c:pt>
                <c:pt idx="4">
                  <c:v>44378</c:v>
                </c:pt>
                <c:pt idx="5">
                  <c:v>44409</c:v>
                </c:pt>
              </c:numCache>
            </c:numRef>
          </c:cat>
          <c:val>
            <c:numRef>
              <c:f>'Юнит-экономика'!$L$19:$L$24</c:f>
              <c:numCache>
                <c:formatCode>_("₽"* #,##0.00_);_("₽"* \(#,##0.00\);_("₽"* "-"??_);_(@_)</c:formatCode>
                <c:ptCount val="6"/>
                <c:pt idx="0">
                  <c:v>1023.5373134328358</c:v>
                </c:pt>
                <c:pt idx="1">
                  <c:v>1995.2307498684979</c:v>
                </c:pt>
                <c:pt idx="2">
                  <c:v>1946.0384722399776</c:v>
                </c:pt>
                <c:pt idx="3">
                  <c:v>2570.0696957001942</c:v>
                </c:pt>
                <c:pt idx="4">
                  <c:v>3122.2389965320313</c:v>
                </c:pt>
                <c:pt idx="5">
                  <c:v>2894.6346582710216</c:v>
                </c:pt>
              </c:numCache>
            </c:numRef>
          </c:val>
          <c:smooth val="0"/>
          <c:extLst>
            <c:ext xmlns:c16="http://schemas.microsoft.com/office/drawing/2014/chart" uri="{C3380CC4-5D6E-409C-BE32-E72D297353CC}">
              <c16:uniqueId val="{00000001-7A15-47A8-BC06-7178BB81107D}"/>
            </c:ext>
          </c:extLst>
        </c:ser>
        <c:dLbls>
          <c:showLegendKey val="0"/>
          <c:showVal val="0"/>
          <c:showCatName val="0"/>
          <c:showSerName val="0"/>
          <c:showPercent val="0"/>
          <c:showBubbleSize val="0"/>
        </c:dLbls>
        <c:marker val="1"/>
        <c:smooth val="0"/>
        <c:axId val="1291808000"/>
        <c:axId val="1292051440"/>
      </c:lineChart>
      <c:dateAx>
        <c:axId val="8582333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12466432"/>
        <c:crosses val="autoZero"/>
        <c:auto val="1"/>
        <c:lblOffset val="100"/>
        <c:baseTimeUnit val="months"/>
      </c:dateAx>
      <c:valAx>
        <c:axId val="13124664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858233312"/>
        <c:crosses val="autoZero"/>
        <c:crossBetween val="between"/>
      </c:valAx>
      <c:valAx>
        <c:axId val="1292051440"/>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91808000"/>
        <c:crosses val="max"/>
        <c:crossBetween val="between"/>
      </c:valAx>
      <c:dateAx>
        <c:axId val="1291808000"/>
        <c:scaling>
          <c:orientation val="minMax"/>
        </c:scaling>
        <c:delete val="1"/>
        <c:axPos val="b"/>
        <c:numFmt formatCode="m/d/yyyy" sourceLinked="1"/>
        <c:majorTickMark val="out"/>
        <c:minorTickMark val="none"/>
        <c:tickLblPos val="nextTo"/>
        <c:crossAx val="1292051440"/>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ru-RU" sz="1200" b="0" i="0" baseline="0">
                <a:effectLst/>
              </a:rPr>
              <a:t>Распределение просмотров по суточным часам</a:t>
            </a:r>
            <a:endParaRPr lang="ru-RU"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'[1]Сводные таблицы'!$AG$51</c:f>
              <c:strCache>
                <c:ptCount val="1"/>
                <c:pt idx="0">
                  <c:v>Среднее в выходной</c:v>
                </c:pt>
              </c:strCache>
            </c:strRef>
          </c:tx>
          <c:spPr>
            <a:solidFill>
              <a:schemeClr val="accent1"/>
            </a:solidFill>
            <a:ln>
              <a:noFill/>
            </a:ln>
            <a:effectLst/>
          </c:spPr>
          <c:invertIfNegative val="0"/>
          <c:cat>
            <c:numLit>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Lit>
          </c:cat>
          <c:val>
            <c:numLit>
              <c:formatCode>General</c:formatCode>
              <c:ptCount val="24"/>
              <c:pt idx="0">
                <c:v>441.8</c:v>
              </c:pt>
              <c:pt idx="1">
                <c:v>299</c:v>
              </c:pt>
              <c:pt idx="2">
                <c:v>216.8</c:v>
              </c:pt>
              <c:pt idx="3">
                <c:v>175.8</c:v>
              </c:pt>
              <c:pt idx="4">
                <c:v>172.2</c:v>
              </c:pt>
              <c:pt idx="5">
                <c:v>161.6</c:v>
              </c:pt>
              <c:pt idx="6">
                <c:v>158.19999999999999</c:v>
              </c:pt>
              <c:pt idx="7">
                <c:v>188</c:v>
              </c:pt>
              <c:pt idx="8">
                <c:v>206.8</c:v>
              </c:pt>
              <c:pt idx="9">
                <c:v>269.8</c:v>
              </c:pt>
              <c:pt idx="10">
                <c:v>365.8</c:v>
              </c:pt>
              <c:pt idx="11">
                <c:v>503</c:v>
              </c:pt>
              <c:pt idx="12">
                <c:v>723.6</c:v>
              </c:pt>
              <c:pt idx="13">
                <c:v>946.2</c:v>
              </c:pt>
              <c:pt idx="14">
                <c:v>1185.2</c:v>
              </c:pt>
              <c:pt idx="15">
                <c:v>1410.6</c:v>
              </c:pt>
              <c:pt idx="16">
                <c:v>1538.6</c:v>
              </c:pt>
              <c:pt idx="17">
                <c:v>1628</c:v>
              </c:pt>
              <c:pt idx="18">
                <c:v>1562.6</c:v>
              </c:pt>
              <c:pt idx="19">
                <c:v>1488</c:v>
              </c:pt>
              <c:pt idx="20">
                <c:v>1348.8</c:v>
              </c:pt>
              <c:pt idx="21">
                <c:v>1118.2</c:v>
              </c:pt>
              <c:pt idx="22">
                <c:v>913.4</c:v>
              </c:pt>
              <c:pt idx="23">
                <c:v>695.6</c:v>
              </c:pt>
            </c:numLit>
          </c:val>
          <c:extLst>
            <c:ext xmlns:c16="http://schemas.microsoft.com/office/drawing/2014/chart" uri="{C3380CC4-5D6E-409C-BE32-E72D297353CC}">
              <c16:uniqueId val="{00000000-A1CC-43CE-990B-C623B101F48E}"/>
            </c:ext>
          </c:extLst>
        </c:ser>
        <c:ser>
          <c:idx val="1"/>
          <c:order val="1"/>
          <c:tx>
            <c:strRef>
              <c:f>'[1]Сводные таблицы'!$AG$51</c:f>
              <c:strCache>
                <c:ptCount val="1"/>
                <c:pt idx="0">
                  <c:v>Среднее в выходной</c:v>
                </c:pt>
              </c:strCache>
            </c:strRef>
          </c:tx>
          <c:spPr>
            <a:solidFill>
              <a:schemeClr val="accent2"/>
            </a:solidFill>
            <a:ln>
              <a:noFill/>
            </a:ln>
            <a:effectLst/>
          </c:spPr>
          <c:invertIfNegative val="0"/>
          <c:cat>
            <c:numLit>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Lit>
          </c:cat>
          <c:val>
            <c:numLit>
              <c:formatCode>General</c:formatCode>
              <c:ptCount val="24"/>
              <c:pt idx="0">
                <c:v>771.5</c:v>
              </c:pt>
              <c:pt idx="1">
                <c:v>698.5</c:v>
              </c:pt>
              <c:pt idx="2">
                <c:v>648</c:v>
              </c:pt>
              <c:pt idx="3">
                <c:v>566</c:v>
              </c:pt>
              <c:pt idx="4">
                <c:v>550</c:v>
              </c:pt>
              <c:pt idx="5">
                <c:v>586.5</c:v>
              </c:pt>
              <c:pt idx="6">
                <c:v>558.5</c:v>
              </c:pt>
              <c:pt idx="7">
                <c:v>604.5</c:v>
              </c:pt>
              <c:pt idx="8">
                <c:v>660</c:v>
              </c:pt>
              <c:pt idx="9">
                <c:v>708.5</c:v>
              </c:pt>
              <c:pt idx="10">
                <c:v>767.5</c:v>
              </c:pt>
              <c:pt idx="11">
                <c:v>931</c:v>
              </c:pt>
              <c:pt idx="12">
                <c:v>1042.5</c:v>
              </c:pt>
              <c:pt idx="13">
                <c:v>1283.5</c:v>
              </c:pt>
              <c:pt idx="14">
                <c:v>1499.5</c:v>
              </c:pt>
              <c:pt idx="15">
                <c:v>1723</c:v>
              </c:pt>
              <c:pt idx="16">
                <c:v>1817.5</c:v>
              </c:pt>
              <c:pt idx="17">
                <c:v>1930.5</c:v>
              </c:pt>
              <c:pt idx="18">
                <c:v>1921.5</c:v>
              </c:pt>
              <c:pt idx="19">
                <c:v>1736</c:v>
              </c:pt>
              <c:pt idx="20">
                <c:v>1560</c:v>
              </c:pt>
              <c:pt idx="21">
                <c:v>1395.5</c:v>
              </c:pt>
              <c:pt idx="22">
                <c:v>1124.5</c:v>
              </c:pt>
              <c:pt idx="23">
                <c:v>905.5</c:v>
              </c:pt>
            </c:numLit>
          </c:val>
          <c:extLst>
            <c:ext xmlns:c16="http://schemas.microsoft.com/office/drawing/2014/chart" uri="{C3380CC4-5D6E-409C-BE32-E72D297353CC}">
              <c16:uniqueId val="{00000001-A1CC-43CE-990B-C623B101F48E}"/>
            </c:ext>
          </c:extLst>
        </c:ser>
        <c:dLbls>
          <c:showLegendKey val="0"/>
          <c:showVal val="0"/>
          <c:showCatName val="0"/>
          <c:showSerName val="0"/>
          <c:showPercent val="0"/>
          <c:showBubbleSize val="0"/>
        </c:dLbls>
        <c:gapWidth val="219"/>
        <c:overlap val="-27"/>
        <c:axId val="1259385536"/>
        <c:axId val="1312463520"/>
      </c:barChart>
      <c:catAx>
        <c:axId val="125938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Время, час</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12463520"/>
        <c:crosses val="autoZero"/>
        <c:auto val="1"/>
        <c:lblAlgn val="ctr"/>
        <c:lblOffset val="100"/>
        <c:noMultiLvlLbl val="0"/>
      </c:catAx>
      <c:valAx>
        <c:axId val="131246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Количество просмотров</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59385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Наиболее просматриваемые</a:t>
            </a:r>
            <a:r>
              <a:rPr lang="ru-RU" baseline="0"/>
              <a:t> фильмы</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Итог</c:v>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52F-4C09-986C-E9F1C5F37511}"/>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3-252F-4C09-986C-E9F1C5F37511}"/>
              </c:ext>
            </c:extLst>
          </c:dPt>
          <c:dPt>
            <c:idx val="19"/>
            <c:invertIfNegative val="0"/>
            <c:bubble3D val="0"/>
            <c:spPr>
              <a:solidFill>
                <a:schemeClr val="accent1"/>
              </a:solidFill>
              <a:ln>
                <a:noFill/>
              </a:ln>
              <a:effectLst/>
            </c:spPr>
            <c:extLst>
              <c:ext xmlns:c16="http://schemas.microsoft.com/office/drawing/2014/chart" uri="{C3380CC4-5D6E-409C-BE32-E72D297353CC}">
                <c16:uniqueId val="{00000005-252F-4C09-986C-E9F1C5F37511}"/>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2F-4C09-986C-E9F1C5F37511}"/>
                </c:ext>
              </c:extLst>
            </c:dLbl>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2F-4C09-986C-E9F1C5F37511}"/>
                </c:ext>
              </c:extLst>
            </c:dLbl>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2F-4C09-986C-E9F1C5F375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0"/>
              <c:pt idx="0">
                <c:v>411922</c:v>
              </c:pt>
              <c:pt idx="1">
                <c:v>250679</c:v>
              </c:pt>
              <c:pt idx="2">
                <c:v>158978</c:v>
              </c:pt>
              <c:pt idx="3">
                <c:v>230507</c:v>
              </c:pt>
              <c:pt idx="4">
                <c:v>351192</c:v>
              </c:pt>
              <c:pt idx="5">
                <c:v>347008</c:v>
              </c:pt>
              <c:pt idx="6">
                <c:v>118549</c:v>
              </c:pt>
              <c:pt idx="7">
                <c:v>347393</c:v>
              </c:pt>
              <c:pt idx="8">
                <c:v>470762</c:v>
              </c:pt>
              <c:pt idx="9">
                <c:v>21760</c:v>
              </c:pt>
              <c:pt idx="10">
                <c:v>182191</c:v>
              </c:pt>
              <c:pt idx="11">
                <c:v>154256</c:v>
              </c:pt>
              <c:pt idx="12">
                <c:v>153893</c:v>
              </c:pt>
              <c:pt idx="13">
                <c:v>439981</c:v>
              </c:pt>
              <c:pt idx="14">
                <c:v>227775</c:v>
              </c:pt>
              <c:pt idx="15">
                <c:v>88863</c:v>
              </c:pt>
              <c:pt idx="16">
                <c:v>258219</c:v>
              </c:pt>
              <c:pt idx="17">
                <c:v>242428</c:v>
              </c:pt>
              <c:pt idx="18">
                <c:v>472712</c:v>
              </c:pt>
              <c:pt idx="19">
                <c:v>5151</c:v>
              </c:pt>
            </c:strLit>
          </c:cat>
          <c:val>
            <c:numLit>
              <c:formatCode>General</c:formatCode>
              <c:ptCount val="20"/>
              <c:pt idx="0">
                <c:v>8071</c:v>
              </c:pt>
              <c:pt idx="1">
                <c:v>5079</c:v>
              </c:pt>
              <c:pt idx="2">
                <c:v>4240</c:v>
              </c:pt>
              <c:pt idx="3">
                <c:v>3824</c:v>
              </c:pt>
              <c:pt idx="4">
                <c:v>3501</c:v>
              </c:pt>
              <c:pt idx="5">
                <c:v>2508</c:v>
              </c:pt>
              <c:pt idx="6">
                <c:v>2288</c:v>
              </c:pt>
              <c:pt idx="7">
                <c:v>2092</c:v>
              </c:pt>
              <c:pt idx="8">
                <c:v>1776</c:v>
              </c:pt>
              <c:pt idx="9">
                <c:v>1592</c:v>
              </c:pt>
              <c:pt idx="10">
                <c:v>1541</c:v>
              </c:pt>
              <c:pt idx="11">
                <c:v>1394</c:v>
              </c:pt>
              <c:pt idx="12">
                <c:v>1381</c:v>
              </c:pt>
              <c:pt idx="13">
                <c:v>1320</c:v>
              </c:pt>
              <c:pt idx="14">
                <c:v>1266</c:v>
              </c:pt>
              <c:pt idx="15">
                <c:v>1079</c:v>
              </c:pt>
              <c:pt idx="16">
                <c:v>1036</c:v>
              </c:pt>
              <c:pt idx="17">
                <c:v>938</c:v>
              </c:pt>
              <c:pt idx="18">
                <c:v>936</c:v>
              </c:pt>
              <c:pt idx="19">
                <c:v>857</c:v>
              </c:pt>
            </c:numLit>
          </c:val>
          <c:extLst>
            <c:ext xmlns:c16="http://schemas.microsoft.com/office/drawing/2014/chart" uri="{C3380CC4-5D6E-409C-BE32-E72D297353CC}">
              <c16:uniqueId val="{00000006-252F-4C09-986C-E9F1C5F37511}"/>
            </c:ext>
          </c:extLst>
        </c:ser>
        <c:dLbls>
          <c:showLegendKey val="0"/>
          <c:showVal val="0"/>
          <c:showCatName val="0"/>
          <c:showSerName val="0"/>
          <c:showPercent val="0"/>
          <c:showBubbleSize val="0"/>
        </c:dLbls>
        <c:gapWidth val="182"/>
        <c:axId val="616230672"/>
        <c:axId val="550773216"/>
      </c:barChart>
      <c:catAx>
        <c:axId val="61623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50773216"/>
        <c:crosses val="autoZero"/>
        <c:auto val="1"/>
        <c:lblAlgn val="ctr"/>
        <c:lblOffset val="100"/>
        <c:noMultiLvlLbl val="0"/>
      </c:catAx>
      <c:valAx>
        <c:axId val="550773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1623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Retention</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10619353567794831"/>
          <c:y val="0.15512925434429292"/>
          <c:w val="0.75548739175129265"/>
          <c:h val="0.58979500766518844"/>
        </c:manualLayout>
      </c:layout>
      <c:barChart>
        <c:barDir val="col"/>
        <c:grouping val="clustered"/>
        <c:varyColors val="0"/>
        <c:ser>
          <c:idx val="1"/>
          <c:order val="1"/>
          <c:tx>
            <c:strRef>
              <c:f>'[1]Юнит-экономика'!$D$18</c:f>
              <c:strCache>
                <c:ptCount val="1"/>
                <c:pt idx="0">
                  <c:v>Кол-во новых подписчиков</c:v>
                </c:pt>
              </c:strCache>
            </c:strRef>
          </c:tx>
          <c:spPr>
            <a:solidFill>
              <a:schemeClr val="accent2"/>
            </a:solidFill>
            <a:ln>
              <a:noFill/>
            </a:ln>
            <a:effectLst/>
          </c:spPr>
          <c:invertIfNegative val="0"/>
          <c:dLbls>
            <c:dLbl>
              <c:idx val="5"/>
              <c:layout>
                <c:manualLayout>
                  <c:x val="-2.080790372658087E-3"/>
                  <c:y val="1.71194556369875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A9-43B9-A03B-4DA062677E12}"/>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'[1]Юнит-экономика'!$A$19:$A$24</c:f>
              <c:numCache>
                <c:formatCode>m/d/yyyy</c:formatCode>
                <c:ptCount val="6"/>
                <c:pt idx="0">
                  <c:v>44256</c:v>
                </c:pt>
                <c:pt idx="1">
                  <c:v>44287</c:v>
                </c:pt>
                <c:pt idx="2">
                  <c:v>44317</c:v>
                </c:pt>
                <c:pt idx="3">
                  <c:v>44348</c:v>
                </c:pt>
                <c:pt idx="4">
                  <c:v>44378</c:v>
                </c:pt>
                <c:pt idx="5">
                  <c:v>44409</c:v>
                </c:pt>
              </c:numCache>
            </c:numRef>
          </c:cat>
          <c:val>
            <c:numRef>
              <c:f>'[1]Юнит-экономика'!$D$19:$D$24</c:f>
              <c:numCache>
                <c:formatCode>General</c:formatCode>
                <c:ptCount val="6"/>
                <c:pt idx="0">
                  <c:v>201</c:v>
                </c:pt>
                <c:pt idx="1">
                  <c:v>5122</c:v>
                </c:pt>
                <c:pt idx="2">
                  <c:v>4396</c:v>
                </c:pt>
                <c:pt idx="3">
                  <c:v>3255</c:v>
                </c:pt>
                <c:pt idx="4">
                  <c:v>1916</c:v>
                </c:pt>
                <c:pt idx="5">
                  <c:v>378</c:v>
                </c:pt>
              </c:numCache>
            </c:numRef>
          </c:val>
          <c:extLst>
            <c:ext xmlns:c16="http://schemas.microsoft.com/office/drawing/2014/chart" uri="{C3380CC4-5D6E-409C-BE32-E72D297353CC}">
              <c16:uniqueId val="{00000001-7FA9-43B9-A03B-4DA062677E12}"/>
            </c:ext>
          </c:extLst>
        </c:ser>
        <c:ser>
          <c:idx val="2"/>
          <c:order val="2"/>
          <c:tx>
            <c:strRef>
              <c:f>'[1]Юнит-экономика'!$C$18</c:f>
              <c:strCache>
                <c:ptCount val="1"/>
                <c:pt idx="0">
                  <c:v>Кол-во старых подписчиков</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'[1]Юнит-экономика'!$A$19:$A$24</c:f>
              <c:numCache>
                <c:formatCode>m/d/yyyy</c:formatCode>
                <c:ptCount val="6"/>
                <c:pt idx="0">
                  <c:v>44256</c:v>
                </c:pt>
                <c:pt idx="1">
                  <c:v>44287</c:v>
                </c:pt>
                <c:pt idx="2">
                  <c:v>44317</c:v>
                </c:pt>
                <c:pt idx="3">
                  <c:v>44348</c:v>
                </c:pt>
                <c:pt idx="4">
                  <c:v>44378</c:v>
                </c:pt>
                <c:pt idx="5">
                  <c:v>44409</c:v>
                </c:pt>
              </c:numCache>
            </c:numRef>
          </c:cat>
          <c:val>
            <c:numRef>
              <c:f>'[1]Юнит-экономика'!$C$19:$C$24</c:f>
              <c:numCache>
                <c:formatCode>0</c:formatCode>
                <c:ptCount val="6"/>
                <c:pt idx="1">
                  <c:v>167</c:v>
                </c:pt>
                <c:pt idx="2">
                  <c:v>4594.1691890653128</c:v>
                </c:pt>
                <c:pt idx="3">
                  <c:v>7067.7174858528651</c:v>
                </c:pt>
                <c:pt idx="4">
                  <c:v>8082.4940518284257</c:v>
                </c:pt>
                <c:pt idx="5">
                  <c:v>7654.1956088647448</c:v>
                </c:pt>
              </c:numCache>
            </c:numRef>
          </c:val>
          <c:extLst>
            <c:ext xmlns:c16="http://schemas.microsoft.com/office/drawing/2014/chart" uri="{C3380CC4-5D6E-409C-BE32-E72D297353CC}">
              <c16:uniqueId val="{00000002-7FA9-43B9-A03B-4DA062677E12}"/>
            </c:ext>
          </c:extLst>
        </c:ser>
        <c:dLbls>
          <c:showLegendKey val="0"/>
          <c:showVal val="0"/>
          <c:showCatName val="0"/>
          <c:showSerName val="0"/>
          <c:showPercent val="0"/>
          <c:showBubbleSize val="0"/>
        </c:dLbls>
        <c:gapWidth val="150"/>
        <c:axId val="537854928"/>
        <c:axId val="537644672"/>
      </c:barChart>
      <c:lineChart>
        <c:grouping val="standard"/>
        <c:varyColors val="0"/>
        <c:ser>
          <c:idx val="0"/>
          <c:order val="0"/>
          <c:tx>
            <c:strRef>
              <c:f>'[1]Юнит-экономика'!$E$18</c:f>
              <c:strCache>
                <c:ptCount val="1"/>
                <c:pt idx="0">
                  <c:v>Retention</c:v>
                </c:pt>
              </c:strCache>
            </c:strRef>
          </c:tx>
          <c:spPr>
            <a:ln w="28575" cap="rnd">
              <a:solidFill>
                <a:schemeClr val="accent1"/>
              </a:solidFill>
              <a:round/>
            </a:ln>
            <a:effectLst/>
          </c:spPr>
          <c:marker>
            <c:symbol val="none"/>
          </c:marker>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A9-43B9-A03B-4DA062677E12}"/>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A9-43B9-A03B-4DA062677E12}"/>
                </c:ext>
              </c:extLst>
            </c:dLbl>
            <c:dLbl>
              <c:idx val="5"/>
              <c:layout>
                <c:manualLayout>
                  <c:x val="-7.71731483851643E-2"/>
                  <c:y val="2.9385830387036127E-2"/>
                </c:manualLayout>
              </c:layout>
              <c:showLegendKey val="0"/>
              <c:showVal val="1"/>
              <c:showCatName val="0"/>
              <c:showSerName val="0"/>
              <c:showPercent val="0"/>
              <c:showBubbleSize val="0"/>
              <c:extLst>
                <c:ext xmlns:c15="http://schemas.microsoft.com/office/drawing/2012/chart" uri="{CE6537A1-D6FC-4f65-9D91-7224C49458BB}">
                  <c15:layout>
                    <c:manualLayout>
                      <c:w val="7.2910640224549864E-2"/>
                      <c:h val="6.5554880112559055E-2"/>
                    </c:manualLayout>
                  </c15:layout>
                </c:ext>
                <c:ext xmlns:c16="http://schemas.microsoft.com/office/drawing/2014/chart" uri="{C3380CC4-5D6E-409C-BE32-E72D297353CC}">
                  <c16:uniqueId val="{00000005-7FA9-43B9-A03B-4DA062677E12}"/>
                </c:ext>
              </c:extLst>
            </c:dLbl>
            <c:numFmt formatCode="0%" sourceLinked="0"/>
            <c:spPr>
              <a:solidFill>
                <a:schemeClr val="accent1">
                  <a:alpha val="32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'[1]Юнит-экономика'!$A$19:$A$24</c:f>
              <c:numCache>
                <c:formatCode>m/d/yyyy</c:formatCode>
                <c:ptCount val="6"/>
                <c:pt idx="0">
                  <c:v>44256</c:v>
                </c:pt>
                <c:pt idx="1">
                  <c:v>44287</c:v>
                </c:pt>
                <c:pt idx="2">
                  <c:v>44317</c:v>
                </c:pt>
                <c:pt idx="3">
                  <c:v>44348</c:v>
                </c:pt>
                <c:pt idx="4">
                  <c:v>44378</c:v>
                </c:pt>
                <c:pt idx="5">
                  <c:v>44409</c:v>
                </c:pt>
              </c:numCache>
            </c:numRef>
          </c:cat>
          <c:val>
            <c:numRef>
              <c:f>'[1]Юнит-экономика'!$E$19:$E$24</c:f>
              <c:numCache>
                <c:formatCode>0.00%</c:formatCode>
                <c:ptCount val="6"/>
                <c:pt idx="1">
                  <c:v>0.8308457711442786</c:v>
                </c:pt>
                <c:pt idx="2">
                  <c:v>0.86862718643700376</c:v>
                </c:pt>
                <c:pt idx="3">
                  <c:v>0.7861606758690689</c:v>
                </c:pt>
                <c:pt idx="4">
                  <c:v>0.78298123172559619</c:v>
                </c:pt>
                <c:pt idx="5">
                  <c:v>0.76553484646670578</c:v>
                </c:pt>
              </c:numCache>
            </c:numRef>
          </c:val>
          <c:smooth val="0"/>
          <c:extLst>
            <c:ext xmlns:c16="http://schemas.microsoft.com/office/drawing/2014/chart" uri="{C3380CC4-5D6E-409C-BE32-E72D297353CC}">
              <c16:uniqueId val="{00000006-7FA9-43B9-A03B-4DA062677E12}"/>
            </c:ext>
          </c:extLst>
        </c:ser>
        <c:dLbls>
          <c:showLegendKey val="0"/>
          <c:showVal val="0"/>
          <c:showCatName val="0"/>
          <c:showSerName val="0"/>
          <c:showPercent val="0"/>
          <c:showBubbleSize val="0"/>
        </c:dLbls>
        <c:marker val="1"/>
        <c:smooth val="0"/>
        <c:axId val="1565320480"/>
        <c:axId val="1568059264"/>
      </c:lineChart>
      <c:catAx>
        <c:axId val="537854928"/>
        <c:scaling>
          <c:orientation val="minMax"/>
        </c:scaling>
        <c:delete val="0"/>
        <c:axPos val="b"/>
        <c:numFmt formatCode="m/d/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7644672"/>
        <c:crosses val="autoZero"/>
        <c:auto val="0"/>
        <c:lblAlgn val="ctr"/>
        <c:lblOffset val="100"/>
        <c:noMultiLvlLbl val="1"/>
      </c:catAx>
      <c:valAx>
        <c:axId val="53764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7854928"/>
        <c:crosses val="autoZero"/>
        <c:crossBetween val="between"/>
      </c:valAx>
      <c:valAx>
        <c:axId val="15680592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65320480"/>
        <c:crosses val="max"/>
        <c:crossBetween val="between"/>
      </c:valAx>
      <c:dateAx>
        <c:axId val="1565320480"/>
        <c:scaling>
          <c:orientation val="minMax"/>
        </c:scaling>
        <c:delete val="1"/>
        <c:axPos val="b"/>
        <c:numFmt formatCode="m/d/yyyy" sourceLinked="1"/>
        <c:majorTickMark val="out"/>
        <c:minorTickMark val="none"/>
        <c:tickLblPos val="nextTo"/>
        <c:crossAx val="1568059264"/>
        <c:crosses val="autoZero"/>
        <c:auto val="1"/>
        <c:lblOffset val="100"/>
        <c:baseTimeUnit val="months"/>
      </c:dateAx>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Анализ маркетинга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'[1]Юнит-экономика'!$D$18</c:f>
              <c:strCache>
                <c:ptCount val="1"/>
                <c:pt idx="0">
                  <c:v>Кол-во новых подписчиков</c:v>
                </c:pt>
              </c:strCache>
            </c:strRef>
          </c:tx>
          <c:spPr>
            <a:solidFill>
              <a:schemeClr val="accent1"/>
            </a:solidFill>
            <a:ln>
              <a:noFill/>
            </a:ln>
            <a:effectLst/>
          </c:spPr>
          <c:invertIfNegative val="0"/>
          <c:cat>
            <c:numRef>
              <c:f>'[1]Юнит-экономика'!$A$19:$A$24</c:f>
              <c:numCache>
                <c:formatCode>m/d/yyyy</c:formatCode>
                <c:ptCount val="6"/>
                <c:pt idx="0">
                  <c:v>44256</c:v>
                </c:pt>
                <c:pt idx="1">
                  <c:v>44287</c:v>
                </c:pt>
                <c:pt idx="2">
                  <c:v>44317</c:v>
                </c:pt>
                <c:pt idx="3">
                  <c:v>44348</c:v>
                </c:pt>
                <c:pt idx="4">
                  <c:v>44378</c:v>
                </c:pt>
                <c:pt idx="5">
                  <c:v>44409</c:v>
                </c:pt>
              </c:numCache>
            </c:numRef>
          </c:cat>
          <c:val>
            <c:numRef>
              <c:f>'[1]Юнит-экономика'!$D$19:$D$24</c:f>
              <c:numCache>
                <c:formatCode>General</c:formatCode>
                <c:ptCount val="6"/>
                <c:pt idx="0">
                  <c:v>201</c:v>
                </c:pt>
                <c:pt idx="1">
                  <c:v>5122</c:v>
                </c:pt>
                <c:pt idx="2">
                  <c:v>4396</c:v>
                </c:pt>
                <c:pt idx="3">
                  <c:v>3255</c:v>
                </c:pt>
                <c:pt idx="4">
                  <c:v>1916</c:v>
                </c:pt>
                <c:pt idx="5">
                  <c:v>378</c:v>
                </c:pt>
              </c:numCache>
            </c:numRef>
          </c:val>
          <c:extLst>
            <c:ext xmlns:c16="http://schemas.microsoft.com/office/drawing/2014/chart" uri="{C3380CC4-5D6E-409C-BE32-E72D297353CC}">
              <c16:uniqueId val="{00000000-6715-4D01-8B6E-B0EB2FC772D3}"/>
            </c:ext>
          </c:extLst>
        </c:ser>
        <c:ser>
          <c:idx val="2"/>
          <c:order val="2"/>
          <c:tx>
            <c:strRef>
              <c:f>'[1]Юнит-экономика'!$B$18</c:f>
              <c:strCache>
                <c:ptCount val="1"/>
                <c:pt idx="0">
                  <c:v>Кол-во подписок всего</c:v>
                </c:pt>
              </c:strCache>
            </c:strRef>
          </c:tx>
          <c:spPr>
            <a:solidFill>
              <a:schemeClr val="accent3"/>
            </a:solidFill>
            <a:ln>
              <a:noFill/>
            </a:ln>
            <a:effectLst/>
          </c:spPr>
          <c:invertIfNegative val="0"/>
          <c:val>
            <c:numRef>
              <c:f>'[1]Юнит-экономика'!$B$19:$B$24</c:f>
              <c:numCache>
                <c:formatCode>General</c:formatCode>
                <c:ptCount val="6"/>
                <c:pt idx="0">
                  <c:v>201</c:v>
                </c:pt>
                <c:pt idx="1">
                  <c:v>5289</c:v>
                </c:pt>
                <c:pt idx="2" formatCode="0">
                  <c:v>8990.1691890653128</c:v>
                </c:pt>
                <c:pt idx="3" formatCode="0">
                  <c:v>10322.717485852865</c:v>
                </c:pt>
                <c:pt idx="4" formatCode="0">
                  <c:v>9998.4940518284257</c:v>
                </c:pt>
                <c:pt idx="5" formatCode="0">
                  <c:v>8032.1956088647448</c:v>
                </c:pt>
              </c:numCache>
            </c:numRef>
          </c:val>
          <c:extLst>
            <c:ext xmlns:c16="http://schemas.microsoft.com/office/drawing/2014/chart" uri="{C3380CC4-5D6E-409C-BE32-E72D297353CC}">
              <c16:uniqueId val="{00000001-6715-4D01-8B6E-B0EB2FC772D3}"/>
            </c:ext>
          </c:extLst>
        </c:ser>
        <c:dLbls>
          <c:showLegendKey val="0"/>
          <c:showVal val="0"/>
          <c:showCatName val="0"/>
          <c:showSerName val="0"/>
          <c:showPercent val="0"/>
          <c:showBubbleSize val="0"/>
        </c:dLbls>
        <c:gapWidth val="150"/>
        <c:axId val="1565312080"/>
        <c:axId val="1568033472"/>
      </c:barChart>
      <c:lineChart>
        <c:grouping val="standard"/>
        <c:varyColors val="0"/>
        <c:ser>
          <c:idx val="1"/>
          <c:order val="1"/>
          <c:tx>
            <c:strRef>
              <c:f>'[1]Юнит-экономика'!$I$18</c:f>
              <c:strCache>
                <c:ptCount val="1"/>
                <c:pt idx="0">
                  <c:v>Затраты на маркетинг</c:v>
                </c:pt>
              </c:strCache>
            </c:strRef>
          </c:tx>
          <c:spPr>
            <a:ln w="28575" cap="rnd">
              <a:solidFill>
                <a:schemeClr val="accent2"/>
              </a:solidFill>
              <a:round/>
            </a:ln>
            <a:effectLst/>
          </c:spPr>
          <c:marker>
            <c:symbol val="none"/>
          </c:marker>
          <c:cat>
            <c:numRef>
              <c:f>'[1]Юнит-экономика'!$A$19:$A$24</c:f>
              <c:numCache>
                <c:formatCode>m/d/yyyy</c:formatCode>
                <c:ptCount val="6"/>
                <c:pt idx="0">
                  <c:v>44256</c:v>
                </c:pt>
                <c:pt idx="1">
                  <c:v>44287</c:v>
                </c:pt>
                <c:pt idx="2">
                  <c:v>44317</c:v>
                </c:pt>
                <c:pt idx="3">
                  <c:v>44348</c:v>
                </c:pt>
                <c:pt idx="4">
                  <c:v>44378</c:v>
                </c:pt>
                <c:pt idx="5">
                  <c:v>44409</c:v>
                </c:pt>
              </c:numCache>
            </c:numRef>
          </c:cat>
          <c:val>
            <c:numRef>
              <c:f>'[1]Юнит-экономика'!$I$19:$I$24</c:f>
              <c:numCache>
                <c:formatCode>_("₽"* #,##0.00_);_("₽"* \(#,##0.00\);_("₽"* "-"??_);_(@_)</c:formatCode>
                <c:ptCount val="6"/>
                <c:pt idx="0">
                  <c:v>205731</c:v>
                </c:pt>
                <c:pt idx="1">
                  <c:v>10219571.900826447</c:v>
                </c:pt>
                <c:pt idx="2">
                  <c:v>8554785.1239669416</c:v>
                </c:pt>
                <c:pt idx="3">
                  <c:v>8365576.8595041325</c:v>
                </c:pt>
                <c:pt idx="4">
                  <c:v>5982209.9173553716</c:v>
                </c:pt>
                <c:pt idx="5">
                  <c:v>1094171.9008264462</c:v>
                </c:pt>
              </c:numCache>
            </c:numRef>
          </c:val>
          <c:smooth val="0"/>
          <c:extLst>
            <c:ext xmlns:c16="http://schemas.microsoft.com/office/drawing/2014/chart" uri="{C3380CC4-5D6E-409C-BE32-E72D297353CC}">
              <c16:uniqueId val="{00000002-6715-4D01-8B6E-B0EB2FC772D3}"/>
            </c:ext>
          </c:extLst>
        </c:ser>
        <c:dLbls>
          <c:showLegendKey val="0"/>
          <c:showVal val="0"/>
          <c:showCatName val="0"/>
          <c:showSerName val="0"/>
          <c:showPercent val="0"/>
          <c:showBubbleSize val="0"/>
        </c:dLbls>
        <c:marker val="1"/>
        <c:smooth val="0"/>
        <c:axId val="1565323280"/>
        <c:axId val="1568056768"/>
      </c:lineChart>
      <c:dateAx>
        <c:axId val="1565312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68033472"/>
        <c:crosses val="autoZero"/>
        <c:auto val="1"/>
        <c:lblOffset val="100"/>
        <c:baseTimeUnit val="months"/>
      </c:dateAx>
      <c:valAx>
        <c:axId val="156803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65312080"/>
        <c:crosses val="autoZero"/>
        <c:crossBetween val="between"/>
      </c:valAx>
      <c:valAx>
        <c:axId val="1568056768"/>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65323280"/>
        <c:crosses val="max"/>
        <c:crossBetween val="between"/>
      </c:valAx>
      <c:dateAx>
        <c:axId val="1565323280"/>
        <c:scaling>
          <c:orientation val="minMax"/>
        </c:scaling>
        <c:delete val="1"/>
        <c:axPos val="b"/>
        <c:numFmt formatCode="m/d/yyyy" sourceLinked="1"/>
        <c:majorTickMark val="out"/>
        <c:minorTickMark val="none"/>
        <c:tickLblPos val="nextTo"/>
        <c:crossAx val="1568056768"/>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Нормированная</a:t>
            </a:r>
            <a:r>
              <a:rPr lang="ru-RU" baseline="0"/>
              <a:t> гистограмма ключевых показателей, %</a:t>
            </a:r>
            <a:endParaRPr lang="ru-RU"/>
          </a:p>
        </c:rich>
      </c:tx>
      <c:overlay val="0"/>
      <c:spPr>
        <a:noFill/>
        <a:ln>
          <a:noFill/>
        </a:ln>
        <a:effectLst/>
      </c:spPr>
    </c:title>
    <c:autoTitleDeleted val="0"/>
    <c:plotArea>
      <c:layout/>
      <c:barChart>
        <c:barDir val="col"/>
        <c:grouping val="percentStacked"/>
        <c:varyColors val="0"/>
        <c:ser>
          <c:idx val="0"/>
          <c:order val="0"/>
          <c:tx>
            <c:strRef>
              <c:f>'[1]Юнит-экономика'!$M$18</c:f>
              <c:strCache>
                <c:ptCount val="1"/>
                <c:pt idx="0">
                  <c:v>САС%</c:v>
                </c:pt>
              </c:strCache>
            </c:strRef>
          </c:tx>
          <c:spPr>
            <a:solidFill>
              <a:schemeClr val="accent1"/>
            </a:solidFill>
            <a:ln>
              <a:noFill/>
            </a:ln>
            <a:effectLst/>
          </c:spPr>
          <c:invertIfNegative val="0"/>
          <c:dLbls>
            <c:numFmt formatCode="0%" sourceLinked="0"/>
            <c:spPr>
              <a:gradFill>
                <a:gsLst>
                  <a:gs pos="0">
                    <a:schemeClr val="accent1"/>
                  </a:gs>
                  <a:gs pos="74000">
                    <a:schemeClr val="accent1">
                      <a:lumMod val="45000"/>
                      <a:lumOff val="55000"/>
                      <a:alpha val="38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0" rIns="38100" bIns="0" anchor="ctr" anchorCtr="1">
                <a:spAutoFit/>
              </a:bodyPr>
              <a:lstStyle/>
              <a:p>
                <a:pPr>
                  <a:defRPr sz="900" b="0"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numRef>
              <c:f>'[1]Юнит-экономика'!$A$19:$A$24</c:f>
              <c:numCache>
                <c:formatCode>m/d/yyyy</c:formatCode>
                <c:ptCount val="6"/>
                <c:pt idx="0">
                  <c:v>44256</c:v>
                </c:pt>
                <c:pt idx="1">
                  <c:v>44287</c:v>
                </c:pt>
                <c:pt idx="2">
                  <c:v>44317</c:v>
                </c:pt>
                <c:pt idx="3">
                  <c:v>44348</c:v>
                </c:pt>
                <c:pt idx="4">
                  <c:v>44378</c:v>
                </c:pt>
                <c:pt idx="5">
                  <c:v>44409</c:v>
                </c:pt>
              </c:numCache>
            </c:numRef>
          </c:cat>
          <c:val>
            <c:numRef>
              <c:f>'[1]Юнит-экономика'!$M$19:$M$24</c:f>
              <c:numCache>
                <c:formatCode>0%</c:formatCode>
                <c:ptCount val="6"/>
                <c:pt idx="0">
                  <c:v>0.62580044708258464</c:v>
                </c:pt>
                <c:pt idx="1">
                  <c:v>1.219903054743456</c:v>
                </c:pt>
                <c:pt idx="2">
                  <c:v>1.1898264283919548</c:v>
                </c:pt>
                <c:pt idx="3">
                  <c:v>1.5713650528365648</c:v>
                </c:pt>
                <c:pt idx="4">
                  <c:v>1.9089666143926465</c:v>
                </c:pt>
                <c:pt idx="5">
                  <c:v>1.7698071575048813</c:v>
                </c:pt>
              </c:numCache>
            </c:numRef>
          </c:val>
          <c:extLst>
            <c:ext xmlns:c16="http://schemas.microsoft.com/office/drawing/2014/chart" uri="{C3380CC4-5D6E-409C-BE32-E72D297353CC}">
              <c16:uniqueId val="{00000000-6698-4FB1-A1FC-37F261A2DAA3}"/>
            </c:ext>
          </c:extLst>
        </c:ser>
        <c:ser>
          <c:idx val="1"/>
          <c:order val="1"/>
          <c:tx>
            <c:strRef>
              <c:f>'[1]Юнит-экономика'!$N$18</c:f>
              <c:strCache>
                <c:ptCount val="1"/>
                <c:pt idx="0">
                  <c:v>Fixed costs %</c:v>
                </c:pt>
              </c:strCache>
            </c:strRef>
          </c:tx>
          <c:spPr>
            <a:solidFill>
              <a:schemeClr val="accent2"/>
            </a:solidFill>
            <a:ln>
              <a:noFill/>
            </a:ln>
            <a:effectLst/>
          </c:spPr>
          <c:invertIfNegative val="0"/>
          <c:dLbls>
            <c:numFmt formatCode="0%" sourceLinked="0"/>
            <c:spPr>
              <a:gradFill>
                <a:gsLst>
                  <a:gs pos="14000">
                    <a:schemeClr val="accent2">
                      <a:alpha val="48000"/>
                    </a:schemeClr>
                  </a:gs>
                  <a:gs pos="100000">
                    <a:schemeClr val="accent2">
                      <a:lumMod val="20000"/>
                      <a:lumOff val="80000"/>
                    </a:schemeClr>
                  </a:gs>
                </a:gsLst>
                <a:lin ang="5400000" scaled="1"/>
              </a:gradFill>
              <a:ln>
                <a:noFill/>
              </a:ln>
              <a:effectLst/>
            </c:spPr>
            <c:txPr>
              <a:bodyPr rot="0" spcFirstLastPara="1" vertOverflow="ellipsis" vert="horz" wrap="square" lIns="38100" tIns="0" rIns="3810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numRef>
              <c:f>'[1]Юнит-экономика'!$A$19:$A$24</c:f>
              <c:numCache>
                <c:formatCode>m/d/yyyy</c:formatCode>
                <c:ptCount val="6"/>
                <c:pt idx="0">
                  <c:v>44256</c:v>
                </c:pt>
                <c:pt idx="1">
                  <c:v>44287</c:v>
                </c:pt>
                <c:pt idx="2">
                  <c:v>44317</c:v>
                </c:pt>
                <c:pt idx="3">
                  <c:v>44348</c:v>
                </c:pt>
                <c:pt idx="4">
                  <c:v>44378</c:v>
                </c:pt>
                <c:pt idx="5">
                  <c:v>44409</c:v>
                </c:pt>
              </c:numCache>
            </c:numRef>
          </c:cat>
          <c:val>
            <c:numRef>
              <c:f>'[1]Юнит-экономика'!$N$19:$N$24</c:f>
              <c:numCache>
                <c:formatCode>0.00%</c:formatCode>
                <c:ptCount val="6"/>
                <c:pt idx="0">
                  <c:v>20.35752392454382</c:v>
                </c:pt>
                <c:pt idx="1">
                  <c:v>0.74613914032534345</c:v>
                </c:pt>
                <c:pt idx="2">
                  <c:v>0.45431020586052195</c:v>
                </c:pt>
                <c:pt idx="3">
                  <c:v>0.39492553910960754</c:v>
                </c:pt>
                <c:pt idx="4">
                  <c:v>0.40555078064540978</c:v>
                </c:pt>
                <c:pt idx="5">
                  <c:v>0.50632290447230899</c:v>
                </c:pt>
              </c:numCache>
            </c:numRef>
          </c:val>
          <c:extLst>
            <c:ext xmlns:c16="http://schemas.microsoft.com/office/drawing/2014/chart" uri="{C3380CC4-5D6E-409C-BE32-E72D297353CC}">
              <c16:uniqueId val="{00000001-6698-4FB1-A1FC-37F261A2DAA3}"/>
            </c:ext>
          </c:extLst>
        </c:ser>
        <c:ser>
          <c:idx val="2"/>
          <c:order val="2"/>
          <c:tx>
            <c:strRef>
              <c:f>'[1]Юнит-экономика'!$O$18</c:f>
              <c:strCache>
                <c:ptCount val="1"/>
                <c:pt idx="0">
                  <c:v>Маржинальность %</c:v>
                </c:pt>
              </c:strCache>
            </c:strRef>
          </c:tx>
          <c:spPr>
            <a:solidFill>
              <a:schemeClr val="accent3"/>
            </a:solidFill>
            <a:ln>
              <a:noFill/>
            </a:ln>
            <a:effectLst/>
          </c:spPr>
          <c:invertIfNegative val="0"/>
          <c:dLbls>
            <c:numFmt formatCode="0%" sourceLinked="0"/>
            <c:spPr>
              <a:gradFill>
                <a:gsLst>
                  <a:gs pos="0">
                    <a:schemeClr val="accent3"/>
                  </a:gs>
                  <a:gs pos="79000">
                    <a:schemeClr val="accent3">
                      <a:lumMod val="60000"/>
                      <a:lumOff val="40000"/>
                    </a:schemeClr>
                  </a:gs>
                </a:gsLst>
                <a:lin ang="5400000" scaled="1"/>
              </a:gradFill>
              <a:ln>
                <a:noFill/>
              </a:ln>
              <a:effectLst/>
            </c:spPr>
            <c:txPr>
              <a:bodyPr rot="0" spcFirstLastPara="1" vertOverflow="ellipsis" vert="horz" wrap="square" lIns="38100" tIns="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numRef>
              <c:f>'[1]Юнит-экономика'!$A$19:$A$24</c:f>
              <c:numCache>
                <c:formatCode>m/d/yyyy</c:formatCode>
                <c:ptCount val="6"/>
                <c:pt idx="0">
                  <c:v>44256</c:v>
                </c:pt>
                <c:pt idx="1">
                  <c:v>44287</c:v>
                </c:pt>
                <c:pt idx="2">
                  <c:v>44317</c:v>
                </c:pt>
                <c:pt idx="3">
                  <c:v>44348</c:v>
                </c:pt>
                <c:pt idx="4">
                  <c:v>44378</c:v>
                </c:pt>
                <c:pt idx="5">
                  <c:v>44409</c:v>
                </c:pt>
              </c:numCache>
            </c:numRef>
          </c:cat>
          <c:val>
            <c:numRef>
              <c:f>'[1]Юнит-экономика'!$O$19:$O$24</c:f>
              <c:numCache>
                <c:formatCode>0.00%</c:formatCode>
                <c:ptCount val="6"/>
                <c:pt idx="0">
                  <c:v>-19.983324371626406</c:v>
                </c:pt>
                <c:pt idx="1">
                  <c:v>-0.9660421950687994</c:v>
                </c:pt>
                <c:pt idx="2">
                  <c:v>-0.6441366342524768</c:v>
                </c:pt>
                <c:pt idx="3">
                  <c:v>-0.96629059194617239</c:v>
                </c:pt>
                <c:pt idx="4">
                  <c:v>-1.3145173950380562</c:v>
                </c:pt>
                <c:pt idx="5">
                  <c:v>-1.2761300619771903</c:v>
                </c:pt>
              </c:numCache>
            </c:numRef>
          </c:val>
          <c:extLst>
            <c:ext xmlns:c16="http://schemas.microsoft.com/office/drawing/2014/chart" uri="{C3380CC4-5D6E-409C-BE32-E72D297353CC}">
              <c16:uniqueId val="{00000002-6698-4FB1-A1FC-37F261A2DAA3}"/>
            </c:ext>
          </c:extLst>
        </c:ser>
        <c:dLbls>
          <c:showLegendKey val="0"/>
          <c:showVal val="0"/>
          <c:showCatName val="0"/>
          <c:showSerName val="0"/>
          <c:showPercent val="0"/>
          <c:showBubbleSize val="0"/>
        </c:dLbls>
        <c:gapWidth val="45"/>
        <c:overlap val="100"/>
        <c:axId val="1659259808"/>
        <c:axId val="1651362576"/>
      </c:barChart>
      <c:dateAx>
        <c:axId val="1659259808"/>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51362576"/>
        <c:crosses val="autoZero"/>
        <c:auto val="1"/>
        <c:lblOffset val="100"/>
        <c:baseTimeUnit val="months"/>
      </c:dateAx>
      <c:valAx>
        <c:axId val="1651362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59259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Распределение подписчиков </a:t>
            </a:r>
          </a:p>
          <a:p>
            <a:pPr>
              <a:defRPr/>
            </a:pPr>
            <a:r>
              <a:rPr lang="ru-RU"/>
              <a:t>по часовым</a:t>
            </a:r>
            <a:r>
              <a:rPr lang="ru-RU" baseline="0"/>
              <a:t> поясам</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s>
    <c:plotArea>
      <c:layout/>
      <c:pieChart>
        <c:varyColors val="1"/>
        <c:ser>
          <c:idx val="0"/>
          <c:order val="0"/>
          <c:tx>
            <c:v>Итог</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97-41A9-8043-716FB5A8A6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97-41A9-8043-716FB5A8A6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D97-41A9-8043-716FB5A8A6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D97-41A9-8043-716FB5A8A6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D97-41A9-8043-716FB5A8A64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D97-41A9-8043-716FB5A8A64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D97-41A9-8043-716FB5A8A64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D97-41A9-8043-716FB5A8A64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D97-41A9-8043-716FB5A8A64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D97-41A9-8043-716FB5A8A64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D97-41A9-8043-716FB5A8A64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D97-41A9-8043-716FB5A8A64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D97-41A9-8043-716FB5A8A64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D97-41A9-8043-716FB5A8A64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D97-41A9-8043-716FB5A8A64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D97-41A9-8043-716FB5A8A64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D97-41A9-8043-716FB5A8A64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D97-41A9-8043-716FB5A8A64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D97-41A9-8043-716FB5A8A64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D97-41A9-8043-716FB5A8A64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D97-41A9-8043-716FB5A8A64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D97-41A9-8043-716FB5A8A644}"/>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97-41A9-8043-716FB5A8A644}"/>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97-41A9-8043-716FB5A8A644}"/>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97-41A9-8043-716FB5A8A644}"/>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D97-41A9-8043-716FB5A8A64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s>
          <c:cat>
            <c:strLit>
              <c:ptCount val="22"/>
              <c:pt idx="0">
                <c:v>UTC+1</c:v>
              </c:pt>
              <c:pt idx="1">
                <c:v>UTC+2</c:v>
              </c:pt>
              <c:pt idx="2">
                <c:v>UTC+0</c:v>
              </c:pt>
              <c:pt idx="3">
                <c:v>UTC+3</c:v>
              </c:pt>
              <c:pt idx="4">
                <c:v>UTC+4</c:v>
              </c:pt>
              <c:pt idx="5">
                <c:v>UTC+7</c:v>
              </c:pt>
              <c:pt idx="6">
                <c:v>UTC+5</c:v>
              </c:pt>
              <c:pt idx="7">
                <c:v>UTC-4</c:v>
              </c:pt>
              <c:pt idx="8">
                <c:v>UTC+6</c:v>
              </c:pt>
              <c:pt idx="9">
                <c:v>UTC-5</c:v>
              </c:pt>
              <c:pt idx="10">
                <c:v>UTC-8</c:v>
              </c:pt>
              <c:pt idx="11">
                <c:v>UTC-3</c:v>
              </c:pt>
              <c:pt idx="12">
                <c:v>UTC+9</c:v>
              </c:pt>
              <c:pt idx="13">
                <c:v>UTC-6</c:v>
              </c:pt>
              <c:pt idx="14">
                <c:v>UTC-7</c:v>
              </c:pt>
              <c:pt idx="15">
                <c:v>UTC+8</c:v>
              </c:pt>
              <c:pt idx="16">
                <c:v>UTC+12</c:v>
              </c:pt>
              <c:pt idx="17">
                <c:v>UTC+11</c:v>
              </c:pt>
              <c:pt idx="18">
                <c:v>UTC+10</c:v>
              </c:pt>
              <c:pt idx="19">
                <c:v>UTC-1</c:v>
              </c:pt>
              <c:pt idx="20">
                <c:v>UTC-9</c:v>
              </c:pt>
              <c:pt idx="21">
                <c:v>UTC-2</c:v>
              </c:pt>
            </c:strLit>
          </c:cat>
          <c:val>
            <c:numLit>
              <c:formatCode>General</c:formatCode>
              <c:ptCount val="22"/>
              <c:pt idx="0">
                <c:v>0.29601046435578809</c:v>
              </c:pt>
              <c:pt idx="1">
                <c:v>0.21020274689339438</c:v>
              </c:pt>
              <c:pt idx="2">
                <c:v>0.15892740353172008</c:v>
              </c:pt>
              <c:pt idx="3">
                <c:v>0.14153041203400915</c:v>
              </c:pt>
              <c:pt idx="4">
                <c:v>3.1589274035317201E-2</c:v>
              </c:pt>
              <c:pt idx="5">
                <c:v>2.3217789404839765E-2</c:v>
              </c:pt>
              <c:pt idx="6">
                <c:v>2.2367560497056901E-2</c:v>
              </c:pt>
              <c:pt idx="7">
                <c:v>2.0013080444735119E-2</c:v>
              </c:pt>
              <c:pt idx="8">
                <c:v>1.9816873773708304E-2</c:v>
              </c:pt>
              <c:pt idx="9">
                <c:v>1.196860693263571E-2</c:v>
              </c:pt>
              <c:pt idx="10">
                <c:v>9.7449313276651399E-3</c:v>
              </c:pt>
              <c:pt idx="11">
                <c:v>9.61412688031393E-3</c:v>
              </c:pt>
              <c:pt idx="12">
                <c:v>9.0909090909090905E-3</c:v>
              </c:pt>
              <c:pt idx="13">
                <c:v>8.0444735120994114E-3</c:v>
              </c:pt>
              <c:pt idx="14">
                <c:v>7.1288423806409422E-3</c:v>
              </c:pt>
              <c:pt idx="15">
                <c:v>6.4748201438848919E-3</c:v>
              </c:pt>
              <c:pt idx="16">
                <c:v>4.4473512099411378E-3</c:v>
              </c:pt>
              <c:pt idx="17">
                <c:v>3.5971223021582736E-3</c:v>
              </c:pt>
              <c:pt idx="18">
                <c:v>2.3544800523217788E-3</c:v>
              </c:pt>
              <c:pt idx="19">
                <c:v>1.8966644865925442E-3</c:v>
              </c:pt>
              <c:pt idx="20">
                <c:v>9.8103335513407457E-4</c:v>
              </c:pt>
              <c:pt idx="21">
                <c:v>9.8103335513407457E-4</c:v>
              </c:pt>
            </c:numLit>
          </c:val>
          <c:extLst>
            <c:ext xmlns:c16="http://schemas.microsoft.com/office/drawing/2014/chart" uri="{C3380CC4-5D6E-409C-BE32-E72D297353CC}">
              <c16:uniqueId val="{0000002C-6D97-41A9-8043-716FB5A8A64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'[1]Сводные таблицы'!$AW$4</c:f>
              <c:strCache>
                <c:ptCount val="1"/>
                <c:pt idx="0">
                  <c:v>Среднее время до просмотра</c:v>
                </c:pt>
              </c:strCache>
            </c:strRef>
          </c:tx>
          <c:spPr>
            <a:solidFill>
              <a:schemeClr val="accent1"/>
            </a:solidFill>
            <a:ln>
              <a:noFill/>
            </a:ln>
            <a:effectLst/>
          </c:spPr>
          <c:invertIfNegative val="0"/>
          <c:cat>
            <c:strRef>
              <c:f>'[1]Сводные таблицы'!$AV$5:$AV$10</c:f>
              <c:strCache>
                <c:ptCount val="6"/>
                <c:pt idx="0">
                  <c:v>мар</c:v>
                </c:pt>
                <c:pt idx="1">
                  <c:v>апр</c:v>
                </c:pt>
                <c:pt idx="2">
                  <c:v>май</c:v>
                </c:pt>
                <c:pt idx="3">
                  <c:v>июн</c:v>
                </c:pt>
                <c:pt idx="4">
                  <c:v>июл</c:v>
                </c:pt>
                <c:pt idx="5">
                  <c:v>авг</c:v>
                </c:pt>
              </c:strCache>
            </c:strRef>
          </c:cat>
          <c:val>
            <c:numRef>
              <c:f>'[1]Сводные таблицы'!$AW$5:$AW$10</c:f>
              <c:numCache>
                <c:formatCode>[$-F400]h:mm:ss\ AM/PM</c:formatCode>
                <c:ptCount val="6"/>
                <c:pt idx="0">
                  <c:v>4.1886574074074069E-2</c:v>
                </c:pt>
                <c:pt idx="1">
                  <c:v>0.98230132527211467</c:v>
                </c:pt>
                <c:pt idx="2">
                  <c:v>0.95421501427187083</c:v>
                </c:pt>
                <c:pt idx="3">
                  <c:v>0.98037503443773566</c:v>
                </c:pt>
                <c:pt idx="4">
                  <c:v>0.9773255734427605</c:v>
                </c:pt>
                <c:pt idx="5">
                  <c:v>0.94614538385472835</c:v>
                </c:pt>
              </c:numCache>
            </c:numRef>
          </c:val>
          <c:extLst>
            <c:ext xmlns:c16="http://schemas.microsoft.com/office/drawing/2014/chart" uri="{C3380CC4-5D6E-409C-BE32-E72D297353CC}">
              <c16:uniqueId val="{00000000-3DB3-4412-858B-1D2FCA017FFF}"/>
            </c:ext>
          </c:extLst>
        </c:ser>
        <c:dLbls>
          <c:showLegendKey val="0"/>
          <c:showVal val="0"/>
          <c:showCatName val="0"/>
          <c:showSerName val="0"/>
          <c:showPercent val="0"/>
          <c:showBubbleSize val="0"/>
        </c:dLbls>
        <c:gapWidth val="219"/>
        <c:overlap val="-27"/>
        <c:axId val="1746172463"/>
        <c:axId val="1714581615"/>
      </c:barChart>
      <c:catAx>
        <c:axId val="174617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14581615"/>
        <c:crosses val="autoZero"/>
        <c:auto val="1"/>
        <c:lblAlgn val="ctr"/>
        <c:lblOffset val="100"/>
        <c:noMultiLvlLbl val="0"/>
      </c:catAx>
      <c:valAx>
        <c:axId val="1714581615"/>
        <c:scaling>
          <c:orientation val="minMax"/>
        </c:scaling>
        <c:delete val="0"/>
        <c:axPos val="l"/>
        <c:majorGridlines>
          <c:spPr>
            <a:ln w="9525" cap="flat" cmpd="sng" algn="ctr">
              <a:solidFill>
                <a:schemeClr val="tx1">
                  <a:lumMod val="15000"/>
                  <a:lumOff val="85000"/>
                </a:schemeClr>
              </a:solidFill>
              <a:round/>
            </a:ln>
            <a:effectLst/>
          </c:spPr>
        </c:majorGridlines>
        <c:numFmt formatCode="[$-F400]h:mm:ss\ AM/PM"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4617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Неактивные</a:t>
            </a:r>
            <a:r>
              <a:rPr lang="ru-RU" baseline="0"/>
              <a:t> пользователи</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v>0</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мар</c:v>
              </c:pt>
              <c:pt idx="1">
                <c:v>апр</c:v>
              </c:pt>
              <c:pt idx="2">
                <c:v>май</c:v>
              </c:pt>
              <c:pt idx="3">
                <c:v>июн</c:v>
              </c:pt>
              <c:pt idx="4">
                <c:v>июл</c:v>
              </c:pt>
              <c:pt idx="5">
                <c:v>авг</c:v>
              </c:pt>
            </c:strLit>
          </c:cat>
          <c:val>
            <c:numLit>
              <c:formatCode>General</c:formatCode>
              <c:ptCount val="6"/>
              <c:pt idx="0">
                <c:v>5</c:v>
              </c:pt>
              <c:pt idx="1">
                <c:v>137</c:v>
              </c:pt>
              <c:pt idx="2">
                <c:v>153</c:v>
              </c:pt>
              <c:pt idx="3">
                <c:v>163</c:v>
              </c:pt>
              <c:pt idx="4">
                <c:v>156</c:v>
              </c:pt>
              <c:pt idx="5">
                <c:v>172</c:v>
              </c:pt>
            </c:numLit>
          </c:val>
          <c:extLst>
            <c:ext xmlns:c16="http://schemas.microsoft.com/office/drawing/2014/chart" uri="{C3380CC4-5D6E-409C-BE32-E72D297353CC}">
              <c16:uniqueId val="{00000000-077D-4BDF-B5A0-4AD4559B2E93}"/>
            </c:ext>
          </c:extLst>
        </c:ser>
        <c:dLbls>
          <c:showLegendKey val="0"/>
          <c:showVal val="0"/>
          <c:showCatName val="0"/>
          <c:showSerName val="0"/>
          <c:showPercent val="0"/>
          <c:showBubbleSize val="0"/>
        </c:dLbls>
        <c:gapWidth val="219"/>
        <c:overlap val="-27"/>
        <c:axId val="1408637439"/>
        <c:axId val="1284150495"/>
      </c:barChart>
      <c:catAx>
        <c:axId val="140863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84150495"/>
        <c:crosses val="autoZero"/>
        <c:auto val="1"/>
        <c:lblAlgn val="ctr"/>
        <c:lblOffset val="100"/>
        <c:noMultiLvlLbl val="0"/>
      </c:catAx>
      <c:valAx>
        <c:axId val="128415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0863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11545</xdr:colOff>
      <xdr:row>10</xdr:row>
      <xdr:rowOff>34635</xdr:rowOff>
    </xdr:from>
    <xdr:to>
      <xdr:col>0</xdr:col>
      <xdr:colOff>5150160</xdr:colOff>
      <xdr:row>10</xdr:row>
      <xdr:rowOff>2930235</xdr:rowOff>
    </xdr:to>
    <xdr:graphicFrame macro="">
      <xdr:nvGraphicFramePr>
        <xdr:cNvPr id="2" name="Диаграмма 1">
          <a:extLst>
            <a:ext uri="{FF2B5EF4-FFF2-40B4-BE49-F238E27FC236}">
              <a16:creationId xmlns:a16="http://schemas.microsoft.com/office/drawing/2014/main" id="{2FF605E6-817B-41A4-B2F3-970D1FFE8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55746</xdr:rowOff>
    </xdr:from>
    <xdr:to>
      <xdr:col>0</xdr:col>
      <xdr:colOff>5177692</xdr:colOff>
      <xdr:row>11</xdr:row>
      <xdr:rowOff>2891336</xdr:rowOff>
    </xdr:to>
    <xdr:graphicFrame macro="">
      <xdr:nvGraphicFramePr>
        <xdr:cNvPr id="3" name="Диаграмма 2">
          <a:extLst>
            <a:ext uri="{FF2B5EF4-FFF2-40B4-BE49-F238E27FC236}">
              <a16:creationId xmlns:a16="http://schemas.microsoft.com/office/drawing/2014/main" id="{9067C251-411A-4851-923B-49F808B65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59874</xdr:rowOff>
    </xdr:from>
    <xdr:to>
      <xdr:col>0</xdr:col>
      <xdr:colOff>5099538</xdr:colOff>
      <xdr:row>12</xdr:row>
      <xdr:rowOff>2917373</xdr:rowOff>
    </xdr:to>
    <xdr:graphicFrame macro="">
      <xdr:nvGraphicFramePr>
        <xdr:cNvPr id="4" name="Диаграмма 3">
          <a:extLst>
            <a:ext uri="{FF2B5EF4-FFF2-40B4-BE49-F238E27FC236}">
              <a16:creationId xmlns:a16="http://schemas.microsoft.com/office/drawing/2014/main" id="{E4627BF2-EB04-44C2-BD04-7B9FFDB28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24500</xdr:colOff>
      <xdr:row>10</xdr:row>
      <xdr:rowOff>46182</xdr:rowOff>
    </xdr:from>
    <xdr:to>
      <xdr:col>2</xdr:col>
      <xdr:colOff>4802909</xdr:colOff>
      <xdr:row>10</xdr:row>
      <xdr:rowOff>2909455</xdr:rowOff>
    </xdr:to>
    <xdr:graphicFrame macro="">
      <xdr:nvGraphicFramePr>
        <xdr:cNvPr id="5" name="Диаграмма 4">
          <a:extLst>
            <a:ext uri="{FF2B5EF4-FFF2-40B4-BE49-F238E27FC236}">
              <a16:creationId xmlns:a16="http://schemas.microsoft.com/office/drawing/2014/main" id="{E3DAA3FD-37A1-4716-925A-9BFD860B0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12722</xdr:colOff>
      <xdr:row>11</xdr:row>
      <xdr:rowOff>22431</xdr:rowOff>
    </xdr:from>
    <xdr:to>
      <xdr:col>2</xdr:col>
      <xdr:colOff>4710546</xdr:colOff>
      <xdr:row>11</xdr:row>
      <xdr:rowOff>2978726</xdr:rowOff>
    </xdr:to>
    <xdr:graphicFrame macro="">
      <xdr:nvGraphicFramePr>
        <xdr:cNvPr id="6" name="Диаграмма 5">
          <a:extLst>
            <a:ext uri="{FF2B5EF4-FFF2-40B4-BE49-F238E27FC236}">
              <a16:creationId xmlns:a16="http://schemas.microsoft.com/office/drawing/2014/main" id="{4CAE68E2-F57E-46CC-B580-91B7E2CD0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23090</xdr:colOff>
      <xdr:row>12</xdr:row>
      <xdr:rowOff>11546</xdr:rowOff>
    </xdr:from>
    <xdr:to>
      <xdr:col>2</xdr:col>
      <xdr:colOff>4534777</xdr:colOff>
      <xdr:row>12</xdr:row>
      <xdr:rowOff>2690091</xdr:rowOff>
    </xdr:to>
    <xdr:graphicFrame macro="">
      <xdr:nvGraphicFramePr>
        <xdr:cNvPr id="7" name="Диаграмма 6">
          <a:extLst>
            <a:ext uri="{FF2B5EF4-FFF2-40B4-BE49-F238E27FC236}">
              <a16:creationId xmlns:a16="http://schemas.microsoft.com/office/drawing/2014/main" id="{1064B067-73AC-406C-AE37-8FC9581EB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15771</xdr:colOff>
      <xdr:row>10</xdr:row>
      <xdr:rowOff>0</xdr:rowOff>
    </xdr:from>
    <xdr:to>
      <xdr:col>4</xdr:col>
      <xdr:colOff>4873924</xdr:colOff>
      <xdr:row>10</xdr:row>
      <xdr:rowOff>2817962</xdr:rowOff>
    </xdr:to>
    <xdr:graphicFrame macro="">
      <xdr:nvGraphicFramePr>
        <xdr:cNvPr id="8" name="Диаграмма 7">
          <a:extLst>
            <a:ext uri="{FF2B5EF4-FFF2-40B4-BE49-F238E27FC236}">
              <a16:creationId xmlns:a16="http://schemas.microsoft.com/office/drawing/2014/main" id="{9EF6C358-33D0-441C-8435-83A98D644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23091</xdr:colOff>
      <xdr:row>11</xdr:row>
      <xdr:rowOff>77355</xdr:rowOff>
    </xdr:from>
    <xdr:to>
      <xdr:col>4</xdr:col>
      <xdr:colOff>4814454</xdr:colOff>
      <xdr:row>11</xdr:row>
      <xdr:rowOff>3775362</xdr:rowOff>
    </xdr:to>
    <xdr:graphicFrame macro="">
      <xdr:nvGraphicFramePr>
        <xdr:cNvPr id="9" name="Диаграмма 8">
          <a:extLst>
            <a:ext uri="{FF2B5EF4-FFF2-40B4-BE49-F238E27FC236}">
              <a16:creationId xmlns:a16="http://schemas.microsoft.com/office/drawing/2014/main" id="{BF9AF7BE-E585-42F9-A0DC-186FA2FCF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23090</xdr:colOff>
      <xdr:row>12</xdr:row>
      <xdr:rowOff>23090</xdr:rowOff>
    </xdr:from>
    <xdr:to>
      <xdr:col>4</xdr:col>
      <xdr:colOff>4595090</xdr:colOff>
      <xdr:row>12</xdr:row>
      <xdr:rowOff>2766290</xdr:rowOff>
    </xdr:to>
    <xdr:graphicFrame macro="">
      <xdr:nvGraphicFramePr>
        <xdr:cNvPr id="10" name="Диаграмма 9">
          <a:extLst>
            <a:ext uri="{FF2B5EF4-FFF2-40B4-BE49-F238E27FC236}">
              <a16:creationId xmlns:a16="http://schemas.microsoft.com/office/drawing/2014/main" id="{3C6D0A21-8450-45A3-823E-D98235F81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573690</xdr:colOff>
      <xdr:row>27</xdr:row>
      <xdr:rowOff>77949</xdr:rowOff>
    </xdr:from>
    <xdr:to>
      <xdr:col>13</xdr:col>
      <xdr:colOff>779517</xdr:colOff>
      <xdr:row>49</xdr:row>
      <xdr:rowOff>96342</xdr:rowOff>
    </xdr:to>
    <xdr:graphicFrame macro="">
      <xdr:nvGraphicFramePr>
        <xdr:cNvPr id="2" name="Диаграмма 1">
          <a:extLst>
            <a:ext uri="{FF2B5EF4-FFF2-40B4-BE49-F238E27FC236}">
              <a16:creationId xmlns:a16="http://schemas.microsoft.com/office/drawing/2014/main" id="{33B14631-5A12-420F-A068-215626464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sus\Desktop\&#1057;&#1082;&#1072;&#1081;&#1055;&#1088;&#1086;\&#1043;&#1055;1\&#1043;&#1055;.&#1050;&#1072;&#1083;&#1100;&#1082;&#1091;&#1083;&#1103;&#1090;&#1086;&#1088;%20&#1102;&#1085;&#1080;&#1090;-&#1101;&#1082;&#1086;&#1085;&#1086;&#1084;&#1080;&#1082;&#1080;.xlsx" TargetMode="External"/><Relationship Id="rId1" Type="http://schemas.openxmlformats.org/officeDocument/2006/relationships/externalLinkPath" Target="&#1043;&#1055;.&#1050;&#1072;&#1083;&#1100;&#1082;&#1091;&#1083;&#1103;&#1090;&#1086;&#1088;%20&#1102;&#1085;&#1080;&#1090;-&#1101;&#1082;&#1086;&#1085;&#1086;&#1084;&#1080;&#1082;&#108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Сводные таблицы"/>
      <sheetName val="Подписчики"/>
      <sheetName val="Просмотры"/>
      <sheetName val="Финансы"/>
      <sheetName val="Юнит-экономика"/>
      <sheetName val="Визуализация"/>
    </sheetNames>
    <sheetDataSet>
      <sheetData sheetId="0">
        <row r="4">
          <cell r="AW4" t="str">
            <v>Среднее время до просмотра</v>
          </cell>
        </row>
        <row r="5">
          <cell r="AV5" t="str">
            <v>мар</v>
          </cell>
          <cell r="AW5">
            <v>4.1886574074074069E-2</v>
          </cell>
        </row>
        <row r="6">
          <cell r="AV6" t="str">
            <v>апр</v>
          </cell>
          <cell r="AW6">
            <v>0.98230132527211467</v>
          </cell>
        </row>
        <row r="7">
          <cell r="AV7" t="str">
            <v>май</v>
          </cell>
          <cell r="AW7">
            <v>0.95421501427187083</v>
          </cell>
        </row>
        <row r="8">
          <cell r="AV8" t="str">
            <v>июн</v>
          </cell>
          <cell r="AW8">
            <v>0.98037503443773566</v>
          </cell>
        </row>
        <row r="9">
          <cell r="AV9" t="str">
            <v>июл</v>
          </cell>
          <cell r="AW9">
            <v>0.9773255734427605</v>
          </cell>
        </row>
        <row r="10">
          <cell r="AV10" t="str">
            <v>авг</v>
          </cell>
          <cell r="AW10">
            <v>0.94614538385472835</v>
          </cell>
        </row>
        <row r="51">
          <cell r="AG51" t="str">
            <v>Среднее в выходной</v>
          </cell>
        </row>
      </sheetData>
      <sheetData sheetId="1"/>
      <sheetData sheetId="2"/>
      <sheetData sheetId="3">
        <row r="8">
          <cell r="B8">
            <v>42833.576335611346</v>
          </cell>
          <cell r="E8">
            <v>13593514.782031642</v>
          </cell>
        </row>
      </sheetData>
      <sheetData sheetId="4">
        <row r="18">
          <cell r="B18" t="str">
            <v>Кол-во подписок всего</v>
          </cell>
          <cell r="C18" t="str">
            <v>Кол-во старых подписчиков</v>
          </cell>
          <cell r="D18" t="str">
            <v>Кол-во новых подписчиков</v>
          </cell>
          <cell r="E18" t="str">
            <v>Retention</v>
          </cell>
          <cell r="H18" t="str">
            <v>Интенсивность просмотров 1 юзером</v>
          </cell>
          <cell r="I18" t="str">
            <v>Затраты на маркетинг</v>
          </cell>
          <cell r="K18" t="str">
            <v>Выручка</v>
          </cell>
          <cell r="L18" t="str">
            <v>САС</v>
          </cell>
          <cell r="M18" t="str">
            <v>САС%</v>
          </cell>
          <cell r="N18" t="str">
            <v>Fixed costs %</v>
          </cell>
          <cell r="O18" t="str">
            <v>Маржинальность %</v>
          </cell>
        </row>
        <row r="19">
          <cell r="A19">
            <v>44256</v>
          </cell>
          <cell r="B19">
            <v>201</v>
          </cell>
          <cell r="D19">
            <v>201</v>
          </cell>
          <cell r="H19">
            <v>0.82089552238805974</v>
          </cell>
          <cell r="I19">
            <v>205731</v>
          </cell>
          <cell r="K19">
            <v>58946.264999999999</v>
          </cell>
          <cell r="L19">
            <v>1023.5373134328358</v>
          </cell>
          <cell r="M19">
            <v>0.62580044708258464</v>
          </cell>
          <cell r="N19">
            <v>20.35752392454382</v>
          </cell>
          <cell r="O19">
            <v>-19.983324371626406</v>
          </cell>
        </row>
        <row r="20">
          <cell r="A20">
            <v>44287</v>
          </cell>
          <cell r="B20">
            <v>5289</v>
          </cell>
          <cell r="C20">
            <v>167</v>
          </cell>
          <cell r="D20">
            <v>5122</v>
          </cell>
          <cell r="E20">
            <v>0.8308457711442786</v>
          </cell>
          <cell r="H20">
            <v>2.1678956324446967</v>
          </cell>
          <cell r="I20">
            <v>10219571.900826447</v>
          </cell>
          <cell r="K20">
            <v>1608279.12</v>
          </cell>
          <cell r="L20">
            <v>1995.2307498684979</v>
          </cell>
          <cell r="M20">
            <v>1.219903054743456</v>
          </cell>
          <cell r="N20">
            <v>0.74613914032534345</v>
          </cell>
          <cell r="O20">
            <v>-0.9660421950687994</v>
          </cell>
        </row>
        <row r="21">
          <cell r="A21">
            <v>44317</v>
          </cell>
          <cell r="B21">
            <v>8990.1691890653128</v>
          </cell>
          <cell r="C21">
            <v>4594.1691890653128</v>
          </cell>
          <cell r="D21">
            <v>4396</v>
          </cell>
          <cell r="E21">
            <v>0.86862718643700376</v>
          </cell>
          <cell r="H21">
            <v>3.3358660298047171</v>
          </cell>
          <cell r="I21">
            <v>8554785.1239669416</v>
          </cell>
          <cell r="K21">
            <v>2861480.9511875985</v>
          </cell>
          <cell r="L21">
            <v>1946.0384722399776</v>
          </cell>
          <cell r="M21">
            <v>1.1898264283919548</v>
          </cell>
          <cell r="N21">
            <v>0.45431020586052195</v>
          </cell>
          <cell r="O21">
            <v>-0.6441366342524768</v>
          </cell>
        </row>
        <row r="22">
          <cell r="A22">
            <v>44348</v>
          </cell>
          <cell r="B22">
            <v>10322.717485852865</v>
          </cell>
          <cell r="C22">
            <v>7067.7174858528651</v>
          </cell>
          <cell r="D22">
            <v>3255</v>
          </cell>
          <cell r="E22">
            <v>0.7861606758690689</v>
          </cell>
          <cell r="H22">
            <v>3.3773083539077029</v>
          </cell>
          <cell r="I22">
            <v>8365576.8595041325</v>
          </cell>
          <cell r="K22">
            <v>3291759.765476191</v>
          </cell>
          <cell r="L22">
            <v>2570.0696957001942</v>
          </cell>
          <cell r="M22">
            <v>1.5713650528365648</v>
          </cell>
          <cell r="N22">
            <v>0.39492553910960754</v>
          </cell>
          <cell r="O22">
            <v>-0.96629059194617239</v>
          </cell>
        </row>
        <row r="23">
          <cell r="A23">
            <v>44378</v>
          </cell>
          <cell r="B23">
            <v>9998.4940518284257</v>
          </cell>
          <cell r="C23">
            <v>8082.4940518284257</v>
          </cell>
          <cell r="D23">
            <v>1916</v>
          </cell>
          <cell r="E23">
            <v>0.78298123172559619</v>
          </cell>
          <cell r="H23">
            <v>3.5353324027367807</v>
          </cell>
          <cell r="I23">
            <v>5982209.9173553716</v>
          </cell>
          <cell r="K23">
            <v>3205517.1930161933</v>
          </cell>
          <cell r="L23">
            <v>3122.2389965320313</v>
          </cell>
          <cell r="M23">
            <v>1.9089666143926465</v>
          </cell>
          <cell r="N23">
            <v>0.40555078064540978</v>
          </cell>
          <cell r="O23">
            <v>-1.3145173950380562</v>
          </cell>
        </row>
        <row r="24">
          <cell r="A24">
            <v>44409</v>
          </cell>
          <cell r="B24">
            <v>8032.1956088647448</v>
          </cell>
          <cell r="C24">
            <v>7654.1956088647448</v>
          </cell>
          <cell r="D24">
            <v>378</v>
          </cell>
          <cell r="E24">
            <v>0.76553484646670578</v>
          </cell>
          <cell r="H24">
            <v>3.5776021152031543</v>
          </cell>
          <cell r="I24">
            <v>1094171.9008264462</v>
          </cell>
          <cell r="K24">
            <v>2567531.4873516602</v>
          </cell>
          <cell r="L24">
            <v>2894.6346582710216</v>
          </cell>
          <cell r="M24">
            <v>1.7698071575048813</v>
          </cell>
          <cell r="N24">
            <v>0.50632290447230899</v>
          </cell>
          <cell r="O24">
            <v>-1.2761300619771903</v>
          </cell>
        </row>
      </sheetData>
      <sheetData sheetId="5"/>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ED482-4AE8-4D32-B501-89320A2B971D}">
  <dimension ref="A1:G14"/>
  <sheetViews>
    <sheetView tabSelected="1" topLeftCell="A13" zoomScale="46" zoomScaleNormal="100" workbookViewId="0">
      <selection activeCell="F13" sqref="F13"/>
    </sheetView>
  </sheetViews>
  <sheetFormatPr defaultColWidth="11.5546875" defaultRowHeight="14.4" x14ac:dyDescent="0.3"/>
  <cols>
    <col min="1" max="1" width="76.21875" customWidth="1"/>
    <col min="2" max="2" width="53" style="33" customWidth="1"/>
    <col min="3" max="3" width="70.33203125" customWidth="1"/>
    <col min="4" max="4" width="53.88671875" style="33" customWidth="1"/>
    <col min="5" max="5" width="72.44140625" customWidth="1"/>
    <col min="6" max="6" width="40.21875" style="33" customWidth="1"/>
  </cols>
  <sheetData>
    <row r="1" spans="1:7" x14ac:dyDescent="0.3">
      <c r="A1" s="50" t="s">
        <v>36</v>
      </c>
      <c r="B1" s="51"/>
    </row>
    <row r="2" spans="1:7" x14ac:dyDescent="0.3">
      <c r="A2" t="s">
        <v>37</v>
      </c>
    </row>
    <row r="3" spans="1:7" x14ac:dyDescent="0.3">
      <c r="A3" t="s">
        <v>38</v>
      </c>
    </row>
    <row r="4" spans="1:7" x14ac:dyDescent="0.3">
      <c r="A4" t="s">
        <v>39</v>
      </c>
    </row>
    <row r="5" spans="1:7" x14ac:dyDescent="0.3">
      <c r="A5" t="s">
        <v>40</v>
      </c>
    </row>
    <row r="9" spans="1:7" ht="15" thickBot="1" x14ac:dyDescent="0.35"/>
    <row r="10" spans="1:7" s="54" customFormat="1" ht="84.6" customHeight="1" thickBot="1" x14ac:dyDescent="0.9">
      <c r="A10" s="52" t="s">
        <v>41</v>
      </c>
      <c r="B10" s="52"/>
      <c r="C10" s="52" t="s">
        <v>42</v>
      </c>
      <c r="D10" s="52"/>
      <c r="E10" s="53" t="s">
        <v>43</v>
      </c>
      <c r="F10" s="53"/>
    </row>
    <row r="11" spans="1:7" ht="233.4" customHeight="1" thickBot="1" x14ac:dyDescent="0.35">
      <c r="A11" s="55"/>
      <c r="B11" s="56" t="s">
        <v>44</v>
      </c>
      <c r="C11" s="55"/>
      <c r="D11" s="57" t="s">
        <v>45</v>
      </c>
      <c r="E11" s="58"/>
      <c r="F11" s="57" t="s">
        <v>46</v>
      </c>
    </row>
    <row r="12" spans="1:7" ht="239.4" customHeight="1" thickBot="1" x14ac:dyDescent="0.35">
      <c r="A12" s="55"/>
      <c r="B12" s="59" t="s">
        <v>47</v>
      </c>
      <c r="C12" s="55"/>
      <c r="D12" s="57" t="s">
        <v>48</v>
      </c>
      <c r="E12" s="60"/>
      <c r="F12" s="57" t="s">
        <v>49</v>
      </c>
      <c r="G12" s="61"/>
    </row>
    <row r="13" spans="1:7" ht="313.2" customHeight="1" thickBot="1" x14ac:dyDescent="0.35">
      <c r="A13" s="62"/>
      <c r="B13" s="63" t="s">
        <v>50</v>
      </c>
      <c r="C13" s="55"/>
      <c r="D13" s="57" t="s">
        <v>51</v>
      </c>
      <c r="E13" s="58"/>
      <c r="F13" s="57" t="s">
        <v>52</v>
      </c>
    </row>
    <row r="14" spans="1:7" ht="221.4" customHeight="1" thickBot="1" x14ac:dyDescent="0.35">
      <c r="A14" s="55"/>
      <c r="B14" s="64"/>
      <c r="G14" s="61"/>
    </row>
  </sheetData>
  <mergeCells count="3">
    <mergeCell ref="A10:B10"/>
    <mergeCell ref="C10:D10"/>
    <mergeCell ref="E10:F1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4FF1A-7D3A-4978-8511-7A5AFFADB25B}">
  <dimension ref="A1:O32"/>
  <sheetViews>
    <sheetView topLeftCell="A2" zoomScale="87" zoomScaleNormal="87" workbookViewId="0">
      <selection activeCell="G6" sqref="G6"/>
    </sheetView>
  </sheetViews>
  <sheetFormatPr defaultColWidth="11.5546875" defaultRowHeight="14.4" outlineLevelRow="1" outlineLevelCol="1" x14ac:dyDescent="0.3"/>
  <cols>
    <col min="1" max="1" width="14.109375" customWidth="1"/>
    <col min="2" max="3" width="11.5546875" outlineLevel="1"/>
    <col min="7" max="7" width="14.33203125" customWidth="1"/>
    <col min="9" max="9" width="15.33203125" bestFit="1" customWidth="1"/>
    <col min="10" max="11" width="14.5546875" bestFit="1" customWidth="1"/>
    <col min="12" max="12" width="22" customWidth="1"/>
    <col min="13" max="13" width="21.44140625" customWidth="1"/>
    <col min="14" max="14" width="23.44140625" customWidth="1"/>
    <col min="15" max="15" width="21" customWidth="1"/>
  </cols>
  <sheetData>
    <row r="1" spans="1:15" ht="15" thickBot="1" x14ac:dyDescent="0.35">
      <c r="L1" s="1"/>
      <c r="M1" s="1"/>
      <c r="N1" s="1"/>
      <c r="O1" s="1"/>
    </row>
    <row r="2" spans="1:15" x14ac:dyDescent="0.3">
      <c r="A2" s="2"/>
      <c r="B2" s="3" t="s">
        <v>0</v>
      </c>
      <c r="C2" s="3" t="s">
        <v>1</v>
      </c>
      <c r="D2" s="4" t="s">
        <v>2</v>
      </c>
      <c r="L2" s="5"/>
      <c r="M2" s="5"/>
      <c r="N2" s="5"/>
      <c r="O2" s="1"/>
    </row>
    <row r="3" spans="1:15" x14ac:dyDescent="0.3">
      <c r="A3" s="6" t="s">
        <v>3</v>
      </c>
      <c r="B3" s="7">
        <f>B27</f>
        <v>0.80596520485670597</v>
      </c>
      <c r="C3" s="8">
        <v>0.12</v>
      </c>
      <c r="D3" s="9">
        <f>B3*(1+C3)</f>
        <v>0.90268102943951078</v>
      </c>
      <c r="L3" s="5"/>
      <c r="M3" s="10"/>
      <c r="N3" s="10"/>
      <c r="O3" s="1"/>
    </row>
    <row r="4" spans="1:15" x14ac:dyDescent="0.3">
      <c r="A4" s="6" t="s">
        <v>4</v>
      </c>
      <c r="B4" s="11">
        <f>1/(1-B3)</f>
        <v>5.1537148234753642</v>
      </c>
      <c r="C4" s="8"/>
      <c r="D4" s="12">
        <f>1/(1-D3)</f>
        <v>10.275488881979529</v>
      </c>
      <c r="L4" s="5"/>
      <c r="M4" s="13"/>
      <c r="N4" s="13"/>
      <c r="O4" s="1"/>
    </row>
    <row r="5" spans="1:15" ht="28.8" outlineLevel="1" x14ac:dyDescent="0.3">
      <c r="A5" s="14" t="s">
        <v>5</v>
      </c>
      <c r="B5" s="15">
        <v>350</v>
      </c>
      <c r="C5" s="8">
        <v>0.14000000000000001</v>
      </c>
      <c r="D5" s="16">
        <f t="shared" ref="D5:D10" si="0">B5*(1+C5)</f>
        <v>399.00000000000006</v>
      </c>
      <c r="L5" s="5"/>
      <c r="M5" s="13"/>
      <c r="N5" s="13"/>
      <c r="O5" s="1"/>
    </row>
    <row r="6" spans="1:15" outlineLevel="1" x14ac:dyDescent="0.3">
      <c r="A6" s="6" t="s">
        <v>6</v>
      </c>
      <c r="B6" s="17">
        <f>B29</f>
        <v>317.35652133091088</v>
      </c>
      <c r="C6" s="8"/>
      <c r="D6" s="16">
        <f>D5*(1-D7)</f>
        <v>368.4848761401355</v>
      </c>
      <c r="L6" s="5"/>
      <c r="M6" s="18"/>
      <c r="N6" s="18"/>
      <c r="O6" s="1"/>
    </row>
    <row r="7" spans="1:15" x14ac:dyDescent="0.3">
      <c r="A7" s="6" t="s">
        <v>7</v>
      </c>
      <c r="B7" s="7">
        <f>(B5-B6)/B5</f>
        <v>9.3267081911683203E-2</v>
      </c>
      <c r="C7" s="8">
        <v>-0.18</v>
      </c>
      <c r="D7" s="9">
        <f t="shared" si="0"/>
        <v>7.6479007167580229E-2</v>
      </c>
      <c r="F7" s="19"/>
      <c r="L7" s="5"/>
      <c r="M7" s="10"/>
      <c r="N7" s="10"/>
      <c r="O7" s="1"/>
    </row>
    <row r="8" spans="1:15" outlineLevel="1" x14ac:dyDescent="0.3">
      <c r="A8" s="6" t="s">
        <v>8</v>
      </c>
      <c r="B8" s="17">
        <f>B4*B6</f>
        <v>1635.5650083096909</v>
      </c>
      <c r="C8" s="8"/>
      <c r="D8" s="16">
        <f>D4*D6</f>
        <v>3786.3622479555661</v>
      </c>
      <c r="L8" s="5"/>
      <c r="M8" s="18"/>
      <c r="N8" s="18"/>
      <c r="O8" s="1"/>
    </row>
    <row r="9" spans="1:15" outlineLevel="1" x14ac:dyDescent="0.3">
      <c r="A9" s="6" t="s">
        <v>9</v>
      </c>
      <c r="B9" s="17">
        <f>B31</f>
        <v>2254.5223148073974</v>
      </c>
      <c r="C9" s="8">
        <v>-0.28999999999999998</v>
      </c>
      <c r="D9" s="16">
        <f t="shared" si="0"/>
        <v>1600.710843513252</v>
      </c>
      <c r="L9" s="5"/>
      <c r="M9" s="18"/>
      <c r="N9" s="18"/>
      <c r="O9" s="1"/>
    </row>
    <row r="10" spans="1:15" outlineLevel="1" x14ac:dyDescent="0.3">
      <c r="A10" s="6" t="s">
        <v>10</v>
      </c>
      <c r="B10" s="20">
        <f>B32</f>
        <v>177.43090001292856</v>
      </c>
      <c r="C10" s="8">
        <v>-0.32</v>
      </c>
      <c r="D10" s="16">
        <f t="shared" si="0"/>
        <v>120.65301200879141</v>
      </c>
      <c r="L10" s="5"/>
      <c r="M10" s="1"/>
      <c r="N10" s="1"/>
      <c r="O10" s="1"/>
    </row>
    <row r="11" spans="1:15" outlineLevel="1" x14ac:dyDescent="0.3">
      <c r="A11" s="21" t="s">
        <v>11</v>
      </c>
      <c r="B11" s="22">
        <f>B9/B8</f>
        <v>1.3784363833617232</v>
      </c>
      <c r="C11" s="23"/>
      <c r="D11" s="24">
        <f>D9/D8</f>
        <v>0.42275692041287138</v>
      </c>
      <c r="L11" s="5"/>
      <c r="M11" s="18"/>
      <c r="N11" s="18"/>
      <c r="O11" s="1"/>
    </row>
    <row r="12" spans="1:15" outlineLevel="1" x14ac:dyDescent="0.3">
      <c r="A12" s="6" t="s">
        <v>10</v>
      </c>
      <c r="B12" s="7">
        <f>B10/B6</f>
        <v>0.55909013392518114</v>
      </c>
      <c r="C12" s="25"/>
      <c r="D12" s="26">
        <f>D10/D6</f>
        <v>0.32743002446294928</v>
      </c>
      <c r="L12" s="5"/>
      <c r="M12" s="18"/>
      <c r="N12" s="18"/>
      <c r="O12" s="1"/>
    </row>
    <row r="13" spans="1:15" outlineLevel="1" x14ac:dyDescent="0.3">
      <c r="A13" s="6"/>
      <c r="B13" s="7"/>
      <c r="C13" s="27"/>
      <c r="D13" s="26"/>
      <c r="L13" s="5"/>
      <c r="M13" s="1"/>
      <c r="N13" s="1"/>
      <c r="O13" s="1"/>
    </row>
    <row r="14" spans="1:15" ht="15" thickBot="1" x14ac:dyDescent="0.35">
      <c r="A14" s="28" t="s">
        <v>12</v>
      </c>
      <c r="B14" s="29">
        <f>1-B11-B12</f>
        <v>-0.93752651728690439</v>
      </c>
      <c r="C14" s="30"/>
      <c r="D14" s="31">
        <f>1-D11-D12</f>
        <v>0.24981305512417934</v>
      </c>
      <c r="L14" s="5"/>
      <c r="M14" s="32"/>
      <c r="N14" s="32"/>
      <c r="O14" s="1"/>
    </row>
    <row r="15" spans="1:15" x14ac:dyDescent="0.3">
      <c r="L15" s="1"/>
      <c r="M15" s="1"/>
      <c r="N15" s="1"/>
      <c r="O15" s="1"/>
    </row>
    <row r="18" spans="1:15" ht="72" x14ac:dyDescent="0.3">
      <c r="A18" s="33" t="s">
        <v>13</v>
      </c>
      <c r="B18" s="34" t="s">
        <v>14</v>
      </c>
      <c r="C18" s="35" t="s">
        <v>15</v>
      </c>
      <c r="D18" s="36" t="s">
        <v>16</v>
      </c>
      <c r="E18" s="33" t="s">
        <v>3</v>
      </c>
      <c r="F18" s="36" t="s">
        <v>17</v>
      </c>
      <c r="G18" s="36" t="s">
        <v>18</v>
      </c>
      <c r="H18" s="35" t="s">
        <v>19</v>
      </c>
      <c r="I18" s="34" t="s">
        <v>20</v>
      </c>
      <c r="J18" s="34" t="s">
        <v>21</v>
      </c>
      <c r="K18" s="34" t="s">
        <v>22</v>
      </c>
      <c r="L18" t="s">
        <v>23</v>
      </c>
      <c r="M18" s="33" t="s">
        <v>24</v>
      </c>
      <c r="N18" t="s">
        <v>25</v>
      </c>
      <c r="O18" t="s">
        <v>26</v>
      </c>
    </row>
    <row r="19" spans="1:15" outlineLevel="1" x14ac:dyDescent="0.3">
      <c r="A19" s="37">
        <v>44256</v>
      </c>
      <c r="B19" s="33">
        <v>201</v>
      </c>
      <c r="C19" s="33"/>
      <c r="D19">
        <v>201</v>
      </c>
      <c r="E19" s="33"/>
      <c r="F19" s="33">
        <v>164</v>
      </c>
      <c r="G19" s="33">
        <v>165</v>
      </c>
      <c r="H19" s="38">
        <f t="shared" ref="H19:H24" si="1">G19/B19</f>
        <v>0.82089552238805974</v>
      </c>
      <c r="I19" s="39">
        <v>205731</v>
      </c>
      <c r="J19" s="40">
        <v>1200000</v>
      </c>
      <c r="K19" s="41">
        <v>58946.264999999999</v>
      </c>
      <c r="L19" s="40">
        <f t="shared" ref="L19:L24" si="2">I19/D19</f>
        <v>1023.5373134328358</v>
      </c>
      <c r="M19" s="42">
        <f t="shared" ref="M19:M24" si="3">L19/$B$30</f>
        <v>0.62580044708258464</v>
      </c>
      <c r="N19" s="43">
        <f t="shared" ref="N19:N24" si="4">J19/K19</f>
        <v>20.35752392454382</v>
      </c>
      <c r="O19" s="44">
        <f t="shared" ref="O19:O24" si="5">1-M19-N19</f>
        <v>-19.983324371626406</v>
      </c>
    </row>
    <row r="20" spans="1:15" outlineLevel="1" x14ac:dyDescent="0.3">
      <c r="A20" s="37">
        <v>44287</v>
      </c>
      <c r="B20" s="33">
        <v>5289</v>
      </c>
      <c r="C20" s="38">
        <f>B20-D20</f>
        <v>167</v>
      </c>
      <c r="D20">
        <v>5122</v>
      </c>
      <c r="E20" s="45">
        <f>C20/B19</f>
        <v>0.8308457711442786</v>
      </c>
      <c r="F20" s="33">
        <v>5066</v>
      </c>
      <c r="G20" s="33">
        <v>11466</v>
      </c>
      <c r="H20" s="38">
        <f t="shared" si="1"/>
        <v>2.1678956324446967</v>
      </c>
      <c r="I20" s="39">
        <v>10219571.900826447</v>
      </c>
      <c r="J20" s="40">
        <v>1200000</v>
      </c>
      <c r="K20" s="41">
        <v>1608279.12</v>
      </c>
      <c r="L20" s="40">
        <f t="shared" si="2"/>
        <v>1995.2307498684979</v>
      </c>
      <c r="M20" s="42">
        <f t="shared" si="3"/>
        <v>1.219903054743456</v>
      </c>
      <c r="N20" s="43">
        <f t="shared" si="4"/>
        <v>0.74613914032534345</v>
      </c>
      <c r="O20" s="44">
        <f t="shared" si="5"/>
        <v>-0.9660421950687994</v>
      </c>
    </row>
    <row r="21" spans="1:15" outlineLevel="1" x14ac:dyDescent="0.3">
      <c r="A21" s="37">
        <v>44317</v>
      </c>
      <c r="B21" s="38">
        <v>8990.1691890653128</v>
      </c>
      <c r="C21" s="38">
        <f>B21-D21</f>
        <v>4594.1691890653128</v>
      </c>
      <c r="D21">
        <v>4396</v>
      </c>
      <c r="E21" s="45">
        <f>C21/B20</f>
        <v>0.86862718643700376</v>
      </c>
      <c r="F21" s="33">
        <v>8622</v>
      </c>
      <c r="G21" s="33">
        <v>29990</v>
      </c>
      <c r="H21" s="38">
        <f t="shared" si="1"/>
        <v>3.3358660298047171</v>
      </c>
      <c r="I21" s="39">
        <v>8554785.1239669416</v>
      </c>
      <c r="J21" s="40">
        <v>1300000</v>
      </c>
      <c r="K21" s="41">
        <v>2861480.9511875985</v>
      </c>
      <c r="L21" s="40">
        <f t="shared" si="2"/>
        <v>1946.0384722399776</v>
      </c>
      <c r="M21" s="42">
        <f t="shared" si="3"/>
        <v>1.1898264283919548</v>
      </c>
      <c r="N21" s="43">
        <f t="shared" si="4"/>
        <v>0.45431020586052195</v>
      </c>
      <c r="O21" s="44">
        <f t="shared" si="5"/>
        <v>-0.6441366342524768</v>
      </c>
    </row>
    <row r="22" spans="1:15" outlineLevel="1" x14ac:dyDescent="0.3">
      <c r="A22" s="37">
        <v>44348</v>
      </c>
      <c r="B22" s="38">
        <v>10322.717485852865</v>
      </c>
      <c r="C22" s="38">
        <f>B22-D22</f>
        <v>7067.7174858528651</v>
      </c>
      <c r="D22">
        <v>3255</v>
      </c>
      <c r="E22" s="45">
        <f>C22/B21</f>
        <v>0.7861606758690689</v>
      </c>
      <c r="F22" s="33">
        <v>10018</v>
      </c>
      <c r="G22" s="33">
        <v>34863</v>
      </c>
      <c r="H22" s="38">
        <f t="shared" si="1"/>
        <v>3.3773083539077029</v>
      </c>
      <c r="I22" s="39">
        <v>8365576.8595041325</v>
      </c>
      <c r="J22" s="40">
        <v>1300000</v>
      </c>
      <c r="K22" s="41">
        <v>3291759.765476191</v>
      </c>
      <c r="L22" s="40">
        <f t="shared" si="2"/>
        <v>2570.0696957001942</v>
      </c>
      <c r="M22" s="42">
        <f t="shared" si="3"/>
        <v>1.5713650528365648</v>
      </c>
      <c r="N22" s="43">
        <f t="shared" si="4"/>
        <v>0.39492553910960754</v>
      </c>
      <c r="O22" s="44">
        <f t="shared" si="5"/>
        <v>-0.96629059194617239</v>
      </c>
    </row>
    <row r="23" spans="1:15" outlineLevel="1" x14ac:dyDescent="0.3">
      <c r="A23" s="37">
        <v>44378</v>
      </c>
      <c r="B23" s="38">
        <v>9998.4940518284257</v>
      </c>
      <c r="C23" s="38">
        <f>B23-D23</f>
        <v>8082.4940518284257</v>
      </c>
      <c r="D23">
        <v>1916</v>
      </c>
      <c r="E23" s="45">
        <f>C23/B22</f>
        <v>0.78298123172559619</v>
      </c>
      <c r="F23" s="33">
        <v>9491</v>
      </c>
      <c r="G23" s="33">
        <v>35348</v>
      </c>
      <c r="H23" s="38">
        <f t="shared" si="1"/>
        <v>3.5353324027367807</v>
      </c>
      <c r="I23" s="39">
        <v>5982209.9173553716</v>
      </c>
      <c r="J23" s="40">
        <v>1300000</v>
      </c>
      <c r="K23" s="41">
        <v>3205517.1930161933</v>
      </c>
      <c r="L23" s="40">
        <f t="shared" si="2"/>
        <v>3122.2389965320313</v>
      </c>
      <c r="M23" s="42">
        <f t="shared" si="3"/>
        <v>1.9089666143926465</v>
      </c>
      <c r="N23" s="43">
        <f t="shared" si="4"/>
        <v>0.40555078064540978</v>
      </c>
      <c r="O23" s="44">
        <f t="shared" si="5"/>
        <v>-1.3145173950380562</v>
      </c>
    </row>
    <row r="24" spans="1:15" outlineLevel="1" x14ac:dyDescent="0.3">
      <c r="A24" s="37">
        <v>44409</v>
      </c>
      <c r="B24" s="38">
        <v>8032.1956088647448</v>
      </c>
      <c r="C24" s="38">
        <f>B24-D24</f>
        <v>7654.1956088647448</v>
      </c>
      <c r="D24">
        <v>378</v>
      </c>
      <c r="E24" s="45">
        <f>C24/B23</f>
        <v>0.76553484646670578</v>
      </c>
      <c r="F24" s="33">
        <v>7480</v>
      </c>
      <c r="G24" s="33">
        <v>28736</v>
      </c>
      <c r="H24" s="38">
        <f t="shared" si="1"/>
        <v>3.5776021152031543</v>
      </c>
      <c r="I24" s="39">
        <v>1094171.9008264462</v>
      </c>
      <c r="J24" s="40">
        <v>1300000</v>
      </c>
      <c r="K24" s="41">
        <v>2567531.4873516602</v>
      </c>
      <c r="L24" s="40">
        <f t="shared" si="2"/>
        <v>2894.6346582710216</v>
      </c>
      <c r="M24" s="42">
        <f t="shared" si="3"/>
        <v>1.7698071575048813</v>
      </c>
      <c r="N24" s="43">
        <f t="shared" si="4"/>
        <v>0.50632290447230899</v>
      </c>
      <c r="O24" s="44">
        <f t="shared" si="5"/>
        <v>-1.2761300619771903</v>
      </c>
    </row>
    <row r="25" spans="1:15" x14ac:dyDescent="0.3">
      <c r="A25" s="33" t="s">
        <v>27</v>
      </c>
      <c r="B25" s="33">
        <f>SUM(B19:B24)</f>
        <v>42833.576335611346</v>
      </c>
      <c r="C25" s="33"/>
      <c r="D25" s="33">
        <f>SUM(D19:D24)</f>
        <v>15268</v>
      </c>
      <c r="E25" s="33"/>
      <c r="F25" s="33"/>
      <c r="G25" s="33"/>
      <c r="H25" s="33"/>
      <c r="I25" s="39">
        <f>SUM(I19:I24)</f>
        <v>34422046.70247934</v>
      </c>
      <c r="J25" s="39">
        <f>SUM(J19:J24)</f>
        <v>7600000</v>
      </c>
      <c r="K25" s="46"/>
      <c r="L25" s="33"/>
    </row>
    <row r="26" spans="1:15" x14ac:dyDescent="0.3">
      <c r="D26" s="33"/>
      <c r="E26" s="33"/>
      <c r="F26" s="33"/>
      <c r="G26" s="33"/>
      <c r="H26" s="33"/>
      <c r="I26" s="33"/>
      <c r="J26" s="33"/>
      <c r="K26" s="33"/>
      <c r="L26" s="33"/>
    </row>
    <row r="27" spans="1:15" ht="28.8" x14ac:dyDescent="0.3">
      <c r="A27" s="33" t="s">
        <v>28</v>
      </c>
      <c r="B27" s="45">
        <f>GEOMEAN(E20:E24)</f>
        <v>0.80596520485670597</v>
      </c>
      <c r="G27" t="s">
        <v>29</v>
      </c>
    </row>
    <row r="28" spans="1:15" outlineLevel="1" x14ac:dyDescent="0.3">
      <c r="A28" t="s">
        <v>30</v>
      </c>
      <c r="B28" s="47">
        <f>1/(1-B27)</f>
        <v>5.1537148234753642</v>
      </c>
      <c r="G28" t="s">
        <v>31</v>
      </c>
      <c r="H28" s="42">
        <f>B31/B30</f>
        <v>1.3784363833617232</v>
      </c>
    </row>
    <row r="29" spans="1:15" ht="28.8" outlineLevel="1" x14ac:dyDescent="0.3">
      <c r="A29" s="33" t="s">
        <v>32</v>
      </c>
      <c r="B29" s="48">
        <f>[1]Финансы!E8/[1]Финансы!B8</f>
        <v>317.35652133091088</v>
      </c>
      <c r="G29" t="s">
        <v>33</v>
      </c>
      <c r="H29" s="42">
        <f>B32/B29</f>
        <v>0.55909013392518114</v>
      </c>
    </row>
    <row r="30" spans="1:15" x14ac:dyDescent="0.3">
      <c r="A30" t="s">
        <v>8</v>
      </c>
      <c r="B30" s="19">
        <f>B28*B29</f>
        <v>1635.5650083096909</v>
      </c>
      <c r="G30" t="s">
        <v>12</v>
      </c>
      <c r="H30" s="49">
        <f>1-H29-H28</f>
        <v>-0.93752651728690439</v>
      </c>
    </row>
    <row r="31" spans="1:15" x14ac:dyDescent="0.3">
      <c r="A31" t="s">
        <v>34</v>
      </c>
      <c r="B31">
        <f>I25/D25</f>
        <v>2254.5223148073974</v>
      </c>
    </row>
    <row r="32" spans="1:15" ht="43.2" x14ac:dyDescent="0.3">
      <c r="A32" s="33" t="s">
        <v>35</v>
      </c>
      <c r="B32">
        <f>J25/B25</f>
        <v>177.43090001292856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Визуализация</vt:lpstr>
      <vt:lpstr>Юнит-экономика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2023-06-26T18:54:02Z</dcterms:created>
  <dcterms:modified xsi:type="dcterms:W3CDTF">2023-06-26T18:54:54Z</dcterms:modified>
</cp:coreProperties>
</file>