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icto\OneDrive\Escritorio\U\9no Sem\Proyecto de Grado\Documento\CORRECCIONES EVALUADORES\"/>
    </mc:Choice>
  </mc:AlternateContent>
  <xr:revisionPtr revIDLastSave="0" documentId="13_ncr:1_{3805B977-05FA-4895-99A8-EC97B03E6E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álculo Densidad de Potencia" sheetId="1" r:id="rId1"/>
  </sheets>
  <definedNames>
    <definedName name="_xlnm._FilterDatabase" localSheetId="0" hidden="1">'Cálculo Densidad de Potencia'!$J$4:$J$311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M4" i="1" s="1"/>
  <c r="K5" i="1"/>
  <c r="K6" i="1"/>
  <c r="K7" i="1"/>
  <c r="L7" i="1" s="1"/>
  <c r="M7" i="1" s="1"/>
  <c r="K8" i="1"/>
  <c r="K9" i="1"/>
  <c r="K10" i="1"/>
  <c r="K11" i="1"/>
  <c r="L11" i="1" s="1"/>
  <c r="M11" i="1" s="1"/>
  <c r="K12" i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K18" i="1"/>
  <c r="K19" i="1"/>
  <c r="L19" i="1" s="1"/>
  <c r="M19" i="1" s="1"/>
  <c r="K20" i="1"/>
  <c r="K21" i="1"/>
  <c r="L21" i="1" s="1"/>
  <c r="M21" i="1" s="1"/>
  <c r="K22" i="1"/>
  <c r="K23" i="1"/>
  <c r="L23" i="1" s="1"/>
  <c r="M23" i="1" s="1"/>
  <c r="K24" i="1"/>
  <c r="L24" i="1" s="1"/>
  <c r="M24" i="1" s="1"/>
  <c r="K25" i="1"/>
  <c r="L25" i="1" s="1"/>
  <c r="M25" i="1" s="1"/>
  <c r="K26" i="1"/>
  <c r="K27" i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K33" i="1"/>
  <c r="L33" i="1" s="1"/>
  <c r="M33" i="1" s="1"/>
  <c r="K34" i="1"/>
  <c r="L34" i="1" s="1"/>
  <c r="M34" i="1" s="1"/>
  <c r="K35" i="1"/>
  <c r="K36" i="1"/>
  <c r="L36" i="1" s="1"/>
  <c r="M36" i="1" s="1"/>
  <c r="K37" i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K44" i="1"/>
  <c r="L44" i="1" s="1"/>
  <c r="M44" i="1" s="1"/>
  <c r="K45" i="1"/>
  <c r="L45" i="1" s="1"/>
  <c r="M45" i="1" s="1"/>
  <c r="K46" i="1"/>
  <c r="K47" i="1"/>
  <c r="K48" i="1"/>
  <c r="L48" i="1" s="1"/>
  <c r="M48" i="1" s="1"/>
  <c r="K49" i="1"/>
  <c r="L49" i="1" s="1"/>
  <c r="M49" i="1" s="1"/>
  <c r="K50" i="1"/>
  <c r="K51" i="1"/>
  <c r="L51" i="1" s="1"/>
  <c r="M51" i="1" s="1"/>
  <c r="K52" i="1"/>
  <c r="K53" i="1"/>
  <c r="L53" i="1" s="1"/>
  <c r="M53" i="1" s="1"/>
  <c r="K54" i="1"/>
  <c r="L54" i="1" s="1"/>
  <c r="M54" i="1" s="1"/>
  <c r="K55" i="1"/>
  <c r="K56" i="1"/>
  <c r="K57" i="1"/>
  <c r="L57" i="1" s="1"/>
  <c r="M57" i="1" s="1"/>
  <c r="K58" i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K68" i="1"/>
  <c r="L68" i="1" s="1"/>
  <c r="M68" i="1" s="1"/>
  <c r="K69" i="1"/>
  <c r="L69" i="1" s="1"/>
  <c r="M69" i="1" s="1"/>
  <c r="K70" i="1"/>
  <c r="K71" i="1"/>
  <c r="L71" i="1" s="1"/>
  <c r="M71" i="1" s="1"/>
  <c r="K72" i="1"/>
  <c r="K73" i="1"/>
  <c r="L73" i="1" s="1"/>
  <c r="M73" i="1" s="1"/>
  <c r="K74" i="1"/>
  <c r="L74" i="1" s="1"/>
  <c r="M74" i="1" s="1"/>
  <c r="K75" i="1"/>
  <c r="K76" i="1"/>
  <c r="L76" i="1" s="1"/>
  <c r="M76" i="1" s="1"/>
  <c r="K77" i="1"/>
  <c r="L77" i="1" s="1"/>
  <c r="M77" i="1" s="1"/>
  <c r="K78" i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K85" i="1"/>
  <c r="L85" i="1" s="1"/>
  <c r="M85" i="1" s="1"/>
  <c r="K86" i="1"/>
  <c r="K87" i="1"/>
  <c r="L87" i="1" s="1"/>
  <c r="M87" i="1" s="1"/>
  <c r="K88" i="1"/>
  <c r="L88" i="1" s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2" i="1" s="1"/>
  <c r="M92" i="1" s="1"/>
  <c r="K93" i="1"/>
  <c r="L93" i="1" s="1"/>
  <c r="M93" i="1" s="1"/>
  <c r="K94" i="1"/>
  <c r="K95" i="1"/>
  <c r="L95" i="1" s="1"/>
  <c r="M95" i="1" s="1"/>
  <c r="K96" i="1"/>
  <c r="L96" i="1" s="1"/>
  <c r="M96" i="1" s="1"/>
  <c r="K97" i="1"/>
  <c r="L97" i="1" s="1"/>
  <c r="M97" i="1" s="1"/>
  <c r="K98" i="1"/>
  <c r="L98" i="1" s="1"/>
  <c r="M98" i="1" s="1"/>
  <c r="K99" i="1"/>
  <c r="L99" i="1" s="1"/>
  <c r="M99" i="1" s="1"/>
  <c r="K100" i="1"/>
  <c r="L100" i="1" s="1"/>
  <c r="M100" i="1" s="1"/>
  <c r="K101" i="1"/>
  <c r="K102" i="1"/>
  <c r="L102" i="1" s="1"/>
  <c r="M102" i="1" s="1"/>
  <c r="K103" i="1"/>
  <c r="K104" i="1"/>
  <c r="L104" i="1" s="1"/>
  <c r="M104" i="1" s="1"/>
  <c r="K105" i="1"/>
  <c r="L105" i="1" s="1"/>
  <c r="M105" i="1" s="1"/>
  <c r="K106" i="1"/>
  <c r="K107" i="1"/>
  <c r="L107" i="1" s="1"/>
  <c r="M107" i="1" s="1"/>
  <c r="K108" i="1"/>
  <c r="L108" i="1" s="1"/>
  <c r="M108" i="1" s="1"/>
  <c r="K109" i="1"/>
  <c r="K110" i="1"/>
  <c r="L110" i="1" s="1"/>
  <c r="M110" i="1" s="1"/>
  <c r="K111" i="1"/>
  <c r="L111" i="1" s="1"/>
  <c r="M111" i="1" s="1"/>
  <c r="K112" i="1"/>
  <c r="L112" i="1" s="1"/>
  <c r="M112" i="1" s="1"/>
  <c r="K113" i="1"/>
  <c r="L113" i="1" s="1"/>
  <c r="M113" i="1" s="1"/>
  <c r="K114" i="1"/>
  <c r="K115" i="1"/>
  <c r="K116" i="1"/>
  <c r="L116" i="1" s="1"/>
  <c r="M116" i="1" s="1"/>
  <c r="K117" i="1"/>
  <c r="K118" i="1"/>
  <c r="L118" i="1" s="1"/>
  <c r="M118" i="1" s="1"/>
  <c r="K119" i="1"/>
  <c r="K120" i="1"/>
  <c r="L120" i="1" s="1"/>
  <c r="M120" i="1" s="1"/>
  <c r="K121" i="1"/>
  <c r="L121" i="1" s="1"/>
  <c r="M121" i="1" s="1"/>
  <c r="K122" i="1"/>
  <c r="K123" i="1"/>
  <c r="K124" i="1"/>
  <c r="L124" i="1" s="1"/>
  <c r="M124" i="1" s="1"/>
  <c r="K125" i="1"/>
  <c r="K126" i="1"/>
  <c r="L126" i="1" s="1"/>
  <c r="M126" i="1" s="1"/>
  <c r="K127" i="1"/>
  <c r="L127" i="1" s="1"/>
  <c r="M127" i="1" s="1"/>
  <c r="K128" i="1"/>
  <c r="L128" i="1" s="1"/>
  <c r="M128" i="1" s="1"/>
  <c r="K129" i="1"/>
  <c r="K130" i="1"/>
  <c r="L130" i="1" s="1"/>
  <c r="M130" i="1" s="1"/>
  <c r="K131" i="1"/>
  <c r="L131" i="1" s="1"/>
  <c r="M131" i="1" s="1"/>
  <c r="K132" i="1"/>
  <c r="L132" i="1" s="1"/>
  <c r="M132" i="1" s="1"/>
  <c r="K133" i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K139" i="1"/>
  <c r="L139" i="1" s="1"/>
  <c r="M139" i="1" s="1"/>
  <c r="K140" i="1"/>
  <c r="L140" i="1" s="1"/>
  <c r="M140" i="1" s="1"/>
  <c r="K141" i="1"/>
  <c r="K142" i="1"/>
  <c r="L142" i="1" s="1"/>
  <c r="M142" i="1" s="1"/>
  <c r="K143" i="1"/>
  <c r="L143" i="1" s="1"/>
  <c r="M143" i="1" s="1"/>
  <c r="K144" i="1"/>
  <c r="L144" i="1" s="1"/>
  <c r="M144" i="1" s="1"/>
  <c r="K145" i="1"/>
  <c r="K146" i="1"/>
  <c r="L146" i="1" s="1"/>
  <c r="M146" i="1" s="1"/>
  <c r="K147" i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K163" i="1"/>
  <c r="L163" i="1" s="1"/>
  <c r="M163" i="1" s="1"/>
  <c r="K164" i="1"/>
  <c r="K165" i="1"/>
  <c r="L165" i="1" s="1"/>
  <c r="M165" i="1" s="1"/>
  <c r="K166" i="1"/>
  <c r="L166" i="1" s="1"/>
  <c r="M166" i="1" s="1"/>
  <c r="K167" i="1"/>
  <c r="K168" i="1"/>
  <c r="L168" i="1" s="1"/>
  <c r="M168" i="1" s="1"/>
  <c r="K169" i="1"/>
  <c r="L169" i="1" s="1"/>
  <c r="M169" i="1" s="1"/>
  <c r="K170" i="1"/>
  <c r="K171" i="1"/>
  <c r="L171" i="1" s="1"/>
  <c r="M171" i="1" s="1"/>
  <c r="K172" i="1"/>
  <c r="K173" i="1"/>
  <c r="L173" i="1" s="1"/>
  <c r="M173" i="1" s="1"/>
  <c r="K174" i="1"/>
  <c r="L174" i="1" s="1"/>
  <c r="M174" i="1" s="1"/>
  <c r="K175" i="1"/>
  <c r="K176" i="1"/>
  <c r="L176" i="1" s="1"/>
  <c r="M176" i="1" s="1"/>
  <c r="K177" i="1"/>
  <c r="L177" i="1" s="1"/>
  <c r="M177" i="1" s="1"/>
  <c r="K178" i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K184" i="1"/>
  <c r="K185" i="1"/>
  <c r="L185" i="1" s="1"/>
  <c r="M185" i="1" s="1"/>
  <c r="K186" i="1"/>
  <c r="K187" i="1"/>
  <c r="L187" i="1" s="1"/>
  <c r="M187" i="1" s="1"/>
  <c r="K188" i="1"/>
  <c r="K189" i="1"/>
  <c r="L189" i="1" s="1"/>
  <c r="M189" i="1" s="1"/>
  <c r="K190" i="1"/>
  <c r="K191" i="1"/>
  <c r="K192" i="1"/>
  <c r="L192" i="1" s="1"/>
  <c r="M192" i="1" s="1"/>
  <c r="K193" i="1"/>
  <c r="K194" i="1"/>
  <c r="L194" i="1" s="1"/>
  <c r="M194" i="1" s="1"/>
  <c r="K195" i="1"/>
  <c r="K196" i="1"/>
  <c r="L196" i="1" s="1"/>
  <c r="M196" i="1" s="1"/>
  <c r="K197" i="1"/>
  <c r="L197" i="1" s="1"/>
  <c r="M197" i="1" s="1"/>
  <c r="K198" i="1"/>
  <c r="K199" i="1"/>
  <c r="L199" i="1" s="1"/>
  <c r="M199" i="1" s="1"/>
  <c r="K200" i="1"/>
  <c r="L200" i="1" s="1"/>
  <c r="M200" i="1" s="1"/>
  <c r="K201" i="1"/>
  <c r="K202" i="1"/>
  <c r="L202" i="1" s="1"/>
  <c r="M202" i="1" s="1"/>
  <c r="K203" i="1"/>
  <c r="L203" i="1" s="1"/>
  <c r="M203" i="1" s="1"/>
  <c r="K204" i="1"/>
  <c r="L204" i="1" s="1"/>
  <c r="M204" i="1" s="1"/>
  <c r="K205" i="1"/>
  <c r="L205" i="1" s="1"/>
  <c r="M205" i="1" s="1"/>
  <c r="K206" i="1"/>
  <c r="L206" i="1" s="1"/>
  <c r="M206" i="1" s="1"/>
  <c r="K207" i="1"/>
  <c r="K208" i="1"/>
  <c r="K209" i="1"/>
  <c r="L209" i="1" s="1"/>
  <c r="M209" i="1" s="1"/>
  <c r="K210" i="1"/>
  <c r="K211" i="1"/>
  <c r="L211" i="1" s="1"/>
  <c r="M211" i="1" s="1"/>
  <c r="K212" i="1"/>
  <c r="L212" i="1" s="1"/>
  <c r="M212" i="1" s="1"/>
  <c r="K213" i="1"/>
  <c r="L213" i="1" s="1"/>
  <c r="M213" i="1" s="1"/>
  <c r="K214" i="1"/>
  <c r="L214" i="1" s="1"/>
  <c r="M214" i="1" s="1"/>
  <c r="K215" i="1"/>
  <c r="L215" i="1" s="1"/>
  <c r="M215" i="1" s="1"/>
  <c r="K216" i="1"/>
  <c r="K217" i="1"/>
  <c r="L217" i="1" s="1"/>
  <c r="M217" i="1" s="1"/>
  <c r="K218" i="1"/>
  <c r="K219" i="1"/>
  <c r="L219" i="1" s="1"/>
  <c r="M219" i="1" s="1"/>
  <c r="K220" i="1"/>
  <c r="K221" i="1"/>
  <c r="K222" i="1"/>
  <c r="L222" i="1" s="1"/>
  <c r="M222" i="1" s="1"/>
  <c r="K223" i="1"/>
  <c r="L223" i="1" s="1"/>
  <c r="M223" i="1" s="1"/>
  <c r="K224" i="1"/>
  <c r="K225" i="1"/>
  <c r="K226" i="1"/>
  <c r="L226" i="1" s="1"/>
  <c r="M226" i="1" s="1"/>
  <c r="K227" i="1"/>
  <c r="L227" i="1" s="1"/>
  <c r="M227" i="1" s="1"/>
  <c r="K228" i="1"/>
  <c r="K229" i="1"/>
  <c r="K230" i="1"/>
  <c r="L230" i="1" s="1"/>
  <c r="M230" i="1" s="1"/>
  <c r="K231" i="1"/>
  <c r="K232" i="1"/>
  <c r="L232" i="1" s="1"/>
  <c r="M232" i="1" s="1"/>
  <c r="K233" i="1"/>
  <c r="L233" i="1" s="1"/>
  <c r="M233" i="1" s="1"/>
  <c r="K234" i="1"/>
  <c r="L234" i="1" s="1"/>
  <c r="M234" i="1" s="1"/>
  <c r="K235" i="1"/>
  <c r="K236" i="1"/>
  <c r="K237" i="1"/>
  <c r="K238" i="1"/>
  <c r="L238" i="1" s="1"/>
  <c r="M238" i="1" s="1"/>
  <c r="K239" i="1"/>
  <c r="K240" i="1"/>
  <c r="L240" i="1" s="1"/>
  <c r="M240" i="1" s="1"/>
  <c r="K241" i="1"/>
  <c r="K242" i="1"/>
  <c r="L242" i="1" s="1"/>
  <c r="M242" i="1" s="1"/>
  <c r="K243" i="1"/>
  <c r="L243" i="1" s="1"/>
  <c r="M243" i="1" s="1"/>
  <c r="K244" i="1"/>
  <c r="K245" i="1"/>
  <c r="K246" i="1"/>
  <c r="L246" i="1" s="1"/>
  <c r="M246" i="1" s="1"/>
  <c r="K247" i="1"/>
  <c r="K248" i="1"/>
  <c r="L248" i="1" s="1"/>
  <c r="M248" i="1" s="1"/>
  <c r="K249" i="1"/>
  <c r="L249" i="1" s="1"/>
  <c r="M249" i="1" s="1"/>
  <c r="K250" i="1"/>
  <c r="L250" i="1" s="1"/>
  <c r="M250" i="1" s="1"/>
  <c r="K251" i="1"/>
  <c r="K252" i="1"/>
  <c r="L252" i="1" s="1"/>
  <c r="M252" i="1" s="1"/>
  <c r="K253" i="1"/>
  <c r="L253" i="1" s="1"/>
  <c r="M253" i="1" s="1"/>
  <c r="K254" i="1"/>
  <c r="L254" i="1" s="1"/>
  <c r="M254" i="1" s="1"/>
  <c r="K255" i="1"/>
  <c r="K256" i="1"/>
  <c r="L256" i="1" s="1"/>
  <c r="M256" i="1" s="1"/>
  <c r="K257" i="1"/>
  <c r="L257" i="1" s="1"/>
  <c r="M257" i="1" s="1"/>
  <c r="K258" i="1"/>
  <c r="K259" i="1"/>
  <c r="L259" i="1" s="1"/>
  <c r="M259" i="1" s="1"/>
  <c r="K260" i="1"/>
  <c r="L260" i="1" s="1"/>
  <c r="M260" i="1" s="1"/>
  <c r="K261" i="1"/>
  <c r="K262" i="1"/>
  <c r="L262" i="1" s="1"/>
  <c r="M262" i="1" s="1"/>
  <c r="K263" i="1"/>
  <c r="L263" i="1" s="1"/>
  <c r="M263" i="1" s="1"/>
  <c r="K264" i="1"/>
  <c r="L264" i="1" s="1"/>
  <c r="M264" i="1" s="1"/>
  <c r="K265" i="1"/>
  <c r="L265" i="1" s="1"/>
  <c r="M265" i="1" s="1"/>
  <c r="K266" i="1"/>
  <c r="L266" i="1" s="1"/>
  <c r="M266" i="1" s="1"/>
  <c r="K267" i="1"/>
  <c r="K268" i="1"/>
  <c r="L268" i="1" s="1"/>
  <c r="M268" i="1" s="1"/>
  <c r="K269" i="1"/>
  <c r="K270" i="1"/>
  <c r="L270" i="1" s="1"/>
  <c r="M270" i="1" s="1"/>
  <c r="K271" i="1"/>
  <c r="L271" i="1" s="1"/>
  <c r="M271" i="1" s="1"/>
  <c r="K272" i="1"/>
  <c r="L272" i="1" s="1"/>
  <c r="M272" i="1" s="1"/>
  <c r="K273" i="1"/>
  <c r="L273" i="1" s="1"/>
  <c r="M273" i="1" s="1"/>
  <c r="K274" i="1"/>
  <c r="K275" i="1"/>
  <c r="L275" i="1" s="1"/>
  <c r="M275" i="1" s="1"/>
  <c r="K276" i="1"/>
  <c r="K277" i="1"/>
  <c r="L277" i="1" s="1"/>
  <c r="M277" i="1" s="1"/>
  <c r="K278" i="1"/>
  <c r="K279" i="1"/>
  <c r="L279" i="1" s="1"/>
  <c r="M279" i="1" s="1"/>
  <c r="K280" i="1"/>
  <c r="L280" i="1" s="1"/>
  <c r="M280" i="1" s="1"/>
  <c r="K281" i="1"/>
  <c r="L281" i="1" s="1"/>
  <c r="M281" i="1" s="1"/>
  <c r="K282" i="1"/>
  <c r="L282" i="1" s="1"/>
  <c r="M282" i="1" s="1"/>
  <c r="K283" i="1"/>
  <c r="L283" i="1" s="1"/>
  <c r="M283" i="1" s="1"/>
  <c r="K284" i="1"/>
  <c r="K285" i="1"/>
  <c r="L285" i="1" s="1"/>
  <c r="M285" i="1" s="1"/>
  <c r="K286" i="1"/>
  <c r="K287" i="1"/>
  <c r="L287" i="1" s="1"/>
  <c r="M287" i="1" s="1"/>
  <c r="K288" i="1"/>
  <c r="L288" i="1" s="1"/>
  <c r="M288" i="1" s="1"/>
  <c r="K289" i="1"/>
  <c r="K290" i="1"/>
  <c r="L290" i="1" s="1"/>
  <c r="M290" i="1" s="1"/>
  <c r="K291" i="1"/>
  <c r="K292" i="1"/>
  <c r="L292" i="1" s="1"/>
  <c r="M292" i="1" s="1"/>
  <c r="K293" i="1"/>
  <c r="K294" i="1"/>
  <c r="L294" i="1" s="1"/>
  <c r="M294" i="1" s="1"/>
  <c r="K295" i="1"/>
  <c r="K296" i="1"/>
  <c r="K297" i="1"/>
  <c r="L297" i="1" s="1"/>
  <c r="M297" i="1" s="1"/>
  <c r="K298" i="1"/>
  <c r="L298" i="1" s="1"/>
  <c r="M298" i="1" s="1"/>
  <c r="K299" i="1"/>
  <c r="K300" i="1"/>
  <c r="L300" i="1" s="1"/>
  <c r="M300" i="1" s="1"/>
  <c r="K301" i="1"/>
  <c r="L301" i="1" s="1"/>
  <c r="M301" i="1" s="1"/>
  <c r="K302" i="1"/>
  <c r="L302" i="1" s="1"/>
  <c r="M302" i="1" s="1"/>
  <c r="K303" i="1"/>
  <c r="L303" i="1" s="1"/>
  <c r="M303" i="1" s="1"/>
  <c r="K304" i="1"/>
  <c r="K305" i="1"/>
  <c r="K306" i="1"/>
  <c r="L306" i="1" s="1"/>
  <c r="M306" i="1" s="1"/>
  <c r="K307" i="1"/>
  <c r="K308" i="1"/>
  <c r="L308" i="1" s="1"/>
  <c r="M308" i="1" s="1"/>
  <c r="K309" i="1"/>
  <c r="D4" i="1"/>
  <c r="P4" i="1"/>
  <c r="Q4" i="1"/>
  <c r="S4" i="1"/>
  <c r="U4" i="1"/>
  <c r="V4" i="1"/>
  <c r="Z4" i="1"/>
  <c r="AA30" i="1" s="1"/>
  <c r="D5" i="1"/>
  <c r="P5" i="1"/>
  <c r="Q5" i="1"/>
  <c r="S5" i="1"/>
  <c r="U5" i="1"/>
  <c r="V5" i="1"/>
  <c r="P6" i="1"/>
  <c r="Q6" i="1"/>
  <c r="S6" i="1"/>
  <c r="U6" i="1"/>
  <c r="V6" i="1"/>
  <c r="P7" i="1"/>
  <c r="Q7" i="1"/>
  <c r="S7" i="1"/>
  <c r="U7" i="1"/>
  <c r="V7" i="1"/>
  <c r="P8" i="1"/>
  <c r="Q8" i="1"/>
  <c r="S8" i="1"/>
  <c r="U8" i="1"/>
  <c r="V8" i="1"/>
  <c r="P9" i="1"/>
  <c r="Q9" i="1"/>
  <c r="S9" i="1"/>
  <c r="U9" i="1"/>
  <c r="V9" i="1"/>
  <c r="P10" i="1"/>
  <c r="Q10" i="1"/>
  <c r="S10" i="1"/>
  <c r="U10" i="1"/>
  <c r="V10" i="1"/>
  <c r="P11" i="1"/>
  <c r="Q11" i="1"/>
  <c r="S11" i="1"/>
  <c r="U11" i="1"/>
  <c r="V11" i="1"/>
  <c r="P12" i="1"/>
  <c r="Q12" i="1"/>
  <c r="S12" i="1"/>
  <c r="U12" i="1"/>
  <c r="V12" i="1"/>
  <c r="P13" i="1"/>
  <c r="Q13" i="1"/>
  <c r="S13" i="1"/>
  <c r="U13" i="1"/>
  <c r="V13" i="1"/>
  <c r="P14" i="1"/>
  <c r="Q14" i="1"/>
  <c r="S14" i="1"/>
  <c r="U14" i="1"/>
  <c r="V14" i="1"/>
  <c r="P15" i="1"/>
  <c r="Q15" i="1"/>
  <c r="S15" i="1"/>
  <c r="U15" i="1"/>
  <c r="V15" i="1"/>
  <c r="P16" i="1"/>
  <c r="Q16" i="1"/>
  <c r="S16" i="1"/>
  <c r="U16" i="1"/>
  <c r="V16" i="1"/>
  <c r="P17" i="1"/>
  <c r="Q17" i="1"/>
  <c r="S17" i="1"/>
  <c r="U17" i="1"/>
  <c r="V17" i="1"/>
  <c r="P18" i="1"/>
  <c r="Q18" i="1"/>
  <c r="S18" i="1"/>
  <c r="U18" i="1"/>
  <c r="V18" i="1"/>
  <c r="P19" i="1"/>
  <c r="Q19" i="1"/>
  <c r="S19" i="1"/>
  <c r="U19" i="1"/>
  <c r="V19" i="1"/>
  <c r="P20" i="1"/>
  <c r="Q20" i="1"/>
  <c r="S20" i="1"/>
  <c r="U20" i="1"/>
  <c r="V20" i="1"/>
  <c r="P21" i="1"/>
  <c r="Q21" i="1"/>
  <c r="S21" i="1"/>
  <c r="U21" i="1"/>
  <c r="V21" i="1"/>
  <c r="P22" i="1"/>
  <c r="Q22" i="1"/>
  <c r="S22" i="1"/>
  <c r="U22" i="1"/>
  <c r="V22" i="1"/>
  <c r="P23" i="1"/>
  <c r="Q23" i="1"/>
  <c r="S23" i="1"/>
  <c r="U23" i="1"/>
  <c r="V23" i="1"/>
  <c r="P24" i="1"/>
  <c r="Q24" i="1"/>
  <c r="S24" i="1"/>
  <c r="U24" i="1"/>
  <c r="V24" i="1"/>
  <c r="P25" i="1"/>
  <c r="Q25" i="1"/>
  <c r="S25" i="1"/>
  <c r="U25" i="1"/>
  <c r="V25" i="1"/>
  <c r="P26" i="1"/>
  <c r="Q26" i="1"/>
  <c r="S26" i="1"/>
  <c r="U26" i="1"/>
  <c r="V26" i="1"/>
  <c r="P27" i="1"/>
  <c r="Q27" i="1"/>
  <c r="S27" i="1"/>
  <c r="U27" i="1"/>
  <c r="V27" i="1"/>
  <c r="P28" i="1"/>
  <c r="Q28" i="1"/>
  <c r="S28" i="1"/>
  <c r="U28" i="1"/>
  <c r="V28" i="1"/>
  <c r="P29" i="1"/>
  <c r="Q29" i="1"/>
  <c r="S29" i="1"/>
  <c r="U29" i="1"/>
  <c r="V29" i="1"/>
  <c r="P30" i="1"/>
  <c r="Q30" i="1"/>
  <c r="S30" i="1"/>
  <c r="U30" i="1"/>
  <c r="V30" i="1"/>
  <c r="P31" i="1"/>
  <c r="Q31" i="1"/>
  <c r="S31" i="1"/>
  <c r="U31" i="1"/>
  <c r="V31" i="1"/>
  <c r="P32" i="1"/>
  <c r="Q32" i="1"/>
  <c r="S32" i="1"/>
  <c r="U32" i="1"/>
  <c r="V32" i="1"/>
  <c r="P33" i="1"/>
  <c r="Q33" i="1"/>
  <c r="S33" i="1"/>
  <c r="U33" i="1"/>
  <c r="V33" i="1"/>
  <c r="P34" i="1"/>
  <c r="Q34" i="1"/>
  <c r="S34" i="1"/>
  <c r="U34" i="1"/>
  <c r="V34" i="1"/>
  <c r="P35" i="1"/>
  <c r="Q35" i="1"/>
  <c r="S35" i="1"/>
  <c r="U35" i="1"/>
  <c r="V35" i="1"/>
  <c r="P36" i="1"/>
  <c r="Q36" i="1"/>
  <c r="S36" i="1"/>
  <c r="U36" i="1"/>
  <c r="V36" i="1"/>
  <c r="P37" i="1"/>
  <c r="Q37" i="1"/>
  <c r="S37" i="1"/>
  <c r="U37" i="1"/>
  <c r="V37" i="1"/>
  <c r="P38" i="1"/>
  <c r="Q38" i="1"/>
  <c r="S38" i="1"/>
  <c r="U38" i="1"/>
  <c r="V38" i="1"/>
  <c r="P39" i="1"/>
  <c r="Q39" i="1"/>
  <c r="S39" i="1"/>
  <c r="U39" i="1"/>
  <c r="V39" i="1"/>
  <c r="P40" i="1"/>
  <c r="Q40" i="1"/>
  <c r="S40" i="1"/>
  <c r="U40" i="1"/>
  <c r="V40" i="1"/>
  <c r="P41" i="1"/>
  <c r="Q41" i="1"/>
  <c r="S41" i="1"/>
  <c r="U41" i="1"/>
  <c r="V41" i="1"/>
  <c r="P42" i="1"/>
  <c r="Q42" i="1"/>
  <c r="S42" i="1"/>
  <c r="U42" i="1"/>
  <c r="V42" i="1"/>
  <c r="P43" i="1"/>
  <c r="Q43" i="1"/>
  <c r="S43" i="1"/>
  <c r="U43" i="1"/>
  <c r="V43" i="1"/>
  <c r="P44" i="1"/>
  <c r="Q44" i="1"/>
  <c r="S44" i="1"/>
  <c r="U44" i="1"/>
  <c r="V44" i="1"/>
  <c r="P45" i="1"/>
  <c r="Q45" i="1"/>
  <c r="S45" i="1"/>
  <c r="U45" i="1"/>
  <c r="V45" i="1"/>
  <c r="P46" i="1"/>
  <c r="Q46" i="1"/>
  <c r="S46" i="1"/>
  <c r="U46" i="1"/>
  <c r="V46" i="1"/>
  <c r="P47" i="1"/>
  <c r="Q47" i="1"/>
  <c r="S47" i="1"/>
  <c r="U47" i="1"/>
  <c r="V47" i="1"/>
  <c r="P48" i="1"/>
  <c r="Q48" i="1"/>
  <c r="S48" i="1"/>
  <c r="U48" i="1"/>
  <c r="V48" i="1"/>
  <c r="P49" i="1"/>
  <c r="Q49" i="1"/>
  <c r="S49" i="1"/>
  <c r="U49" i="1"/>
  <c r="V49" i="1"/>
  <c r="P50" i="1"/>
  <c r="Q50" i="1"/>
  <c r="S50" i="1"/>
  <c r="U50" i="1"/>
  <c r="V50" i="1"/>
  <c r="P51" i="1"/>
  <c r="Q51" i="1"/>
  <c r="S51" i="1"/>
  <c r="U51" i="1"/>
  <c r="V51" i="1"/>
  <c r="P52" i="1"/>
  <c r="Q52" i="1"/>
  <c r="S52" i="1"/>
  <c r="U52" i="1"/>
  <c r="V52" i="1"/>
  <c r="P53" i="1"/>
  <c r="Q53" i="1"/>
  <c r="S53" i="1"/>
  <c r="U53" i="1"/>
  <c r="V53" i="1"/>
  <c r="P54" i="1"/>
  <c r="Q54" i="1"/>
  <c r="S54" i="1"/>
  <c r="U54" i="1"/>
  <c r="V54" i="1"/>
  <c r="P55" i="1"/>
  <c r="Q55" i="1"/>
  <c r="S55" i="1"/>
  <c r="U55" i="1"/>
  <c r="V55" i="1"/>
  <c r="P56" i="1"/>
  <c r="Q56" i="1"/>
  <c r="S56" i="1"/>
  <c r="U56" i="1"/>
  <c r="V56" i="1"/>
  <c r="P57" i="1"/>
  <c r="Q57" i="1"/>
  <c r="S57" i="1"/>
  <c r="U57" i="1"/>
  <c r="V57" i="1"/>
  <c r="P58" i="1"/>
  <c r="Q58" i="1"/>
  <c r="S58" i="1"/>
  <c r="U58" i="1"/>
  <c r="V58" i="1"/>
  <c r="P59" i="1"/>
  <c r="Q59" i="1"/>
  <c r="S59" i="1"/>
  <c r="U59" i="1"/>
  <c r="V59" i="1"/>
  <c r="P60" i="1"/>
  <c r="Q60" i="1"/>
  <c r="S60" i="1"/>
  <c r="U60" i="1"/>
  <c r="V60" i="1"/>
  <c r="P61" i="1"/>
  <c r="Q61" i="1"/>
  <c r="S61" i="1"/>
  <c r="U61" i="1"/>
  <c r="V61" i="1"/>
  <c r="P62" i="1"/>
  <c r="Q62" i="1"/>
  <c r="S62" i="1"/>
  <c r="U62" i="1"/>
  <c r="V62" i="1"/>
  <c r="P63" i="1"/>
  <c r="Q63" i="1"/>
  <c r="S63" i="1"/>
  <c r="U63" i="1"/>
  <c r="V63" i="1"/>
  <c r="P64" i="1"/>
  <c r="Q64" i="1"/>
  <c r="S64" i="1"/>
  <c r="U64" i="1"/>
  <c r="V64" i="1"/>
  <c r="P65" i="1"/>
  <c r="Q65" i="1"/>
  <c r="S65" i="1"/>
  <c r="U65" i="1"/>
  <c r="V65" i="1"/>
  <c r="P66" i="1"/>
  <c r="Q66" i="1"/>
  <c r="S66" i="1"/>
  <c r="U66" i="1"/>
  <c r="V66" i="1"/>
  <c r="P67" i="1"/>
  <c r="Q67" i="1"/>
  <c r="S67" i="1"/>
  <c r="U67" i="1"/>
  <c r="V67" i="1"/>
  <c r="P68" i="1"/>
  <c r="Q68" i="1"/>
  <c r="S68" i="1"/>
  <c r="U68" i="1"/>
  <c r="V68" i="1"/>
  <c r="P69" i="1"/>
  <c r="Q69" i="1"/>
  <c r="S69" i="1"/>
  <c r="U69" i="1"/>
  <c r="V69" i="1"/>
  <c r="P70" i="1"/>
  <c r="Q70" i="1"/>
  <c r="S70" i="1"/>
  <c r="U70" i="1"/>
  <c r="V70" i="1"/>
  <c r="P71" i="1"/>
  <c r="Q71" i="1"/>
  <c r="S71" i="1"/>
  <c r="U71" i="1"/>
  <c r="V71" i="1"/>
  <c r="P72" i="1"/>
  <c r="Q72" i="1"/>
  <c r="S72" i="1"/>
  <c r="U72" i="1"/>
  <c r="V72" i="1"/>
  <c r="P73" i="1"/>
  <c r="Q73" i="1"/>
  <c r="S73" i="1"/>
  <c r="U73" i="1"/>
  <c r="V73" i="1"/>
  <c r="P74" i="1"/>
  <c r="Q74" i="1"/>
  <c r="S74" i="1"/>
  <c r="U74" i="1"/>
  <c r="V74" i="1"/>
  <c r="P75" i="1"/>
  <c r="Q75" i="1"/>
  <c r="S75" i="1"/>
  <c r="U75" i="1"/>
  <c r="V75" i="1"/>
  <c r="P76" i="1"/>
  <c r="Q76" i="1"/>
  <c r="S76" i="1"/>
  <c r="U76" i="1"/>
  <c r="V76" i="1"/>
  <c r="P77" i="1"/>
  <c r="Q77" i="1"/>
  <c r="S77" i="1"/>
  <c r="U77" i="1"/>
  <c r="V77" i="1"/>
  <c r="P78" i="1"/>
  <c r="Q78" i="1"/>
  <c r="S78" i="1"/>
  <c r="U78" i="1"/>
  <c r="V78" i="1"/>
  <c r="P79" i="1"/>
  <c r="Q79" i="1"/>
  <c r="S79" i="1"/>
  <c r="U79" i="1"/>
  <c r="V79" i="1"/>
  <c r="P80" i="1"/>
  <c r="Q80" i="1"/>
  <c r="S80" i="1"/>
  <c r="U80" i="1"/>
  <c r="V80" i="1"/>
  <c r="P81" i="1"/>
  <c r="Q81" i="1"/>
  <c r="S81" i="1"/>
  <c r="U81" i="1"/>
  <c r="V81" i="1"/>
  <c r="P82" i="1"/>
  <c r="Q82" i="1"/>
  <c r="S82" i="1"/>
  <c r="U82" i="1"/>
  <c r="V82" i="1"/>
  <c r="P83" i="1"/>
  <c r="Q83" i="1"/>
  <c r="S83" i="1"/>
  <c r="U83" i="1"/>
  <c r="V83" i="1"/>
  <c r="P84" i="1"/>
  <c r="Q84" i="1"/>
  <c r="S84" i="1"/>
  <c r="U84" i="1"/>
  <c r="V84" i="1"/>
  <c r="P85" i="1"/>
  <c r="Q85" i="1"/>
  <c r="S85" i="1"/>
  <c r="U85" i="1"/>
  <c r="V85" i="1"/>
  <c r="P86" i="1"/>
  <c r="Q86" i="1"/>
  <c r="S86" i="1"/>
  <c r="U86" i="1"/>
  <c r="V86" i="1"/>
  <c r="P87" i="1"/>
  <c r="Q87" i="1"/>
  <c r="S87" i="1"/>
  <c r="U87" i="1"/>
  <c r="V87" i="1"/>
  <c r="P88" i="1"/>
  <c r="Q88" i="1"/>
  <c r="S88" i="1"/>
  <c r="U88" i="1"/>
  <c r="V88" i="1"/>
  <c r="P89" i="1"/>
  <c r="Q89" i="1"/>
  <c r="S89" i="1"/>
  <c r="U89" i="1"/>
  <c r="V89" i="1"/>
  <c r="P90" i="1"/>
  <c r="Q90" i="1"/>
  <c r="S90" i="1"/>
  <c r="U90" i="1"/>
  <c r="V90" i="1"/>
  <c r="P91" i="1"/>
  <c r="Q91" i="1"/>
  <c r="S91" i="1"/>
  <c r="U91" i="1"/>
  <c r="V91" i="1"/>
  <c r="P92" i="1"/>
  <c r="Q92" i="1"/>
  <c r="S92" i="1"/>
  <c r="U92" i="1"/>
  <c r="V92" i="1"/>
  <c r="P93" i="1"/>
  <c r="Q93" i="1"/>
  <c r="S93" i="1"/>
  <c r="U93" i="1"/>
  <c r="V93" i="1"/>
  <c r="P94" i="1"/>
  <c r="Q94" i="1"/>
  <c r="S94" i="1"/>
  <c r="U94" i="1"/>
  <c r="V94" i="1"/>
  <c r="P95" i="1"/>
  <c r="Q95" i="1"/>
  <c r="S95" i="1"/>
  <c r="U95" i="1"/>
  <c r="V95" i="1"/>
  <c r="P96" i="1"/>
  <c r="Q96" i="1"/>
  <c r="S96" i="1"/>
  <c r="U96" i="1"/>
  <c r="V96" i="1"/>
  <c r="P97" i="1"/>
  <c r="Q97" i="1"/>
  <c r="S97" i="1"/>
  <c r="U97" i="1"/>
  <c r="V97" i="1"/>
  <c r="P98" i="1"/>
  <c r="Q98" i="1"/>
  <c r="S98" i="1"/>
  <c r="U98" i="1"/>
  <c r="V98" i="1"/>
  <c r="P99" i="1"/>
  <c r="Q99" i="1"/>
  <c r="S99" i="1"/>
  <c r="U99" i="1"/>
  <c r="V99" i="1"/>
  <c r="P100" i="1"/>
  <c r="Q100" i="1"/>
  <c r="S100" i="1"/>
  <c r="U100" i="1"/>
  <c r="V100" i="1"/>
  <c r="P101" i="1"/>
  <c r="Q101" i="1"/>
  <c r="S101" i="1"/>
  <c r="U101" i="1"/>
  <c r="V101" i="1"/>
  <c r="P102" i="1"/>
  <c r="Q102" i="1"/>
  <c r="S102" i="1"/>
  <c r="U102" i="1"/>
  <c r="V102" i="1"/>
  <c r="P103" i="1"/>
  <c r="Q103" i="1"/>
  <c r="S103" i="1"/>
  <c r="U103" i="1"/>
  <c r="V103" i="1"/>
  <c r="P104" i="1"/>
  <c r="Q104" i="1"/>
  <c r="S104" i="1"/>
  <c r="U104" i="1"/>
  <c r="V104" i="1"/>
  <c r="P105" i="1"/>
  <c r="Q105" i="1"/>
  <c r="S105" i="1"/>
  <c r="U105" i="1"/>
  <c r="V105" i="1"/>
  <c r="P106" i="1"/>
  <c r="Q106" i="1"/>
  <c r="S106" i="1"/>
  <c r="U106" i="1"/>
  <c r="V106" i="1"/>
  <c r="P107" i="1"/>
  <c r="Q107" i="1"/>
  <c r="S107" i="1"/>
  <c r="U107" i="1"/>
  <c r="V107" i="1"/>
  <c r="P108" i="1"/>
  <c r="Q108" i="1"/>
  <c r="S108" i="1"/>
  <c r="U108" i="1"/>
  <c r="V108" i="1"/>
  <c r="P109" i="1"/>
  <c r="Q109" i="1"/>
  <c r="S109" i="1"/>
  <c r="U109" i="1"/>
  <c r="V109" i="1"/>
  <c r="P110" i="1"/>
  <c r="Q110" i="1"/>
  <c r="S110" i="1"/>
  <c r="U110" i="1"/>
  <c r="V110" i="1"/>
  <c r="P111" i="1"/>
  <c r="Q111" i="1"/>
  <c r="S111" i="1"/>
  <c r="U111" i="1"/>
  <c r="V111" i="1"/>
  <c r="P112" i="1"/>
  <c r="Q112" i="1"/>
  <c r="S112" i="1"/>
  <c r="U112" i="1"/>
  <c r="V112" i="1"/>
  <c r="P113" i="1"/>
  <c r="Q113" i="1"/>
  <c r="S113" i="1"/>
  <c r="U113" i="1"/>
  <c r="V113" i="1"/>
  <c r="P114" i="1"/>
  <c r="Q114" i="1"/>
  <c r="S114" i="1"/>
  <c r="U114" i="1"/>
  <c r="V114" i="1"/>
  <c r="P115" i="1"/>
  <c r="Q115" i="1"/>
  <c r="S115" i="1"/>
  <c r="U115" i="1"/>
  <c r="V115" i="1"/>
  <c r="P116" i="1"/>
  <c r="Q116" i="1"/>
  <c r="S116" i="1"/>
  <c r="U116" i="1"/>
  <c r="V116" i="1"/>
  <c r="P117" i="1"/>
  <c r="Q117" i="1"/>
  <c r="S117" i="1"/>
  <c r="U117" i="1"/>
  <c r="V117" i="1"/>
  <c r="P118" i="1"/>
  <c r="Q118" i="1"/>
  <c r="S118" i="1"/>
  <c r="U118" i="1"/>
  <c r="V118" i="1"/>
  <c r="P119" i="1"/>
  <c r="Q119" i="1"/>
  <c r="S119" i="1"/>
  <c r="U119" i="1"/>
  <c r="V119" i="1"/>
  <c r="P120" i="1"/>
  <c r="Q120" i="1"/>
  <c r="S120" i="1"/>
  <c r="U120" i="1"/>
  <c r="V120" i="1"/>
  <c r="P121" i="1"/>
  <c r="Q121" i="1"/>
  <c r="S121" i="1"/>
  <c r="U121" i="1"/>
  <c r="V121" i="1"/>
  <c r="P122" i="1"/>
  <c r="Q122" i="1"/>
  <c r="S122" i="1"/>
  <c r="U122" i="1"/>
  <c r="V122" i="1"/>
  <c r="P123" i="1"/>
  <c r="Q123" i="1"/>
  <c r="S123" i="1"/>
  <c r="U123" i="1"/>
  <c r="V123" i="1"/>
  <c r="P124" i="1"/>
  <c r="Q124" i="1"/>
  <c r="S124" i="1"/>
  <c r="U124" i="1"/>
  <c r="V124" i="1"/>
  <c r="P125" i="1"/>
  <c r="Q125" i="1"/>
  <c r="S125" i="1"/>
  <c r="U125" i="1"/>
  <c r="V125" i="1"/>
  <c r="P126" i="1"/>
  <c r="Q126" i="1"/>
  <c r="S126" i="1"/>
  <c r="U126" i="1"/>
  <c r="V126" i="1"/>
  <c r="P127" i="1"/>
  <c r="Q127" i="1"/>
  <c r="S127" i="1"/>
  <c r="U127" i="1"/>
  <c r="V127" i="1"/>
  <c r="P128" i="1"/>
  <c r="Q128" i="1"/>
  <c r="S128" i="1"/>
  <c r="U128" i="1"/>
  <c r="V128" i="1"/>
  <c r="P129" i="1"/>
  <c r="Q129" i="1"/>
  <c r="S129" i="1"/>
  <c r="U129" i="1"/>
  <c r="V129" i="1"/>
  <c r="P130" i="1"/>
  <c r="Q130" i="1"/>
  <c r="S130" i="1"/>
  <c r="U130" i="1"/>
  <c r="V130" i="1"/>
  <c r="P131" i="1"/>
  <c r="Q131" i="1"/>
  <c r="S131" i="1"/>
  <c r="U131" i="1"/>
  <c r="V131" i="1"/>
  <c r="P132" i="1"/>
  <c r="Q132" i="1"/>
  <c r="S132" i="1"/>
  <c r="U132" i="1"/>
  <c r="V132" i="1"/>
  <c r="P133" i="1"/>
  <c r="Q133" i="1"/>
  <c r="S133" i="1"/>
  <c r="U133" i="1"/>
  <c r="V133" i="1"/>
  <c r="P134" i="1"/>
  <c r="Q134" i="1"/>
  <c r="S134" i="1"/>
  <c r="U134" i="1"/>
  <c r="V134" i="1"/>
  <c r="P135" i="1"/>
  <c r="Q135" i="1"/>
  <c r="S135" i="1"/>
  <c r="U135" i="1"/>
  <c r="V135" i="1"/>
  <c r="P136" i="1"/>
  <c r="Q136" i="1"/>
  <c r="S136" i="1"/>
  <c r="U136" i="1"/>
  <c r="V136" i="1"/>
  <c r="P137" i="1"/>
  <c r="Q137" i="1"/>
  <c r="S137" i="1"/>
  <c r="U137" i="1"/>
  <c r="V137" i="1"/>
  <c r="P138" i="1"/>
  <c r="Q138" i="1"/>
  <c r="S138" i="1"/>
  <c r="U138" i="1"/>
  <c r="V138" i="1"/>
  <c r="P139" i="1"/>
  <c r="Q139" i="1"/>
  <c r="S139" i="1"/>
  <c r="U139" i="1"/>
  <c r="V139" i="1"/>
  <c r="P140" i="1"/>
  <c r="Q140" i="1"/>
  <c r="S140" i="1"/>
  <c r="U140" i="1"/>
  <c r="V140" i="1"/>
  <c r="P141" i="1"/>
  <c r="Q141" i="1"/>
  <c r="S141" i="1"/>
  <c r="U141" i="1"/>
  <c r="V141" i="1"/>
  <c r="P142" i="1"/>
  <c r="Q142" i="1"/>
  <c r="S142" i="1"/>
  <c r="U142" i="1"/>
  <c r="V142" i="1"/>
  <c r="P143" i="1"/>
  <c r="Q143" i="1"/>
  <c r="S143" i="1"/>
  <c r="U143" i="1"/>
  <c r="V143" i="1"/>
  <c r="P144" i="1"/>
  <c r="Q144" i="1"/>
  <c r="S144" i="1"/>
  <c r="U144" i="1"/>
  <c r="V144" i="1"/>
  <c r="P145" i="1"/>
  <c r="Q145" i="1"/>
  <c r="S145" i="1"/>
  <c r="U145" i="1"/>
  <c r="V145" i="1"/>
  <c r="P146" i="1"/>
  <c r="Q146" i="1"/>
  <c r="S146" i="1"/>
  <c r="U146" i="1"/>
  <c r="V146" i="1"/>
  <c r="P147" i="1"/>
  <c r="Q147" i="1"/>
  <c r="S147" i="1"/>
  <c r="U147" i="1"/>
  <c r="V147" i="1"/>
  <c r="P148" i="1"/>
  <c r="Q148" i="1"/>
  <c r="S148" i="1"/>
  <c r="U148" i="1"/>
  <c r="V148" i="1"/>
  <c r="P149" i="1"/>
  <c r="Q149" i="1"/>
  <c r="S149" i="1"/>
  <c r="U149" i="1"/>
  <c r="V149" i="1"/>
  <c r="P150" i="1"/>
  <c r="Q150" i="1"/>
  <c r="S150" i="1"/>
  <c r="U150" i="1"/>
  <c r="V150" i="1"/>
  <c r="P151" i="1"/>
  <c r="Q151" i="1"/>
  <c r="S151" i="1"/>
  <c r="U151" i="1"/>
  <c r="V151" i="1"/>
  <c r="P152" i="1"/>
  <c r="Q152" i="1"/>
  <c r="S152" i="1"/>
  <c r="U152" i="1"/>
  <c r="V152" i="1"/>
  <c r="P153" i="1"/>
  <c r="Q153" i="1"/>
  <c r="S153" i="1"/>
  <c r="U153" i="1"/>
  <c r="V153" i="1"/>
  <c r="P154" i="1"/>
  <c r="Q154" i="1"/>
  <c r="S154" i="1"/>
  <c r="U154" i="1"/>
  <c r="V154" i="1"/>
  <c r="P155" i="1"/>
  <c r="Q155" i="1"/>
  <c r="S155" i="1"/>
  <c r="U155" i="1"/>
  <c r="V155" i="1"/>
  <c r="P156" i="1"/>
  <c r="Q156" i="1"/>
  <c r="S156" i="1"/>
  <c r="U156" i="1"/>
  <c r="V156" i="1"/>
  <c r="P157" i="1"/>
  <c r="Q157" i="1"/>
  <c r="S157" i="1"/>
  <c r="U157" i="1"/>
  <c r="V157" i="1"/>
  <c r="P158" i="1"/>
  <c r="Q158" i="1"/>
  <c r="S158" i="1"/>
  <c r="U158" i="1"/>
  <c r="V158" i="1"/>
  <c r="P159" i="1"/>
  <c r="Q159" i="1"/>
  <c r="S159" i="1"/>
  <c r="U159" i="1"/>
  <c r="V159" i="1"/>
  <c r="P160" i="1"/>
  <c r="Q160" i="1"/>
  <c r="S160" i="1"/>
  <c r="U160" i="1"/>
  <c r="V160" i="1"/>
  <c r="P161" i="1"/>
  <c r="Q161" i="1"/>
  <c r="S161" i="1"/>
  <c r="U161" i="1"/>
  <c r="V161" i="1"/>
  <c r="P162" i="1"/>
  <c r="Q162" i="1"/>
  <c r="S162" i="1"/>
  <c r="U162" i="1"/>
  <c r="V162" i="1"/>
  <c r="P163" i="1"/>
  <c r="Q163" i="1"/>
  <c r="S163" i="1"/>
  <c r="U163" i="1"/>
  <c r="V163" i="1"/>
  <c r="P164" i="1"/>
  <c r="Q164" i="1"/>
  <c r="S164" i="1"/>
  <c r="U164" i="1"/>
  <c r="V164" i="1"/>
  <c r="P165" i="1"/>
  <c r="Q165" i="1"/>
  <c r="S165" i="1"/>
  <c r="U165" i="1"/>
  <c r="V165" i="1"/>
  <c r="P166" i="1"/>
  <c r="Q166" i="1"/>
  <c r="S166" i="1"/>
  <c r="U166" i="1"/>
  <c r="V166" i="1"/>
  <c r="P167" i="1"/>
  <c r="Q167" i="1"/>
  <c r="S167" i="1"/>
  <c r="U167" i="1"/>
  <c r="V167" i="1"/>
  <c r="P168" i="1"/>
  <c r="Q168" i="1"/>
  <c r="S168" i="1"/>
  <c r="U168" i="1"/>
  <c r="V168" i="1"/>
  <c r="P169" i="1"/>
  <c r="Q169" i="1"/>
  <c r="S169" i="1"/>
  <c r="U169" i="1"/>
  <c r="V169" i="1"/>
  <c r="P170" i="1"/>
  <c r="Q170" i="1"/>
  <c r="S170" i="1"/>
  <c r="U170" i="1"/>
  <c r="V170" i="1"/>
  <c r="P171" i="1"/>
  <c r="Q171" i="1"/>
  <c r="S171" i="1"/>
  <c r="U171" i="1"/>
  <c r="V171" i="1"/>
  <c r="P172" i="1"/>
  <c r="Q172" i="1"/>
  <c r="S172" i="1"/>
  <c r="U172" i="1"/>
  <c r="V172" i="1"/>
  <c r="P173" i="1"/>
  <c r="Q173" i="1"/>
  <c r="S173" i="1"/>
  <c r="U173" i="1"/>
  <c r="V173" i="1"/>
  <c r="P174" i="1"/>
  <c r="Q174" i="1"/>
  <c r="S174" i="1"/>
  <c r="U174" i="1"/>
  <c r="V174" i="1"/>
  <c r="P175" i="1"/>
  <c r="Q175" i="1"/>
  <c r="S175" i="1"/>
  <c r="U175" i="1"/>
  <c r="V175" i="1"/>
  <c r="P176" i="1"/>
  <c r="Q176" i="1"/>
  <c r="S176" i="1"/>
  <c r="U176" i="1"/>
  <c r="V176" i="1"/>
  <c r="P177" i="1"/>
  <c r="Q177" i="1"/>
  <c r="S177" i="1"/>
  <c r="U177" i="1"/>
  <c r="V177" i="1"/>
  <c r="P178" i="1"/>
  <c r="Q178" i="1"/>
  <c r="S178" i="1"/>
  <c r="U178" i="1"/>
  <c r="V178" i="1"/>
  <c r="P179" i="1"/>
  <c r="Q179" i="1"/>
  <c r="S179" i="1"/>
  <c r="U179" i="1"/>
  <c r="V179" i="1"/>
  <c r="P180" i="1"/>
  <c r="Q180" i="1"/>
  <c r="S180" i="1"/>
  <c r="U180" i="1"/>
  <c r="V180" i="1"/>
  <c r="P181" i="1"/>
  <c r="Q181" i="1"/>
  <c r="S181" i="1"/>
  <c r="U181" i="1"/>
  <c r="V181" i="1"/>
  <c r="P182" i="1"/>
  <c r="Q182" i="1"/>
  <c r="S182" i="1"/>
  <c r="U182" i="1"/>
  <c r="V182" i="1"/>
  <c r="P183" i="1"/>
  <c r="Q183" i="1"/>
  <c r="S183" i="1"/>
  <c r="U183" i="1"/>
  <c r="V183" i="1"/>
  <c r="P184" i="1"/>
  <c r="Q184" i="1"/>
  <c r="S184" i="1"/>
  <c r="U184" i="1"/>
  <c r="V184" i="1"/>
  <c r="P185" i="1"/>
  <c r="Q185" i="1"/>
  <c r="S185" i="1"/>
  <c r="U185" i="1"/>
  <c r="V185" i="1"/>
  <c r="P186" i="1"/>
  <c r="Q186" i="1"/>
  <c r="S186" i="1"/>
  <c r="U186" i="1"/>
  <c r="V186" i="1"/>
  <c r="P187" i="1"/>
  <c r="Q187" i="1"/>
  <c r="S187" i="1"/>
  <c r="U187" i="1"/>
  <c r="V187" i="1"/>
  <c r="P188" i="1"/>
  <c r="Q188" i="1"/>
  <c r="S188" i="1"/>
  <c r="U188" i="1"/>
  <c r="V188" i="1"/>
  <c r="P189" i="1"/>
  <c r="Q189" i="1"/>
  <c r="S189" i="1"/>
  <c r="U189" i="1"/>
  <c r="V189" i="1"/>
  <c r="P190" i="1"/>
  <c r="Q190" i="1"/>
  <c r="S190" i="1"/>
  <c r="U190" i="1"/>
  <c r="V190" i="1"/>
  <c r="P191" i="1"/>
  <c r="Q191" i="1"/>
  <c r="S191" i="1"/>
  <c r="U191" i="1"/>
  <c r="V191" i="1"/>
  <c r="P192" i="1"/>
  <c r="Q192" i="1"/>
  <c r="S192" i="1"/>
  <c r="U192" i="1"/>
  <c r="V192" i="1"/>
  <c r="P193" i="1"/>
  <c r="Q193" i="1"/>
  <c r="S193" i="1"/>
  <c r="U193" i="1"/>
  <c r="V193" i="1"/>
  <c r="P194" i="1"/>
  <c r="Q194" i="1"/>
  <c r="S194" i="1"/>
  <c r="U194" i="1"/>
  <c r="V194" i="1"/>
  <c r="P195" i="1"/>
  <c r="Q195" i="1"/>
  <c r="S195" i="1"/>
  <c r="U195" i="1"/>
  <c r="V195" i="1"/>
  <c r="P196" i="1"/>
  <c r="Q196" i="1"/>
  <c r="S196" i="1"/>
  <c r="U196" i="1"/>
  <c r="V196" i="1"/>
  <c r="P197" i="1"/>
  <c r="Q197" i="1"/>
  <c r="S197" i="1"/>
  <c r="U197" i="1"/>
  <c r="V197" i="1"/>
  <c r="P198" i="1"/>
  <c r="Q198" i="1"/>
  <c r="S198" i="1"/>
  <c r="U198" i="1"/>
  <c r="V198" i="1"/>
  <c r="P199" i="1"/>
  <c r="Q199" i="1"/>
  <c r="S199" i="1"/>
  <c r="U199" i="1"/>
  <c r="V199" i="1"/>
  <c r="P200" i="1"/>
  <c r="Q200" i="1"/>
  <c r="S200" i="1"/>
  <c r="U200" i="1"/>
  <c r="V200" i="1"/>
  <c r="P201" i="1"/>
  <c r="Q201" i="1"/>
  <c r="S201" i="1"/>
  <c r="U201" i="1"/>
  <c r="V201" i="1"/>
  <c r="P202" i="1"/>
  <c r="Q202" i="1"/>
  <c r="S202" i="1"/>
  <c r="U202" i="1"/>
  <c r="V202" i="1"/>
  <c r="P203" i="1"/>
  <c r="Q203" i="1"/>
  <c r="S203" i="1"/>
  <c r="U203" i="1"/>
  <c r="V203" i="1"/>
  <c r="P204" i="1"/>
  <c r="Q204" i="1"/>
  <c r="S204" i="1"/>
  <c r="U204" i="1"/>
  <c r="V204" i="1"/>
  <c r="P205" i="1"/>
  <c r="Q205" i="1"/>
  <c r="S205" i="1"/>
  <c r="U205" i="1"/>
  <c r="V205" i="1"/>
  <c r="P206" i="1"/>
  <c r="Q206" i="1"/>
  <c r="S206" i="1"/>
  <c r="U206" i="1"/>
  <c r="V206" i="1"/>
  <c r="P207" i="1"/>
  <c r="Q207" i="1"/>
  <c r="S207" i="1"/>
  <c r="U207" i="1"/>
  <c r="V207" i="1"/>
  <c r="P208" i="1"/>
  <c r="Q208" i="1"/>
  <c r="S208" i="1"/>
  <c r="U208" i="1"/>
  <c r="V208" i="1"/>
  <c r="P209" i="1"/>
  <c r="Q209" i="1"/>
  <c r="S209" i="1"/>
  <c r="U209" i="1"/>
  <c r="V209" i="1"/>
  <c r="P210" i="1"/>
  <c r="Q210" i="1"/>
  <c r="S210" i="1"/>
  <c r="U210" i="1"/>
  <c r="V210" i="1"/>
  <c r="P211" i="1"/>
  <c r="Q211" i="1"/>
  <c r="S211" i="1"/>
  <c r="U211" i="1"/>
  <c r="V211" i="1"/>
  <c r="P212" i="1"/>
  <c r="Q212" i="1"/>
  <c r="S212" i="1"/>
  <c r="U212" i="1"/>
  <c r="V212" i="1"/>
  <c r="P213" i="1"/>
  <c r="Q213" i="1"/>
  <c r="S213" i="1"/>
  <c r="U213" i="1"/>
  <c r="V213" i="1"/>
  <c r="P214" i="1"/>
  <c r="Q214" i="1"/>
  <c r="S214" i="1"/>
  <c r="U214" i="1"/>
  <c r="V214" i="1"/>
  <c r="P215" i="1"/>
  <c r="Q215" i="1"/>
  <c r="S215" i="1"/>
  <c r="U215" i="1"/>
  <c r="V215" i="1"/>
  <c r="P216" i="1"/>
  <c r="Q216" i="1"/>
  <c r="S216" i="1"/>
  <c r="U216" i="1"/>
  <c r="V216" i="1"/>
  <c r="P217" i="1"/>
  <c r="Q217" i="1"/>
  <c r="S217" i="1"/>
  <c r="U217" i="1"/>
  <c r="V217" i="1"/>
  <c r="P218" i="1"/>
  <c r="Q218" i="1"/>
  <c r="S218" i="1"/>
  <c r="U218" i="1"/>
  <c r="V218" i="1"/>
  <c r="P219" i="1"/>
  <c r="Q219" i="1"/>
  <c r="S219" i="1"/>
  <c r="U219" i="1"/>
  <c r="V219" i="1"/>
  <c r="P220" i="1"/>
  <c r="Q220" i="1"/>
  <c r="S220" i="1"/>
  <c r="U220" i="1"/>
  <c r="V220" i="1"/>
  <c r="P221" i="1"/>
  <c r="Q221" i="1"/>
  <c r="S221" i="1"/>
  <c r="U221" i="1"/>
  <c r="V221" i="1"/>
  <c r="P222" i="1"/>
  <c r="Q222" i="1"/>
  <c r="S222" i="1"/>
  <c r="U222" i="1"/>
  <c r="V222" i="1"/>
  <c r="P223" i="1"/>
  <c r="Q223" i="1"/>
  <c r="S223" i="1"/>
  <c r="U223" i="1"/>
  <c r="V223" i="1"/>
  <c r="P224" i="1"/>
  <c r="Q224" i="1"/>
  <c r="S224" i="1"/>
  <c r="U224" i="1"/>
  <c r="V224" i="1"/>
  <c r="P225" i="1"/>
  <c r="Q225" i="1"/>
  <c r="S225" i="1"/>
  <c r="U225" i="1"/>
  <c r="V225" i="1"/>
  <c r="P226" i="1"/>
  <c r="Q226" i="1"/>
  <c r="S226" i="1"/>
  <c r="U226" i="1"/>
  <c r="V226" i="1"/>
  <c r="P227" i="1"/>
  <c r="Q227" i="1"/>
  <c r="S227" i="1"/>
  <c r="U227" i="1"/>
  <c r="V227" i="1"/>
  <c r="P228" i="1"/>
  <c r="Q228" i="1"/>
  <c r="S228" i="1"/>
  <c r="U228" i="1"/>
  <c r="V228" i="1"/>
  <c r="P229" i="1"/>
  <c r="Q229" i="1"/>
  <c r="S229" i="1"/>
  <c r="U229" i="1"/>
  <c r="V229" i="1"/>
  <c r="P230" i="1"/>
  <c r="Q230" i="1"/>
  <c r="S230" i="1"/>
  <c r="U230" i="1"/>
  <c r="V230" i="1"/>
  <c r="P231" i="1"/>
  <c r="Q231" i="1"/>
  <c r="S231" i="1"/>
  <c r="U231" i="1"/>
  <c r="V231" i="1"/>
  <c r="P232" i="1"/>
  <c r="Q232" i="1"/>
  <c r="S232" i="1"/>
  <c r="U232" i="1"/>
  <c r="V232" i="1"/>
  <c r="P233" i="1"/>
  <c r="Q233" i="1"/>
  <c r="S233" i="1"/>
  <c r="U233" i="1"/>
  <c r="V233" i="1"/>
  <c r="P234" i="1"/>
  <c r="Q234" i="1"/>
  <c r="S234" i="1"/>
  <c r="U234" i="1"/>
  <c r="V234" i="1"/>
  <c r="P235" i="1"/>
  <c r="Q235" i="1"/>
  <c r="S235" i="1"/>
  <c r="U235" i="1"/>
  <c r="V235" i="1"/>
  <c r="P236" i="1"/>
  <c r="Q236" i="1"/>
  <c r="S236" i="1"/>
  <c r="U236" i="1"/>
  <c r="V236" i="1"/>
  <c r="P237" i="1"/>
  <c r="Q237" i="1"/>
  <c r="S237" i="1"/>
  <c r="U237" i="1"/>
  <c r="V237" i="1"/>
  <c r="P238" i="1"/>
  <c r="Q238" i="1"/>
  <c r="S238" i="1"/>
  <c r="U238" i="1"/>
  <c r="V238" i="1"/>
  <c r="P239" i="1"/>
  <c r="Q239" i="1"/>
  <c r="S239" i="1"/>
  <c r="U239" i="1"/>
  <c r="V239" i="1"/>
  <c r="P240" i="1"/>
  <c r="Q240" i="1"/>
  <c r="S240" i="1"/>
  <c r="U240" i="1"/>
  <c r="V240" i="1"/>
  <c r="P241" i="1"/>
  <c r="Q241" i="1"/>
  <c r="S241" i="1"/>
  <c r="U241" i="1"/>
  <c r="V241" i="1"/>
  <c r="P242" i="1"/>
  <c r="Q242" i="1"/>
  <c r="S242" i="1"/>
  <c r="U242" i="1"/>
  <c r="V242" i="1"/>
  <c r="P243" i="1"/>
  <c r="Q243" i="1"/>
  <c r="S243" i="1"/>
  <c r="U243" i="1"/>
  <c r="V243" i="1"/>
  <c r="P244" i="1"/>
  <c r="Q244" i="1"/>
  <c r="S244" i="1"/>
  <c r="U244" i="1"/>
  <c r="V244" i="1"/>
  <c r="P245" i="1"/>
  <c r="Q245" i="1"/>
  <c r="S245" i="1"/>
  <c r="U245" i="1"/>
  <c r="V245" i="1"/>
  <c r="P246" i="1"/>
  <c r="Q246" i="1"/>
  <c r="S246" i="1"/>
  <c r="U246" i="1"/>
  <c r="V246" i="1"/>
  <c r="P247" i="1"/>
  <c r="Q247" i="1"/>
  <c r="S247" i="1"/>
  <c r="U247" i="1"/>
  <c r="V247" i="1"/>
  <c r="P248" i="1"/>
  <c r="Q248" i="1"/>
  <c r="S248" i="1"/>
  <c r="U248" i="1"/>
  <c r="V248" i="1"/>
  <c r="P249" i="1"/>
  <c r="Q249" i="1"/>
  <c r="S249" i="1"/>
  <c r="U249" i="1"/>
  <c r="V249" i="1"/>
  <c r="P250" i="1"/>
  <c r="Q250" i="1"/>
  <c r="S250" i="1"/>
  <c r="U250" i="1"/>
  <c r="V250" i="1"/>
  <c r="P251" i="1"/>
  <c r="Q251" i="1"/>
  <c r="S251" i="1"/>
  <c r="U251" i="1"/>
  <c r="V251" i="1"/>
  <c r="P252" i="1"/>
  <c r="Q252" i="1"/>
  <c r="S252" i="1"/>
  <c r="U252" i="1"/>
  <c r="V252" i="1"/>
  <c r="P253" i="1"/>
  <c r="Q253" i="1"/>
  <c r="S253" i="1"/>
  <c r="U253" i="1"/>
  <c r="V253" i="1"/>
  <c r="P254" i="1"/>
  <c r="Q254" i="1"/>
  <c r="S254" i="1"/>
  <c r="U254" i="1"/>
  <c r="V254" i="1"/>
  <c r="P255" i="1"/>
  <c r="Q255" i="1"/>
  <c r="S255" i="1"/>
  <c r="U255" i="1"/>
  <c r="V255" i="1"/>
  <c r="P256" i="1"/>
  <c r="Q256" i="1"/>
  <c r="S256" i="1"/>
  <c r="U256" i="1"/>
  <c r="V256" i="1"/>
  <c r="P257" i="1"/>
  <c r="Q257" i="1"/>
  <c r="S257" i="1"/>
  <c r="U257" i="1"/>
  <c r="V257" i="1"/>
  <c r="P258" i="1"/>
  <c r="Q258" i="1"/>
  <c r="S258" i="1"/>
  <c r="U258" i="1"/>
  <c r="V258" i="1"/>
  <c r="P259" i="1"/>
  <c r="Q259" i="1"/>
  <c r="S259" i="1"/>
  <c r="U259" i="1"/>
  <c r="V259" i="1"/>
  <c r="P260" i="1"/>
  <c r="Q260" i="1"/>
  <c r="S260" i="1"/>
  <c r="U260" i="1"/>
  <c r="V260" i="1"/>
  <c r="P261" i="1"/>
  <c r="Q261" i="1"/>
  <c r="S261" i="1"/>
  <c r="U261" i="1"/>
  <c r="V261" i="1"/>
  <c r="P262" i="1"/>
  <c r="Q262" i="1"/>
  <c r="S262" i="1"/>
  <c r="U262" i="1"/>
  <c r="V262" i="1"/>
  <c r="P263" i="1"/>
  <c r="Q263" i="1"/>
  <c r="S263" i="1"/>
  <c r="U263" i="1"/>
  <c r="V263" i="1"/>
  <c r="P264" i="1"/>
  <c r="Q264" i="1"/>
  <c r="S264" i="1"/>
  <c r="U264" i="1"/>
  <c r="V264" i="1"/>
  <c r="P265" i="1"/>
  <c r="Q265" i="1"/>
  <c r="S265" i="1"/>
  <c r="U265" i="1"/>
  <c r="V265" i="1"/>
  <c r="P266" i="1"/>
  <c r="Q266" i="1"/>
  <c r="S266" i="1"/>
  <c r="U266" i="1"/>
  <c r="V266" i="1"/>
  <c r="P267" i="1"/>
  <c r="Q267" i="1"/>
  <c r="S267" i="1"/>
  <c r="U267" i="1"/>
  <c r="V267" i="1"/>
  <c r="P268" i="1"/>
  <c r="Q268" i="1"/>
  <c r="S268" i="1"/>
  <c r="U268" i="1"/>
  <c r="V268" i="1"/>
  <c r="P269" i="1"/>
  <c r="Q269" i="1"/>
  <c r="S269" i="1"/>
  <c r="U269" i="1"/>
  <c r="V269" i="1"/>
  <c r="P270" i="1"/>
  <c r="Q270" i="1"/>
  <c r="S270" i="1"/>
  <c r="U270" i="1"/>
  <c r="V270" i="1"/>
  <c r="P271" i="1"/>
  <c r="Q271" i="1"/>
  <c r="S271" i="1"/>
  <c r="U271" i="1"/>
  <c r="V271" i="1"/>
  <c r="P272" i="1"/>
  <c r="Q272" i="1"/>
  <c r="S272" i="1"/>
  <c r="U272" i="1"/>
  <c r="V272" i="1"/>
  <c r="P273" i="1"/>
  <c r="Q273" i="1"/>
  <c r="S273" i="1"/>
  <c r="U273" i="1"/>
  <c r="V273" i="1"/>
  <c r="P274" i="1"/>
  <c r="Q274" i="1"/>
  <c r="S274" i="1"/>
  <c r="U274" i="1"/>
  <c r="V274" i="1"/>
  <c r="P275" i="1"/>
  <c r="Q275" i="1"/>
  <c r="S275" i="1"/>
  <c r="U275" i="1"/>
  <c r="V275" i="1"/>
  <c r="P276" i="1"/>
  <c r="Q276" i="1"/>
  <c r="S276" i="1"/>
  <c r="U276" i="1"/>
  <c r="V276" i="1"/>
  <c r="P277" i="1"/>
  <c r="Q277" i="1"/>
  <c r="S277" i="1"/>
  <c r="U277" i="1"/>
  <c r="V277" i="1"/>
  <c r="P278" i="1"/>
  <c r="Q278" i="1"/>
  <c r="S278" i="1"/>
  <c r="U278" i="1"/>
  <c r="V278" i="1"/>
  <c r="P279" i="1"/>
  <c r="Q279" i="1"/>
  <c r="S279" i="1"/>
  <c r="U279" i="1"/>
  <c r="V279" i="1"/>
  <c r="P280" i="1"/>
  <c r="Q280" i="1"/>
  <c r="S280" i="1"/>
  <c r="U280" i="1"/>
  <c r="V280" i="1"/>
  <c r="P281" i="1"/>
  <c r="Q281" i="1"/>
  <c r="S281" i="1"/>
  <c r="U281" i="1"/>
  <c r="V281" i="1"/>
  <c r="P282" i="1"/>
  <c r="Q282" i="1"/>
  <c r="S282" i="1"/>
  <c r="U282" i="1"/>
  <c r="V282" i="1"/>
  <c r="P283" i="1"/>
  <c r="Q283" i="1"/>
  <c r="S283" i="1"/>
  <c r="U283" i="1"/>
  <c r="V283" i="1"/>
  <c r="P284" i="1"/>
  <c r="Q284" i="1"/>
  <c r="S284" i="1"/>
  <c r="U284" i="1"/>
  <c r="V284" i="1"/>
  <c r="P285" i="1"/>
  <c r="Q285" i="1"/>
  <c r="S285" i="1"/>
  <c r="U285" i="1"/>
  <c r="V285" i="1"/>
  <c r="P286" i="1"/>
  <c r="Q286" i="1"/>
  <c r="S286" i="1"/>
  <c r="U286" i="1"/>
  <c r="V286" i="1"/>
  <c r="P287" i="1"/>
  <c r="Q287" i="1"/>
  <c r="S287" i="1"/>
  <c r="U287" i="1"/>
  <c r="V287" i="1"/>
  <c r="P288" i="1"/>
  <c r="Q288" i="1"/>
  <c r="S288" i="1"/>
  <c r="U288" i="1"/>
  <c r="V288" i="1"/>
  <c r="P289" i="1"/>
  <c r="Q289" i="1"/>
  <c r="S289" i="1"/>
  <c r="U289" i="1"/>
  <c r="V289" i="1"/>
  <c r="P290" i="1"/>
  <c r="Q290" i="1"/>
  <c r="S290" i="1"/>
  <c r="U290" i="1"/>
  <c r="V290" i="1"/>
  <c r="P291" i="1"/>
  <c r="Q291" i="1"/>
  <c r="S291" i="1"/>
  <c r="U291" i="1"/>
  <c r="V291" i="1"/>
  <c r="P292" i="1"/>
  <c r="Q292" i="1"/>
  <c r="S292" i="1"/>
  <c r="U292" i="1"/>
  <c r="V292" i="1"/>
  <c r="P293" i="1"/>
  <c r="Q293" i="1"/>
  <c r="S293" i="1"/>
  <c r="U293" i="1"/>
  <c r="V293" i="1"/>
  <c r="P294" i="1"/>
  <c r="Q294" i="1"/>
  <c r="S294" i="1"/>
  <c r="U294" i="1"/>
  <c r="V294" i="1"/>
  <c r="P295" i="1"/>
  <c r="Q295" i="1"/>
  <c r="S295" i="1"/>
  <c r="U295" i="1"/>
  <c r="V295" i="1"/>
  <c r="P296" i="1"/>
  <c r="Q296" i="1"/>
  <c r="S296" i="1"/>
  <c r="U296" i="1"/>
  <c r="V296" i="1"/>
  <c r="P297" i="1"/>
  <c r="Q297" i="1"/>
  <c r="S297" i="1"/>
  <c r="U297" i="1"/>
  <c r="V297" i="1"/>
  <c r="P298" i="1"/>
  <c r="Q298" i="1"/>
  <c r="S298" i="1"/>
  <c r="U298" i="1"/>
  <c r="V298" i="1"/>
  <c r="P299" i="1"/>
  <c r="Q299" i="1"/>
  <c r="S299" i="1"/>
  <c r="U299" i="1"/>
  <c r="V299" i="1"/>
  <c r="P300" i="1"/>
  <c r="Q300" i="1"/>
  <c r="S300" i="1"/>
  <c r="U300" i="1"/>
  <c r="V300" i="1"/>
  <c r="P301" i="1"/>
  <c r="Q301" i="1"/>
  <c r="S301" i="1"/>
  <c r="U301" i="1"/>
  <c r="V301" i="1"/>
  <c r="P302" i="1"/>
  <c r="Q302" i="1"/>
  <c r="S302" i="1"/>
  <c r="U302" i="1"/>
  <c r="V302" i="1"/>
  <c r="P303" i="1"/>
  <c r="Q303" i="1"/>
  <c r="S303" i="1"/>
  <c r="U303" i="1"/>
  <c r="V303" i="1"/>
  <c r="P304" i="1"/>
  <c r="Q304" i="1"/>
  <c r="S304" i="1"/>
  <c r="U304" i="1"/>
  <c r="V304" i="1"/>
  <c r="P305" i="1"/>
  <c r="Q305" i="1"/>
  <c r="S305" i="1"/>
  <c r="U305" i="1"/>
  <c r="V305" i="1"/>
  <c r="P306" i="1"/>
  <c r="Q306" i="1"/>
  <c r="S306" i="1"/>
  <c r="U306" i="1"/>
  <c r="V306" i="1"/>
  <c r="P307" i="1"/>
  <c r="Q307" i="1"/>
  <c r="S307" i="1"/>
  <c r="U307" i="1"/>
  <c r="V307" i="1"/>
  <c r="P308" i="1"/>
  <c r="Q308" i="1"/>
  <c r="S308" i="1"/>
  <c r="U308" i="1"/>
  <c r="V308" i="1"/>
  <c r="P309" i="1"/>
  <c r="Q309" i="1"/>
  <c r="R309" i="1"/>
  <c r="S309" i="1"/>
  <c r="U309" i="1"/>
  <c r="V309" i="1"/>
  <c r="AA4" i="1" l="1"/>
  <c r="O4" i="1"/>
  <c r="N4" i="1"/>
  <c r="R4" i="1" s="1"/>
  <c r="L5" i="1"/>
  <c r="M5" i="1" s="1"/>
  <c r="AA61" i="1"/>
  <c r="AA287" i="1"/>
  <c r="AA203" i="1"/>
  <c r="AA184" i="1"/>
  <c r="AA181" i="1"/>
  <c r="AA293" i="1"/>
  <c r="AA100" i="1"/>
  <c r="AA280" i="1"/>
  <c r="AA261" i="1"/>
  <c r="AA258" i="1"/>
  <c r="AA141" i="1"/>
  <c r="AA97" i="1"/>
  <c r="AA281" i="1"/>
  <c r="AA253" i="1"/>
  <c r="AA242" i="1"/>
  <c r="AA223" i="1"/>
  <c r="AA39" i="1"/>
  <c r="AA300" i="1"/>
  <c r="AA297" i="1"/>
  <c r="AA307" i="1"/>
  <c r="AA304" i="1"/>
  <c r="AA114" i="1"/>
  <c r="AA67" i="1"/>
  <c r="AA288" i="1"/>
  <c r="AA213" i="1"/>
  <c r="AA161" i="1"/>
  <c r="AA123" i="1"/>
  <c r="AA120" i="1"/>
  <c r="AA92" i="1"/>
  <c r="AA89" i="1"/>
  <c r="W196" i="1"/>
  <c r="T196" i="1" s="1"/>
  <c r="W72" i="1"/>
  <c r="T72" i="1" s="1"/>
  <c r="W274" i="1"/>
  <c r="T274" i="1" s="1"/>
  <c r="O252" i="1"/>
  <c r="N252" i="1"/>
  <c r="R252" i="1" s="1"/>
  <c r="O265" i="1"/>
  <c r="N265" i="1"/>
  <c r="R265" i="1" s="1"/>
  <c r="O250" i="1"/>
  <c r="N250" i="1"/>
  <c r="R250" i="1" s="1"/>
  <c r="O230" i="1"/>
  <c r="N230" i="1"/>
  <c r="R230" i="1" s="1"/>
  <c r="O280" i="1"/>
  <c r="N280" i="1"/>
  <c r="R280" i="1" s="1"/>
  <c r="O243" i="1"/>
  <c r="N243" i="1"/>
  <c r="R243" i="1" s="1"/>
  <c r="O227" i="1"/>
  <c r="N227" i="1"/>
  <c r="R227" i="1" s="1"/>
  <c r="O205" i="1"/>
  <c r="N205" i="1"/>
  <c r="R205" i="1" s="1"/>
  <c r="O182" i="1"/>
  <c r="N182" i="1"/>
  <c r="R182" i="1" s="1"/>
  <c r="O174" i="1"/>
  <c r="N174" i="1"/>
  <c r="R174" i="1" s="1"/>
  <c r="O158" i="1"/>
  <c r="N158" i="1"/>
  <c r="R158" i="1" s="1"/>
  <c r="O150" i="1"/>
  <c r="N150" i="1"/>
  <c r="R150" i="1" s="1"/>
  <c r="O137" i="1"/>
  <c r="N137" i="1"/>
  <c r="R137" i="1" s="1"/>
  <c r="O113" i="1"/>
  <c r="N113" i="1"/>
  <c r="R113" i="1" s="1"/>
  <c r="O105" i="1"/>
  <c r="N105" i="1"/>
  <c r="R105" i="1" s="1"/>
  <c r="O97" i="1"/>
  <c r="N97" i="1"/>
  <c r="R97" i="1" s="1"/>
  <c r="O82" i="1"/>
  <c r="N82" i="1"/>
  <c r="R82" i="1" s="1"/>
  <c r="O74" i="1"/>
  <c r="N74" i="1"/>
  <c r="R74" i="1" s="1"/>
  <c r="O62" i="1"/>
  <c r="N62" i="1"/>
  <c r="R62" i="1" s="1"/>
  <c r="O54" i="1"/>
  <c r="N54" i="1"/>
  <c r="R54" i="1" s="1"/>
  <c r="O39" i="1"/>
  <c r="N39" i="1"/>
  <c r="R39" i="1" s="1"/>
  <c r="O24" i="1"/>
  <c r="N24" i="1"/>
  <c r="R24" i="1" s="1"/>
  <c r="O16" i="1"/>
  <c r="N16" i="1"/>
  <c r="R16" i="1" s="1"/>
  <c r="O288" i="1"/>
  <c r="N288" i="1"/>
  <c r="R288" i="1" s="1"/>
  <c r="O264" i="1"/>
  <c r="N264" i="1"/>
  <c r="R264" i="1" s="1"/>
  <c r="O248" i="1"/>
  <c r="N248" i="1"/>
  <c r="R248" i="1" s="1"/>
  <c r="O128" i="1"/>
  <c r="N128" i="1"/>
  <c r="R128" i="1" s="1"/>
  <c r="O23" i="1"/>
  <c r="N23" i="1"/>
  <c r="R23" i="1" s="1"/>
  <c r="O300" i="1"/>
  <c r="N300" i="1"/>
  <c r="R300" i="1" s="1"/>
  <c r="O142" i="1"/>
  <c r="N142" i="1"/>
  <c r="R142" i="1" s="1"/>
  <c r="O126" i="1"/>
  <c r="N126" i="1"/>
  <c r="R126" i="1" s="1"/>
  <c r="O179" i="1"/>
  <c r="N179" i="1"/>
  <c r="R179" i="1" s="1"/>
  <c r="O297" i="1"/>
  <c r="N297" i="1"/>
  <c r="R297" i="1" s="1"/>
  <c r="O266" i="1"/>
  <c r="N266" i="1"/>
  <c r="R266" i="1" s="1"/>
  <c r="O217" i="1"/>
  <c r="N217" i="1"/>
  <c r="R217" i="1" s="1"/>
  <c r="O194" i="1"/>
  <c r="N194" i="1"/>
  <c r="R194" i="1" s="1"/>
  <c r="O73" i="1"/>
  <c r="N73" i="1"/>
  <c r="R73" i="1" s="1"/>
  <c r="O59" i="1"/>
  <c r="N59" i="1"/>
  <c r="R59" i="1" s="1"/>
  <c r="O303" i="1"/>
  <c r="N303" i="1"/>
  <c r="R303" i="1" s="1"/>
  <c r="O90" i="1"/>
  <c r="N90" i="1"/>
  <c r="R90" i="1" s="1"/>
  <c r="O196" i="1"/>
  <c r="N196" i="1"/>
  <c r="R196" i="1" s="1"/>
  <c r="O206" i="1"/>
  <c r="N206" i="1"/>
  <c r="R206" i="1" s="1"/>
  <c r="O130" i="1"/>
  <c r="N130" i="1"/>
  <c r="R130" i="1" s="1"/>
  <c r="O98" i="1"/>
  <c r="N98" i="1"/>
  <c r="R98" i="1" s="1"/>
  <c r="O165" i="1"/>
  <c r="N165" i="1"/>
  <c r="R165" i="1" s="1"/>
  <c r="O21" i="1"/>
  <c r="N21" i="1"/>
  <c r="R21" i="1" s="1"/>
  <c r="O262" i="1"/>
  <c r="N262" i="1"/>
  <c r="R262" i="1" s="1"/>
  <c r="O240" i="1"/>
  <c r="N240" i="1"/>
  <c r="R240" i="1" s="1"/>
  <c r="O209" i="1"/>
  <c r="N209" i="1"/>
  <c r="R209" i="1" s="1"/>
  <c r="O171" i="1"/>
  <c r="N171" i="1"/>
  <c r="R171" i="1" s="1"/>
  <c r="O38" i="1"/>
  <c r="N38" i="1"/>
  <c r="R38" i="1" s="1"/>
  <c r="O270" i="1"/>
  <c r="N270" i="1"/>
  <c r="R270" i="1" s="1"/>
  <c r="O253" i="1"/>
  <c r="N253" i="1"/>
  <c r="R253" i="1" s="1"/>
  <c r="O234" i="1"/>
  <c r="N234" i="1"/>
  <c r="R234" i="1" s="1"/>
  <c r="O219" i="1"/>
  <c r="N219" i="1"/>
  <c r="R219" i="1" s="1"/>
  <c r="O200" i="1"/>
  <c r="N200" i="1"/>
  <c r="R200" i="1" s="1"/>
  <c r="O168" i="1"/>
  <c r="N168" i="1"/>
  <c r="R168" i="1" s="1"/>
  <c r="O96" i="1"/>
  <c r="N96" i="1"/>
  <c r="R96" i="1" s="1"/>
  <c r="O282" i="1"/>
  <c r="N282" i="1"/>
  <c r="R282" i="1" s="1"/>
  <c r="O259" i="1"/>
  <c r="N259" i="1"/>
  <c r="R259" i="1" s="1"/>
  <c r="O214" i="1"/>
  <c r="N214" i="1"/>
  <c r="R214" i="1" s="1"/>
  <c r="O199" i="1"/>
  <c r="N199" i="1"/>
  <c r="R199" i="1" s="1"/>
  <c r="O160" i="1"/>
  <c r="N160" i="1"/>
  <c r="R160" i="1" s="1"/>
  <c r="O152" i="1"/>
  <c r="N152" i="1"/>
  <c r="R152" i="1" s="1"/>
  <c r="O139" i="1"/>
  <c r="N139" i="1"/>
  <c r="R139" i="1" s="1"/>
  <c r="O107" i="1"/>
  <c r="N107" i="1"/>
  <c r="R107" i="1" s="1"/>
  <c r="O92" i="1"/>
  <c r="N92" i="1"/>
  <c r="R92" i="1" s="1"/>
  <c r="O76" i="1"/>
  <c r="N76" i="1"/>
  <c r="R76" i="1" s="1"/>
  <c r="O48" i="1"/>
  <c r="N48" i="1"/>
  <c r="R48" i="1" s="1"/>
  <c r="O33" i="1"/>
  <c r="N33" i="1"/>
  <c r="R33" i="1" s="1"/>
  <c r="O30" i="1"/>
  <c r="N30" i="1"/>
  <c r="R30" i="1" s="1"/>
  <c r="O108" i="1"/>
  <c r="N108" i="1"/>
  <c r="R108" i="1" s="1"/>
  <c r="O279" i="1"/>
  <c r="N279" i="1"/>
  <c r="R279" i="1" s="1"/>
  <c r="O163" i="1"/>
  <c r="N163" i="1"/>
  <c r="R163" i="1" s="1"/>
  <c r="O116" i="1"/>
  <c r="N116" i="1"/>
  <c r="R116" i="1" s="1"/>
  <c r="O77" i="1"/>
  <c r="N77" i="1"/>
  <c r="R77" i="1" s="1"/>
  <c r="O53" i="1"/>
  <c r="N53" i="1"/>
  <c r="R53" i="1" s="1"/>
  <c r="O246" i="1"/>
  <c r="N246" i="1"/>
  <c r="R246" i="1" s="1"/>
  <c r="O211" i="1"/>
  <c r="N211" i="1"/>
  <c r="R211" i="1" s="1"/>
  <c r="O192" i="1"/>
  <c r="N192" i="1"/>
  <c r="R192" i="1" s="1"/>
  <c r="O176" i="1"/>
  <c r="N176" i="1"/>
  <c r="R176" i="1" s="1"/>
  <c r="O124" i="1"/>
  <c r="N124" i="1"/>
  <c r="R124" i="1" s="1"/>
  <c r="O87" i="1"/>
  <c r="N87" i="1"/>
  <c r="R87" i="1" s="1"/>
  <c r="O238" i="1"/>
  <c r="N238" i="1"/>
  <c r="R238" i="1" s="1"/>
  <c r="O61" i="1"/>
  <c r="N61" i="1"/>
  <c r="R61" i="1" s="1"/>
  <c r="O110" i="1"/>
  <c r="N110" i="1"/>
  <c r="R110" i="1" s="1"/>
  <c r="O213" i="1"/>
  <c r="N213" i="1"/>
  <c r="R213" i="1" s="1"/>
  <c r="O151" i="1"/>
  <c r="N151" i="1"/>
  <c r="R151" i="1" s="1"/>
  <c r="O91" i="1"/>
  <c r="N91" i="1"/>
  <c r="R91" i="1" s="1"/>
  <c r="O197" i="1"/>
  <c r="N197" i="1"/>
  <c r="R197" i="1" s="1"/>
  <c r="O118" i="1"/>
  <c r="N118" i="1"/>
  <c r="R118" i="1" s="1"/>
  <c r="O212" i="1"/>
  <c r="N212" i="1"/>
  <c r="R212" i="1" s="1"/>
  <c r="O57" i="1"/>
  <c r="N57" i="1"/>
  <c r="R57" i="1" s="1"/>
  <c r="O294" i="1"/>
  <c r="N294" i="1"/>
  <c r="R294" i="1" s="1"/>
  <c r="O277" i="1"/>
  <c r="N277" i="1"/>
  <c r="R277" i="1" s="1"/>
  <c r="O161" i="1"/>
  <c r="N161" i="1"/>
  <c r="R161" i="1" s="1"/>
  <c r="O134" i="1"/>
  <c r="N134" i="1"/>
  <c r="R134" i="1" s="1"/>
  <c r="O51" i="1"/>
  <c r="N51" i="1"/>
  <c r="R51" i="1" s="1"/>
  <c r="O19" i="1"/>
  <c r="N19" i="1"/>
  <c r="R19" i="1" s="1"/>
  <c r="L295" i="1"/>
  <c r="M295" i="1" s="1"/>
  <c r="O226" i="1"/>
  <c r="N226" i="1"/>
  <c r="R226" i="1" s="1"/>
  <c r="O189" i="1"/>
  <c r="N189" i="1"/>
  <c r="R189" i="1" s="1"/>
  <c r="O120" i="1"/>
  <c r="N120" i="1"/>
  <c r="R120" i="1" s="1"/>
  <c r="O104" i="1"/>
  <c r="N104" i="1"/>
  <c r="R104" i="1" s="1"/>
  <c r="O69" i="1"/>
  <c r="N69" i="1"/>
  <c r="R69" i="1" s="1"/>
  <c r="O15" i="1"/>
  <c r="N15" i="1"/>
  <c r="R15" i="1" s="1"/>
  <c r="O301" i="1"/>
  <c r="N301" i="1"/>
  <c r="R301" i="1" s="1"/>
  <c r="O271" i="1"/>
  <c r="N271" i="1"/>
  <c r="R271" i="1" s="1"/>
  <c r="O263" i="1"/>
  <c r="N263" i="1"/>
  <c r="R263" i="1" s="1"/>
  <c r="O256" i="1"/>
  <c r="N256" i="1"/>
  <c r="R256" i="1" s="1"/>
  <c r="O249" i="1"/>
  <c r="N249" i="1"/>
  <c r="R249" i="1" s="1"/>
  <c r="O233" i="1"/>
  <c r="N233" i="1"/>
  <c r="R233" i="1" s="1"/>
  <c r="O203" i="1"/>
  <c r="N203" i="1"/>
  <c r="R203" i="1" s="1"/>
  <c r="O180" i="1"/>
  <c r="N180" i="1"/>
  <c r="R180" i="1" s="1"/>
  <c r="O156" i="1"/>
  <c r="N156" i="1"/>
  <c r="R156" i="1" s="1"/>
  <c r="O148" i="1"/>
  <c r="N148" i="1"/>
  <c r="R148" i="1" s="1"/>
  <c r="O135" i="1"/>
  <c r="N135" i="1"/>
  <c r="R135" i="1" s="1"/>
  <c r="O127" i="1"/>
  <c r="N127" i="1"/>
  <c r="R127" i="1" s="1"/>
  <c r="O111" i="1"/>
  <c r="N111" i="1"/>
  <c r="R111" i="1" s="1"/>
  <c r="O95" i="1"/>
  <c r="N95" i="1"/>
  <c r="R95" i="1" s="1"/>
  <c r="O88" i="1"/>
  <c r="N88" i="1"/>
  <c r="R88" i="1" s="1"/>
  <c r="O65" i="1"/>
  <c r="N65" i="1"/>
  <c r="R65" i="1" s="1"/>
  <c r="O60" i="1"/>
  <c r="N60" i="1"/>
  <c r="R60" i="1" s="1"/>
  <c r="O44" i="1"/>
  <c r="N44" i="1"/>
  <c r="R44" i="1" s="1"/>
  <c r="O29" i="1"/>
  <c r="N29" i="1"/>
  <c r="R29" i="1" s="1"/>
  <c r="O14" i="1"/>
  <c r="N14" i="1"/>
  <c r="R14" i="1" s="1"/>
  <c r="O285" i="1"/>
  <c r="N285" i="1"/>
  <c r="R285" i="1" s="1"/>
  <c r="O169" i="1"/>
  <c r="N169" i="1"/>
  <c r="R169" i="1" s="1"/>
  <c r="O31" i="1"/>
  <c r="N31" i="1"/>
  <c r="R31" i="1" s="1"/>
  <c r="O232" i="1"/>
  <c r="N232" i="1"/>
  <c r="R232" i="1" s="1"/>
  <c r="O166" i="1"/>
  <c r="N166" i="1"/>
  <c r="R166" i="1" s="1"/>
  <c r="O144" i="1"/>
  <c r="N144" i="1"/>
  <c r="R144" i="1" s="1"/>
  <c r="O83" i="1"/>
  <c r="N83" i="1"/>
  <c r="R83" i="1" s="1"/>
  <c r="W67" i="1"/>
  <c r="T67" i="1" s="1"/>
  <c r="O302" i="1"/>
  <c r="N302" i="1"/>
  <c r="R302" i="1" s="1"/>
  <c r="O298" i="1"/>
  <c r="N298" i="1"/>
  <c r="R298" i="1" s="1"/>
  <c r="O177" i="1"/>
  <c r="N177" i="1"/>
  <c r="R177" i="1" s="1"/>
  <c r="O71" i="1"/>
  <c r="N71" i="1"/>
  <c r="R71" i="1" s="1"/>
  <c r="O292" i="1"/>
  <c r="N292" i="1"/>
  <c r="R292" i="1" s="1"/>
  <c r="O181" i="1"/>
  <c r="N181" i="1"/>
  <c r="R181" i="1" s="1"/>
  <c r="O155" i="1"/>
  <c r="N155" i="1"/>
  <c r="R155" i="1" s="1"/>
  <c r="O132" i="1"/>
  <c r="N132" i="1"/>
  <c r="R132" i="1" s="1"/>
  <c r="O112" i="1"/>
  <c r="N112" i="1"/>
  <c r="R112" i="1" s="1"/>
  <c r="O49" i="1"/>
  <c r="N49" i="1"/>
  <c r="R49" i="1" s="1"/>
  <c r="O257" i="1"/>
  <c r="N257" i="1"/>
  <c r="R257" i="1" s="1"/>
  <c r="O187" i="1"/>
  <c r="N187" i="1"/>
  <c r="R187" i="1" s="1"/>
  <c r="O173" i="1"/>
  <c r="N173" i="1"/>
  <c r="R173" i="1" s="1"/>
  <c r="O157" i="1"/>
  <c r="N157" i="1"/>
  <c r="R157" i="1" s="1"/>
  <c r="O136" i="1"/>
  <c r="N136" i="1"/>
  <c r="R136" i="1" s="1"/>
  <c r="O66" i="1"/>
  <c r="N66" i="1"/>
  <c r="R66" i="1" s="1"/>
  <c r="O36" i="1"/>
  <c r="N36" i="1"/>
  <c r="R36" i="1" s="1"/>
  <c r="O13" i="1"/>
  <c r="N13" i="1"/>
  <c r="R13" i="1" s="1"/>
  <c r="O140" i="1"/>
  <c r="N140" i="1"/>
  <c r="R140" i="1" s="1"/>
  <c r="O143" i="1"/>
  <c r="N143" i="1"/>
  <c r="R143" i="1" s="1"/>
  <c r="O40" i="1"/>
  <c r="N40" i="1"/>
  <c r="R40" i="1" s="1"/>
  <c r="O41" i="1"/>
  <c r="N41" i="1"/>
  <c r="R41" i="1" s="1"/>
  <c r="O273" i="1"/>
  <c r="N273" i="1"/>
  <c r="R273" i="1" s="1"/>
  <c r="O131" i="1"/>
  <c r="N131" i="1"/>
  <c r="R131" i="1" s="1"/>
  <c r="O64" i="1"/>
  <c r="N64" i="1"/>
  <c r="R64" i="1" s="1"/>
  <c r="O45" i="1"/>
  <c r="N45" i="1"/>
  <c r="R45" i="1" s="1"/>
  <c r="O7" i="1"/>
  <c r="N7" i="1"/>
  <c r="R7" i="1" s="1"/>
  <c r="O308" i="1"/>
  <c r="N308" i="1"/>
  <c r="R308" i="1" s="1"/>
  <c r="O222" i="1"/>
  <c r="N222" i="1"/>
  <c r="R222" i="1" s="1"/>
  <c r="O204" i="1"/>
  <c r="N204" i="1"/>
  <c r="R204" i="1" s="1"/>
  <c r="O185" i="1"/>
  <c r="N185" i="1"/>
  <c r="R185" i="1" s="1"/>
  <c r="O99" i="1"/>
  <c r="N99" i="1"/>
  <c r="R99" i="1" s="1"/>
  <c r="O80" i="1"/>
  <c r="N80" i="1"/>
  <c r="R80" i="1" s="1"/>
  <c r="O11" i="1"/>
  <c r="N11" i="1"/>
  <c r="R11" i="1" s="1"/>
  <c r="O260" i="1"/>
  <c r="N260" i="1"/>
  <c r="R260" i="1" s="1"/>
  <c r="O121" i="1"/>
  <c r="N121" i="1"/>
  <c r="R121" i="1" s="1"/>
  <c r="O281" i="1"/>
  <c r="N281" i="1"/>
  <c r="R281" i="1" s="1"/>
  <c r="O159" i="1"/>
  <c r="N159" i="1"/>
  <c r="R159" i="1" s="1"/>
  <c r="O68" i="1"/>
  <c r="N68" i="1"/>
  <c r="R68" i="1" s="1"/>
  <c r="O25" i="1"/>
  <c r="N25" i="1"/>
  <c r="R25" i="1" s="1"/>
  <c r="O81" i="1"/>
  <c r="N81" i="1"/>
  <c r="R81" i="1" s="1"/>
  <c r="O287" i="1"/>
  <c r="N287" i="1"/>
  <c r="R287" i="1" s="1"/>
  <c r="O89" i="1"/>
  <c r="N89" i="1"/>
  <c r="R89" i="1" s="1"/>
  <c r="O290" i="1"/>
  <c r="N290" i="1"/>
  <c r="R290" i="1" s="1"/>
  <c r="O242" i="1"/>
  <c r="N242" i="1"/>
  <c r="R242" i="1" s="1"/>
  <c r="O146" i="1"/>
  <c r="N146" i="1"/>
  <c r="R146" i="1" s="1"/>
  <c r="O102" i="1"/>
  <c r="N102" i="1"/>
  <c r="R102" i="1" s="1"/>
  <c r="O63" i="1"/>
  <c r="N63" i="1"/>
  <c r="R63" i="1" s="1"/>
  <c r="O306" i="1"/>
  <c r="N306" i="1"/>
  <c r="R306" i="1" s="1"/>
  <c r="O272" i="1"/>
  <c r="N272" i="1"/>
  <c r="R272" i="1" s="1"/>
  <c r="O254" i="1"/>
  <c r="N254" i="1"/>
  <c r="R254" i="1" s="1"/>
  <c r="L235" i="1"/>
  <c r="M235" i="1" s="1"/>
  <c r="L220" i="1"/>
  <c r="M220" i="1" s="1"/>
  <c r="O202" i="1"/>
  <c r="N202" i="1"/>
  <c r="R202" i="1" s="1"/>
  <c r="L183" i="1"/>
  <c r="M183" i="1" s="1"/>
  <c r="O149" i="1"/>
  <c r="N149" i="1"/>
  <c r="R149" i="1" s="1"/>
  <c r="O79" i="1"/>
  <c r="N79" i="1"/>
  <c r="R79" i="1" s="1"/>
  <c r="L46" i="1"/>
  <c r="M46" i="1" s="1"/>
  <c r="O28" i="1"/>
  <c r="N28" i="1"/>
  <c r="R28" i="1" s="1"/>
  <c r="O283" i="1"/>
  <c r="N283" i="1"/>
  <c r="R283" i="1" s="1"/>
  <c r="O275" i="1"/>
  <c r="N275" i="1"/>
  <c r="R275" i="1" s="1"/>
  <c r="O268" i="1"/>
  <c r="N268" i="1"/>
  <c r="R268" i="1" s="1"/>
  <c r="O223" i="1"/>
  <c r="N223" i="1"/>
  <c r="R223" i="1" s="1"/>
  <c r="O215" i="1"/>
  <c r="N215" i="1"/>
  <c r="R215" i="1" s="1"/>
  <c r="O153" i="1"/>
  <c r="N153" i="1"/>
  <c r="R153" i="1" s="1"/>
  <c r="O100" i="1"/>
  <c r="N100" i="1"/>
  <c r="R100" i="1" s="1"/>
  <c r="O93" i="1"/>
  <c r="N93" i="1"/>
  <c r="R93" i="1" s="1"/>
  <c r="O85" i="1"/>
  <c r="N85" i="1"/>
  <c r="R85" i="1" s="1"/>
  <c r="O42" i="1"/>
  <c r="N42" i="1"/>
  <c r="R42" i="1" s="1"/>
  <c r="O34" i="1"/>
  <c r="N34" i="1"/>
  <c r="R34" i="1" s="1"/>
  <c r="L309" i="1"/>
  <c r="M309" i="1" s="1"/>
  <c r="L286" i="1"/>
  <c r="M286" i="1" s="1"/>
  <c r="L241" i="1"/>
  <c r="M241" i="1" s="1"/>
  <c r="L164" i="1"/>
  <c r="M164" i="1" s="1"/>
  <c r="L119" i="1"/>
  <c r="M119" i="1" s="1"/>
  <c r="L52" i="1"/>
  <c r="M52" i="1" s="1"/>
  <c r="L22" i="1"/>
  <c r="M22" i="1" s="1"/>
  <c r="L6" i="1"/>
  <c r="M6" i="1" s="1"/>
  <c r="L293" i="1"/>
  <c r="M293" i="1" s="1"/>
  <c r="L225" i="1"/>
  <c r="M225" i="1" s="1"/>
  <c r="L172" i="1"/>
  <c r="M172" i="1" s="1"/>
  <c r="L103" i="1"/>
  <c r="M103" i="1" s="1"/>
  <c r="L72" i="1"/>
  <c r="M72" i="1" s="1"/>
  <c r="L37" i="1"/>
  <c r="M37" i="1" s="1"/>
  <c r="L210" i="1"/>
  <c r="M210" i="1" s="1"/>
  <c r="L195" i="1"/>
  <c r="M195" i="1" s="1"/>
  <c r="L141" i="1"/>
  <c r="M141" i="1" s="1"/>
  <c r="L278" i="1"/>
  <c r="M278" i="1" s="1"/>
  <c r="L218" i="1"/>
  <c r="M218" i="1" s="1"/>
  <c r="L188" i="1"/>
  <c r="M188" i="1" s="1"/>
  <c r="L304" i="1"/>
  <c r="M304" i="1" s="1"/>
  <c r="L244" i="1"/>
  <c r="M244" i="1" s="1"/>
  <c r="L221" i="1"/>
  <c r="M221" i="1" s="1"/>
  <c r="L106" i="1"/>
  <c r="M106" i="1" s="1"/>
  <c r="L55" i="1"/>
  <c r="M55" i="1" s="1"/>
  <c r="L32" i="1"/>
  <c r="M32" i="1" s="1"/>
  <c r="L167" i="1"/>
  <c r="M167" i="1" s="1"/>
  <c r="L289" i="1"/>
  <c r="M289" i="1" s="1"/>
  <c r="L236" i="1"/>
  <c r="M236" i="1" s="1"/>
  <c r="L175" i="1"/>
  <c r="M175" i="1" s="1"/>
  <c r="L296" i="1"/>
  <c r="M296" i="1" s="1"/>
  <c r="L274" i="1"/>
  <c r="M274" i="1" s="1"/>
  <c r="L47" i="1"/>
  <c r="M47" i="1" s="1"/>
  <c r="L267" i="1"/>
  <c r="M267" i="1" s="1"/>
  <c r="L207" i="1"/>
  <c r="M207" i="1" s="1"/>
  <c r="L145" i="1"/>
  <c r="M145" i="1" s="1"/>
  <c r="L84" i="1"/>
  <c r="M84" i="1" s="1"/>
  <c r="L26" i="1"/>
  <c r="M26" i="1" s="1"/>
  <c r="L18" i="1"/>
  <c r="M18" i="1" s="1"/>
  <c r="AA305" i="1"/>
  <c r="AA298" i="1"/>
  <c r="W296" i="1"/>
  <c r="T296" i="1" s="1"/>
  <c r="AA291" i="1"/>
  <c r="AA285" i="1"/>
  <c r="AA278" i="1"/>
  <c r="W235" i="1"/>
  <c r="T235" i="1" s="1"/>
  <c r="AA228" i="1"/>
  <c r="AA209" i="1"/>
  <c r="AA207" i="1"/>
  <c r="AA167" i="1"/>
  <c r="W71" i="1"/>
  <c r="T71" i="1" s="1"/>
  <c r="AA13" i="1"/>
  <c r="L305" i="1"/>
  <c r="M305" i="1" s="1"/>
  <c r="L184" i="1"/>
  <c r="M184" i="1" s="1"/>
  <c r="L10" i="1"/>
  <c r="M10" i="1" s="1"/>
  <c r="L258" i="1"/>
  <c r="M258" i="1" s="1"/>
  <c r="L198" i="1"/>
  <c r="M198" i="1" s="1"/>
  <c r="L138" i="1"/>
  <c r="M138" i="1" s="1"/>
  <c r="L75" i="1"/>
  <c r="M75" i="1" s="1"/>
  <c r="L17" i="1"/>
  <c r="M17" i="1" s="1"/>
  <c r="L9" i="1"/>
  <c r="M9" i="1" s="1"/>
  <c r="AA309" i="1"/>
  <c r="AA289" i="1"/>
  <c r="AA282" i="1"/>
  <c r="AA188" i="1"/>
  <c r="AA150" i="1"/>
  <c r="AA130" i="1"/>
  <c r="AA127" i="1"/>
  <c r="AA48" i="1"/>
  <c r="AA45" i="1"/>
  <c r="L229" i="1"/>
  <c r="M229" i="1" s="1"/>
  <c r="L115" i="1"/>
  <c r="M115" i="1" s="1"/>
  <c r="L251" i="1"/>
  <c r="M251" i="1" s="1"/>
  <c r="L190" i="1"/>
  <c r="M190" i="1" s="1"/>
  <c r="L129" i="1"/>
  <c r="M129" i="1" s="1"/>
  <c r="L67" i="1"/>
  <c r="M67" i="1" s="1"/>
  <c r="L8" i="1"/>
  <c r="M8" i="1" s="1"/>
  <c r="AA302" i="1"/>
  <c r="AA295" i="1"/>
  <c r="AA229" i="1"/>
  <c r="AA196" i="1"/>
  <c r="AA168" i="1"/>
  <c r="AA136" i="1"/>
  <c r="AA107" i="1"/>
  <c r="AA104" i="1"/>
  <c r="AA76" i="1"/>
  <c r="AA73" i="1"/>
  <c r="AA54" i="1"/>
  <c r="AA22" i="1"/>
  <c r="L237" i="1"/>
  <c r="M237" i="1" s="1"/>
  <c r="L228" i="1"/>
  <c r="M228" i="1" s="1"/>
  <c r="L114" i="1"/>
  <c r="M114" i="1" s="1"/>
  <c r="L56" i="1"/>
  <c r="M56" i="1" s="1"/>
  <c r="AA177" i="1"/>
  <c r="AA174" i="1"/>
  <c r="AA154" i="1"/>
  <c r="AA151" i="1"/>
  <c r="AA113" i="1"/>
  <c r="AA85" i="1"/>
  <c r="AA82" i="1"/>
  <c r="L191" i="1"/>
  <c r="M191" i="1" s="1"/>
  <c r="L123" i="1"/>
  <c r="M123" i="1" s="1"/>
  <c r="AA290" i="1"/>
  <c r="AA283" i="1"/>
  <c r="AA276" i="1"/>
  <c r="AA268" i="1"/>
  <c r="AA252" i="1"/>
  <c r="AA249" i="1"/>
  <c r="AA235" i="1"/>
  <c r="AA216" i="1"/>
  <c r="AA303" i="1"/>
  <c r="AA296" i="1"/>
  <c r="W285" i="1"/>
  <c r="T285" i="1" s="1"/>
  <c r="AA274" i="1"/>
  <c r="AA197" i="1"/>
  <c r="AA137" i="1"/>
  <c r="AA33" i="1"/>
  <c r="W4" i="1"/>
  <c r="T4" i="1" s="1"/>
  <c r="L245" i="1"/>
  <c r="M245" i="1" s="1"/>
  <c r="L122" i="1"/>
  <c r="M122" i="1" s="1"/>
  <c r="L307" i="1"/>
  <c r="M307" i="1" s="1"/>
  <c r="L299" i="1"/>
  <c r="M299" i="1" s="1"/>
  <c r="L291" i="1"/>
  <c r="M291" i="1" s="1"/>
  <c r="L284" i="1"/>
  <c r="M284" i="1" s="1"/>
  <c r="L276" i="1"/>
  <c r="M276" i="1" s="1"/>
  <c r="L269" i="1"/>
  <c r="M269" i="1" s="1"/>
  <c r="L261" i="1"/>
  <c r="M261" i="1" s="1"/>
  <c r="L255" i="1"/>
  <c r="M255" i="1" s="1"/>
  <c r="L247" i="1"/>
  <c r="M247" i="1" s="1"/>
  <c r="L239" i="1"/>
  <c r="M239" i="1" s="1"/>
  <c r="L231" i="1"/>
  <c r="M231" i="1" s="1"/>
  <c r="L224" i="1"/>
  <c r="M224" i="1" s="1"/>
  <c r="L216" i="1"/>
  <c r="M216" i="1" s="1"/>
  <c r="L208" i="1"/>
  <c r="M208" i="1" s="1"/>
  <c r="L201" i="1"/>
  <c r="M201" i="1" s="1"/>
  <c r="L193" i="1"/>
  <c r="M193" i="1" s="1"/>
  <c r="L186" i="1"/>
  <c r="M186" i="1" s="1"/>
  <c r="L178" i="1"/>
  <c r="M178" i="1" s="1"/>
  <c r="L170" i="1"/>
  <c r="M170" i="1" s="1"/>
  <c r="L162" i="1"/>
  <c r="M162" i="1" s="1"/>
  <c r="L154" i="1"/>
  <c r="M154" i="1" s="1"/>
  <c r="L147" i="1"/>
  <c r="M147" i="1" s="1"/>
  <c r="L133" i="1"/>
  <c r="M133" i="1" s="1"/>
  <c r="L125" i="1"/>
  <c r="M125" i="1" s="1"/>
  <c r="L117" i="1"/>
  <c r="M117" i="1" s="1"/>
  <c r="L109" i="1"/>
  <c r="M109" i="1" s="1"/>
  <c r="L101" i="1"/>
  <c r="M101" i="1" s="1"/>
  <c r="L94" i="1"/>
  <c r="M94" i="1" s="1"/>
  <c r="L86" i="1"/>
  <c r="M86" i="1" s="1"/>
  <c r="L78" i="1"/>
  <c r="M78" i="1" s="1"/>
  <c r="L70" i="1"/>
  <c r="M70" i="1" s="1"/>
  <c r="L58" i="1"/>
  <c r="M58" i="1" s="1"/>
  <c r="L50" i="1"/>
  <c r="M50" i="1" s="1"/>
  <c r="L43" i="1"/>
  <c r="M43" i="1" s="1"/>
  <c r="L35" i="1"/>
  <c r="M35" i="1" s="1"/>
  <c r="L27" i="1"/>
  <c r="M27" i="1" s="1"/>
  <c r="L20" i="1"/>
  <c r="M20" i="1" s="1"/>
  <c r="L12" i="1"/>
  <c r="M12" i="1" s="1"/>
  <c r="W176" i="1"/>
  <c r="T176" i="1" s="1"/>
  <c r="W198" i="1"/>
  <c r="T198" i="1" s="1"/>
  <c r="AA12" i="1"/>
  <c r="AA78" i="1"/>
  <c r="AA94" i="1"/>
  <c r="AA109" i="1"/>
  <c r="AA122" i="1"/>
  <c r="AA132" i="1"/>
  <c r="AA139" i="1"/>
  <c r="AA149" i="1"/>
  <c r="AA156" i="1"/>
  <c r="AA166" i="1"/>
  <c r="AA183" i="1"/>
  <c r="AA192" i="1"/>
  <c r="AA199" i="1"/>
  <c r="AA218" i="1"/>
  <c r="AA251" i="1"/>
  <c r="AA257" i="1"/>
  <c r="AA263" i="1"/>
  <c r="AA270" i="1"/>
  <c r="AA28" i="1"/>
  <c r="AA59" i="1"/>
  <c r="AA71" i="1"/>
  <c r="AA87" i="1"/>
  <c r="AA102" i="1"/>
  <c r="AA125" i="1"/>
  <c r="AA143" i="1"/>
  <c r="AA159" i="1"/>
  <c r="AA179" i="1"/>
  <c r="AA186" i="1"/>
  <c r="AA205" i="1"/>
  <c r="AA211" i="1"/>
  <c r="AA221" i="1"/>
  <c r="AA237" i="1"/>
  <c r="AA244" i="1"/>
  <c r="AA266" i="1"/>
  <c r="AA273" i="1"/>
  <c r="AA17" i="1"/>
  <c r="AA37" i="1"/>
  <c r="AA52" i="1"/>
  <c r="AA65" i="1"/>
  <c r="AA118" i="1"/>
  <c r="AA138" i="1"/>
  <c r="AA146" i="1"/>
  <c r="AA152" i="1"/>
  <c r="AA165" i="1"/>
  <c r="AA172" i="1"/>
  <c r="AA182" i="1"/>
  <c r="AA198" i="1"/>
  <c r="AA214" i="1"/>
  <c r="AA233" i="1"/>
  <c r="AA240" i="1"/>
  <c r="AA247" i="1"/>
  <c r="AA254" i="1"/>
  <c r="AA259" i="1"/>
  <c r="AA40" i="1"/>
  <c r="AA55" i="1"/>
  <c r="AA68" i="1"/>
  <c r="AA80" i="1"/>
  <c r="AA95" i="1"/>
  <c r="AA111" i="1"/>
  <c r="AA134" i="1"/>
  <c r="AA158" i="1"/>
  <c r="AA175" i="1"/>
  <c r="AA194" i="1"/>
  <c r="AA201" i="1"/>
  <c r="AA220" i="1"/>
  <c r="AA226" i="1"/>
  <c r="AA236" i="1"/>
  <c r="AA243" i="1"/>
  <c r="AA265" i="1"/>
  <c r="AA272" i="1"/>
  <c r="AA42" i="1"/>
  <c r="AA57" i="1"/>
  <c r="AA15" i="1"/>
  <c r="AA24" i="1"/>
  <c r="AA35" i="1"/>
  <c r="AA50" i="1"/>
  <c r="AA75" i="1"/>
  <c r="AA91" i="1"/>
  <c r="AA106" i="1"/>
  <c r="AA116" i="1"/>
  <c r="AA129" i="1"/>
  <c r="AA144" i="1"/>
  <c r="AA163" i="1"/>
  <c r="AA170" i="1"/>
  <c r="AA190" i="1"/>
  <c r="AA206" i="1"/>
  <c r="AA222" i="1"/>
  <c r="AA231" i="1"/>
  <c r="AA238" i="1"/>
  <c r="AA245" i="1"/>
  <c r="AA267" i="1"/>
  <c r="W138" i="1"/>
  <c r="T138" i="1" s="1"/>
  <c r="W148" i="1"/>
  <c r="T148" i="1" s="1"/>
  <c r="W218" i="1"/>
  <c r="T218" i="1" s="1"/>
  <c r="W156" i="1"/>
  <c r="T156" i="1" s="1"/>
  <c r="W163" i="1"/>
  <c r="T163" i="1" s="1"/>
  <c r="W287" i="1"/>
  <c r="T287" i="1" s="1"/>
  <c r="W167" i="1"/>
  <c r="T167" i="1" s="1"/>
  <c r="W36" i="1"/>
  <c r="T36" i="1" s="1"/>
  <c r="W258" i="1"/>
  <c r="T258" i="1" s="1"/>
  <c r="W185" i="1"/>
  <c r="T185" i="1" s="1"/>
  <c r="W93" i="1"/>
  <c r="T93" i="1" s="1"/>
  <c r="W124" i="1"/>
  <c r="T124" i="1" s="1"/>
  <c r="W283" i="1"/>
  <c r="T283" i="1" s="1"/>
  <c r="W290" i="1"/>
  <c r="T290" i="1" s="1"/>
  <c r="W266" i="1"/>
  <c r="T266" i="1" s="1"/>
  <c r="W192" i="1"/>
  <c r="T192" i="1" s="1"/>
  <c r="W181" i="1"/>
  <c r="T181" i="1" s="1"/>
  <c r="W278" i="1"/>
  <c r="T278" i="1" s="1"/>
  <c r="W30" i="1"/>
  <c r="T30" i="1" s="1"/>
  <c r="W280" i="1"/>
  <c r="T280" i="1" s="1"/>
  <c r="W275" i="1"/>
  <c r="T275" i="1" s="1"/>
  <c r="AA5" i="1"/>
  <c r="W225" i="1"/>
  <c r="T225" i="1" s="1"/>
  <c r="W152" i="1"/>
  <c r="T152" i="1" s="1"/>
  <c r="W16" i="1"/>
  <c r="T16" i="1" s="1"/>
  <c r="W302" i="1"/>
  <c r="T302" i="1" s="1"/>
  <c r="W122" i="1"/>
  <c r="T122" i="1" s="1"/>
  <c r="W286" i="1"/>
  <c r="T286" i="1" s="1"/>
  <c r="W207" i="1"/>
  <c r="T207" i="1" s="1"/>
  <c r="W91" i="1"/>
  <c r="T91" i="1" s="1"/>
  <c r="W14" i="1"/>
  <c r="T14" i="1" s="1"/>
  <c r="W251" i="1"/>
  <c r="T251" i="1" s="1"/>
  <c r="W211" i="1"/>
  <c r="T211" i="1" s="1"/>
  <c r="W233" i="1"/>
  <c r="T233" i="1" s="1"/>
  <c r="X233" i="1" s="1"/>
  <c r="W271" i="1"/>
  <c r="T271" i="1" s="1"/>
  <c r="W265" i="1"/>
  <c r="T265" i="1" s="1"/>
  <c r="W164" i="1"/>
  <c r="T164" i="1" s="1"/>
  <c r="W183" i="1"/>
  <c r="T183" i="1" s="1"/>
  <c r="W295" i="1"/>
  <c r="T295" i="1" s="1"/>
  <c r="W205" i="1"/>
  <c r="T205" i="1" s="1"/>
  <c r="W5" i="1"/>
  <c r="T5" i="1" s="1"/>
  <c r="AA301" i="1"/>
  <c r="AA286" i="1"/>
  <c r="AA271" i="1"/>
  <c r="AA256" i="1"/>
  <c r="AA241" i="1"/>
  <c r="AA225" i="1"/>
  <c r="AA210" i="1"/>
  <c r="AA187" i="1"/>
  <c r="AA171" i="1"/>
  <c r="AA155" i="1"/>
  <c r="AA140" i="1"/>
  <c r="AA126" i="1"/>
  <c r="AA110" i="1"/>
  <c r="W82" i="1"/>
  <c r="T82" i="1" s="1"/>
  <c r="AA79" i="1"/>
  <c r="AA70" i="1"/>
  <c r="AA58" i="1"/>
  <c r="AA43" i="1"/>
  <c r="AA27" i="1"/>
  <c r="AA294" i="1"/>
  <c r="AA279" i="1"/>
  <c r="AA264" i="1"/>
  <c r="AA250" i="1"/>
  <c r="AA234" i="1"/>
  <c r="AA219" i="1"/>
  <c r="AA204" i="1"/>
  <c r="AA195" i="1"/>
  <c r="AA180" i="1"/>
  <c r="AA164" i="1"/>
  <c r="AA148" i="1"/>
  <c r="AA135" i="1"/>
  <c r="AA119" i="1"/>
  <c r="AA103" i="1"/>
  <c r="AA88" i="1"/>
  <c r="AA72" i="1"/>
  <c r="AA64" i="1"/>
  <c r="AA51" i="1"/>
  <c r="AA36" i="1"/>
  <c r="AA23" i="1"/>
  <c r="AA227" i="1"/>
  <c r="AA212" i="1"/>
  <c r="AA189" i="1"/>
  <c r="AA173" i="1"/>
  <c r="AA157" i="1"/>
  <c r="AA142" i="1"/>
  <c r="AA128" i="1"/>
  <c r="AA112" i="1"/>
  <c r="AA96" i="1"/>
  <c r="AA81" i="1"/>
  <c r="AA60" i="1"/>
  <c r="AA44" i="1"/>
  <c r="AA29" i="1"/>
  <c r="AA121" i="1"/>
  <c r="AA105" i="1"/>
  <c r="AA90" i="1"/>
  <c r="AA74" i="1"/>
  <c r="AA66" i="1"/>
  <c r="AA53" i="1"/>
  <c r="AA38" i="1"/>
  <c r="W202" i="1"/>
  <c r="T202" i="1" s="1"/>
  <c r="W193" i="1"/>
  <c r="T193" i="1" s="1"/>
  <c r="W178" i="1"/>
  <c r="T178" i="1" s="1"/>
  <c r="W162" i="1"/>
  <c r="T162" i="1" s="1"/>
  <c r="AA98" i="1"/>
  <c r="AA83" i="1"/>
  <c r="AA62" i="1"/>
  <c r="W56" i="1"/>
  <c r="T56" i="1" s="1"/>
  <c r="AA46" i="1"/>
  <c r="W41" i="1"/>
  <c r="T41" i="1" s="1"/>
  <c r="AA31" i="1"/>
  <c r="AA25" i="1"/>
  <c r="W303" i="1"/>
  <c r="T303" i="1" s="1"/>
  <c r="W288" i="1"/>
  <c r="T288" i="1" s="1"/>
  <c r="W243" i="1"/>
  <c r="T243" i="1" s="1"/>
  <c r="W81" i="1"/>
  <c r="T81" i="1" s="1"/>
  <c r="W60" i="1"/>
  <c r="T60" i="1" s="1"/>
  <c r="AA306" i="1"/>
  <c r="AA275" i="1"/>
  <c r="W270" i="1"/>
  <c r="T270" i="1" s="1"/>
  <c r="AA260" i="1"/>
  <c r="AA246" i="1"/>
  <c r="AA230" i="1"/>
  <c r="AA215" i="1"/>
  <c r="AA200" i="1"/>
  <c r="AA191" i="1"/>
  <c r="W186" i="1"/>
  <c r="T186" i="1" s="1"/>
  <c r="AA176" i="1"/>
  <c r="AA160" i="1"/>
  <c r="AA145" i="1"/>
  <c r="AA131" i="1"/>
  <c r="W118" i="1"/>
  <c r="T118" i="1" s="1"/>
  <c r="AA115" i="1"/>
  <c r="AA99" i="1"/>
  <c r="AA84" i="1"/>
  <c r="AA47" i="1"/>
  <c r="AA32" i="1"/>
  <c r="AA26" i="1"/>
  <c r="AA14" i="1"/>
  <c r="W216" i="1"/>
  <c r="T216" i="1" s="1"/>
  <c r="W309" i="1"/>
  <c r="T309" i="1" s="1"/>
  <c r="X309" i="1" s="1"/>
  <c r="AA299" i="1"/>
  <c r="AA284" i="1"/>
  <c r="AA269" i="1"/>
  <c r="AA255" i="1"/>
  <c r="AA239" i="1"/>
  <c r="AA224" i="1"/>
  <c r="AA208" i="1"/>
  <c r="AA185" i="1"/>
  <c r="AA169" i="1"/>
  <c r="AA153" i="1"/>
  <c r="AA124" i="1"/>
  <c r="AA108" i="1"/>
  <c r="AA93" i="1"/>
  <c r="AA77" i="1"/>
  <c r="AA69" i="1"/>
  <c r="AA56" i="1"/>
  <c r="AA41" i="1"/>
  <c r="W201" i="1"/>
  <c r="T201" i="1" s="1"/>
  <c r="W100" i="1"/>
  <c r="T100" i="1" s="1"/>
  <c r="AA308" i="1"/>
  <c r="AA292" i="1"/>
  <c r="AA277" i="1"/>
  <c r="AA262" i="1"/>
  <c r="AA248" i="1"/>
  <c r="AA232" i="1"/>
  <c r="AA217" i="1"/>
  <c r="AA202" i="1"/>
  <c r="AA193" i="1"/>
  <c r="AA178" i="1"/>
  <c r="AA162" i="1"/>
  <c r="AA147" i="1"/>
  <c r="AA133" i="1"/>
  <c r="AA117" i="1"/>
  <c r="AA101" i="1"/>
  <c r="AA86" i="1"/>
  <c r="AA63" i="1"/>
  <c r="AA49" i="1"/>
  <c r="AA34" i="1"/>
  <c r="AA21" i="1"/>
  <c r="AA16" i="1"/>
  <c r="W119" i="1"/>
  <c r="T119" i="1" s="1"/>
  <c r="W305" i="1"/>
  <c r="T305" i="1" s="1"/>
  <c r="W197" i="1"/>
  <c r="T197" i="1" s="1"/>
  <c r="W182" i="1"/>
  <c r="T182" i="1" s="1"/>
  <c r="W66" i="1"/>
  <c r="T66" i="1" s="1"/>
  <c r="W279" i="1"/>
  <c r="T279" i="1" s="1"/>
  <c r="W103" i="1"/>
  <c r="T103" i="1" s="1"/>
  <c r="W227" i="1"/>
  <c r="T227" i="1" s="1"/>
  <c r="W219" i="1"/>
  <c r="T219" i="1" s="1"/>
  <c r="W29" i="1"/>
  <c r="T29" i="1" s="1"/>
  <c r="W250" i="1"/>
  <c r="T250" i="1" s="1"/>
  <c r="W142" i="1"/>
  <c r="T142" i="1" s="1"/>
  <c r="W17" i="1"/>
  <c r="T17" i="1" s="1"/>
  <c r="W204" i="1"/>
  <c r="T204" i="1" s="1"/>
  <c r="W135" i="1"/>
  <c r="T135" i="1" s="1"/>
  <c r="W23" i="1"/>
  <c r="T23" i="1" s="1"/>
  <c r="W155" i="1"/>
  <c r="T155" i="1" s="1"/>
  <c r="W110" i="1"/>
  <c r="T110" i="1" s="1"/>
  <c r="W268" i="1"/>
  <c r="T268" i="1" s="1"/>
  <c r="W159" i="1"/>
  <c r="T159" i="1" s="1"/>
  <c r="W114" i="1"/>
  <c r="T114" i="1" s="1"/>
  <c r="W98" i="1"/>
  <c r="T98" i="1" s="1"/>
  <c r="W247" i="1"/>
  <c r="T247" i="1" s="1"/>
  <c r="W139" i="1"/>
  <c r="T139" i="1" s="1"/>
  <c r="W76" i="1"/>
  <c r="T76" i="1" s="1"/>
  <c r="W25" i="1"/>
  <c r="T25" i="1" s="1"/>
  <c r="W240" i="1"/>
  <c r="T240" i="1" s="1"/>
  <c r="W109" i="1"/>
  <c r="T109" i="1" s="1"/>
  <c r="W42" i="1"/>
  <c r="T42" i="1" s="1"/>
  <c r="W272" i="1"/>
  <c r="T272" i="1" s="1"/>
  <c r="W102" i="1"/>
  <c r="T102" i="1" s="1"/>
  <c r="W50" i="1"/>
  <c r="T50" i="1" s="1"/>
  <c r="W80" i="1"/>
  <c r="T80" i="1" s="1"/>
  <c r="W297" i="1"/>
  <c r="T297" i="1" s="1"/>
  <c r="W65" i="1"/>
  <c r="T65" i="1" s="1"/>
  <c r="W244" i="1"/>
  <c r="T244" i="1" s="1"/>
  <c r="W222" i="1"/>
  <c r="T222" i="1" s="1"/>
  <c r="W106" i="1"/>
  <c r="T106" i="1" s="1"/>
  <c r="W54" i="1"/>
  <c r="T54" i="1" s="1"/>
  <c r="W230" i="1"/>
  <c r="T230" i="1" s="1"/>
  <c r="W69" i="1"/>
  <c r="T69" i="1" s="1"/>
  <c r="W217" i="1"/>
  <c r="T217" i="1" s="1"/>
  <c r="W49" i="1"/>
  <c r="T49" i="1" s="1"/>
  <c r="W79" i="1"/>
  <c r="T79" i="1" s="1"/>
  <c r="W128" i="1"/>
  <c r="T128" i="1" s="1"/>
  <c r="AA20" i="1"/>
  <c r="W293" i="1"/>
  <c r="T293" i="1" s="1"/>
  <c r="W261" i="1"/>
  <c r="T261" i="1" s="1"/>
  <c r="W221" i="1"/>
  <c r="T221" i="1" s="1"/>
  <c r="W171" i="1"/>
  <c r="T171" i="1" s="1"/>
  <c r="W21" i="1"/>
  <c r="T21" i="1" s="1"/>
  <c r="W189" i="1"/>
  <c r="T189" i="1" s="1"/>
  <c r="W97" i="1"/>
  <c r="T97" i="1" s="1"/>
  <c r="W74" i="1"/>
  <c r="T74" i="1" s="1"/>
  <c r="W48" i="1"/>
  <c r="T48" i="1" s="1"/>
  <c r="W101" i="1"/>
  <c r="T101" i="1" s="1"/>
  <c r="W242" i="1"/>
  <c r="T242" i="1" s="1"/>
  <c r="W11" i="1"/>
  <c r="T11" i="1" s="1"/>
  <c r="W194" i="1"/>
  <c r="T194" i="1" s="1"/>
  <c r="W284" i="1"/>
  <c r="T284" i="1" s="1"/>
  <c r="W131" i="1"/>
  <c r="T131" i="1" s="1"/>
  <c r="W299" i="1"/>
  <c r="T299" i="1" s="1"/>
  <c r="W158" i="1"/>
  <c r="T158" i="1" s="1"/>
  <c r="W85" i="1"/>
  <c r="T85" i="1" s="1"/>
  <c r="W260" i="1"/>
  <c r="T260" i="1" s="1"/>
  <c r="W254" i="1"/>
  <c r="T254" i="1" s="1"/>
  <c r="W141" i="1"/>
  <c r="T141" i="1" s="1"/>
  <c r="W276" i="1"/>
  <c r="T276" i="1" s="1"/>
  <c r="W232" i="1"/>
  <c r="T232" i="1" s="1"/>
  <c r="W209" i="1"/>
  <c r="T209" i="1" s="1"/>
  <c r="W199" i="1"/>
  <c r="T199" i="1" s="1"/>
  <c r="W127" i="1"/>
  <c r="T127" i="1" s="1"/>
  <c r="W117" i="1"/>
  <c r="T117" i="1" s="1"/>
  <c r="W112" i="1"/>
  <c r="T112" i="1" s="1"/>
  <c r="W108" i="1"/>
  <c r="T108" i="1" s="1"/>
  <c r="W70" i="1"/>
  <c r="T70" i="1" s="1"/>
  <c r="W35" i="1"/>
  <c r="T35" i="1" s="1"/>
  <c r="W27" i="1"/>
  <c r="T27" i="1" s="1"/>
  <c r="W252" i="1"/>
  <c r="T252" i="1" s="1"/>
  <c r="W246" i="1"/>
  <c r="T246" i="1" s="1"/>
  <c r="W195" i="1"/>
  <c r="T195" i="1" s="1"/>
  <c r="W190" i="1"/>
  <c r="T190" i="1" s="1"/>
  <c r="W165" i="1"/>
  <c r="T165" i="1" s="1"/>
  <c r="W133" i="1"/>
  <c r="T133" i="1" s="1"/>
  <c r="W113" i="1"/>
  <c r="T113" i="1" s="1"/>
  <c r="W168" i="1"/>
  <c r="T168" i="1" s="1"/>
  <c r="W157" i="1"/>
  <c r="T157" i="1" s="1"/>
  <c r="W175" i="1"/>
  <c r="T175" i="1" s="1"/>
  <c r="W143" i="1"/>
  <c r="T143" i="1" s="1"/>
  <c r="X143" i="1" s="1"/>
  <c r="W7" i="1"/>
  <c r="T7" i="1" s="1"/>
  <c r="W267" i="1"/>
  <c r="T267" i="1" s="1"/>
  <c r="W282" i="1"/>
  <c r="T282" i="1" s="1"/>
  <c r="W239" i="1"/>
  <c r="T239" i="1" s="1"/>
  <c r="W179" i="1"/>
  <c r="T179" i="1" s="1"/>
  <c r="W86" i="1"/>
  <c r="T86" i="1" s="1"/>
  <c r="W57" i="1"/>
  <c r="T57" i="1" s="1"/>
  <c r="W43" i="1"/>
  <c r="T43" i="1" s="1"/>
  <c r="W47" i="1"/>
  <c r="T47" i="1" s="1"/>
  <c r="W12" i="1"/>
  <c r="T12" i="1" s="1"/>
  <c r="W22" i="1"/>
  <c r="T22" i="1" s="1"/>
  <c r="W24" i="1"/>
  <c r="T24" i="1" s="1"/>
  <c r="W231" i="1"/>
  <c r="T231" i="1" s="1"/>
  <c r="W94" i="1"/>
  <c r="T94" i="1" s="1"/>
  <c r="W20" i="1"/>
  <c r="T20" i="1" s="1"/>
  <c r="AA6" i="1"/>
  <c r="W220" i="1"/>
  <c r="T220" i="1" s="1"/>
  <c r="W173" i="1"/>
  <c r="T173" i="1" s="1"/>
  <c r="W300" i="1"/>
  <c r="T300" i="1" s="1"/>
  <c r="W203" i="1"/>
  <c r="T203" i="1" s="1"/>
  <c r="W146" i="1"/>
  <c r="T146" i="1" s="1"/>
  <c r="W64" i="1"/>
  <c r="T64" i="1" s="1"/>
  <c r="W55" i="1"/>
  <c r="T55" i="1" s="1"/>
  <c r="W292" i="1"/>
  <c r="T292" i="1" s="1"/>
  <c r="W236" i="1"/>
  <c r="T236" i="1" s="1"/>
  <c r="W224" i="1"/>
  <c r="T224" i="1" s="1"/>
  <c r="W145" i="1"/>
  <c r="T145" i="1" s="1"/>
  <c r="W132" i="1"/>
  <c r="T132" i="1" s="1"/>
  <c r="W121" i="1"/>
  <c r="T121" i="1" s="1"/>
  <c r="W51" i="1"/>
  <c r="T51" i="1" s="1"/>
  <c r="W28" i="1"/>
  <c r="T28" i="1" s="1"/>
  <c r="W6" i="1"/>
  <c r="T6" i="1" s="1"/>
  <c r="W263" i="1"/>
  <c r="T263" i="1" s="1"/>
  <c r="W255" i="1"/>
  <c r="T255" i="1" s="1"/>
  <c r="W150" i="1"/>
  <c r="T150" i="1" s="1"/>
  <c r="W78" i="1"/>
  <c r="T78" i="1" s="1"/>
  <c r="W229" i="1"/>
  <c r="T229" i="1" s="1"/>
  <c r="W115" i="1"/>
  <c r="T115" i="1" s="1"/>
  <c r="W59" i="1"/>
  <c r="T59" i="1" s="1"/>
  <c r="W237" i="1"/>
  <c r="T237" i="1" s="1"/>
  <c r="W200" i="1"/>
  <c r="T200" i="1" s="1"/>
  <c r="W149" i="1"/>
  <c r="T149" i="1" s="1"/>
  <c r="W84" i="1"/>
  <c r="T84" i="1" s="1"/>
  <c r="W245" i="1"/>
  <c r="T245" i="1" s="1"/>
  <c r="W147" i="1"/>
  <c r="T147" i="1" s="1"/>
  <c r="W92" i="1"/>
  <c r="T92" i="1" s="1"/>
  <c r="W13" i="1"/>
  <c r="T13" i="1" s="1"/>
  <c r="W125" i="1"/>
  <c r="T125" i="1" s="1"/>
  <c r="W104" i="1"/>
  <c r="T104" i="1" s="1"/>
  <c r="W87" i="1"/>
  <c r="T87" i="1" s="1"/>
  <c r="W277" i="1"/>
  <c r="T277" i="1" s="1"/>
  <c r="W262" i="1"/>
  <c r="T262" i="1" s="1"/>
  <c r="W234" i="1"/>
  <c r="T234" i="1" s="1"/>
  <c r="W228" i="1"/>
  <c r="T228" i="1" s="1"/>
  <c r="W213" i="1"/>
  <c r="T213" i="1" s="1"/>
  <c r="W88" i="1"/>
  <c r="T88" i="1" s="1"/>
  <c r="W63" i="1"/>
  <c r="T63" i="1" s="1"/>
  <c r="W58" i="1"/>
  <c r="T58" i="1" s="1"/>
  <c r="W306" i="1"/>
  <c r="T306" i="1" s="1"/>
  <c r="W294" i="1"/>
  <c r="T294" i="1" s="1"/>
  <c r="W289" i="1"/>
  <c r="T289" i="1" s="1"/>
  <c r="W191" i="1"/>
  <c r="T191" i="1" s="1"/>
  <c r="W129" i="1"/>
  <c r="T129" i="1" s="1"/>
  <c r="W126" i="1"/>
  <c r="T126" i="1" s="1"/>
  <c r="W116" i="1"/>
  <c r="T116" i="1" s="1"/>
  <c r="W111" i="1"/>
  <c r="T111" i="1" s="1"/>
  <c r="W89" i="1"/>
  <c r="T89" i="1" s="1"/>
  <c r="W73" i="1"/>
  <c r="T73" i="1" s="1"/>
  <c r="W10" i="1"/>
  <c r="T10" i="1" s="1"/>
  <c r="W257" i="1"/>
  <c r="T257" i="1" s="1"/>
  <c r="W223" i="1"/>
  <c r="T223" i="1" s="1"/>
  <c r="W215" i="1"/>
  <c r="T215" i="1" s="1"/>
  <c r="W210" i="1"/>
  <c r="T210" i="1" s="1"/>
  <c r="W120" i="1"/>
  <c r="T120" i="1" s="1"/>
  <c r="W62" i="1"/>
  <c r="T62" i="1" s="1"/>
  <c r="W45" i="1"/>
  <c r="T45" i="1" s="1"/>
  <c r="W301" i="1"/>
  <c r="T301" i="1" s="1"/>
  <c r="W273" i="1"/>
  <c r="T273" i="1" s="1"/>
  <c r="W248" i="1"/>
  <c r="T248" i="1" s="1"/>
  <c r="W206" i="1"/>
  <c r="T206" i="1" s="1"/>
  <c r="W153" i="1"/>
  <c r="T153" i="1" s="1"/>
  <c r="W151" i="1"/>
  <c r="T151" i="1" s="1"/>
  <c r="W75" i="1"/>
  <c r="T75" i="1" s="1"/>
  <c r="W37" i="1"/>
  <c r="T37" i="1" s="1"/>
  <c r="W184" i="1"/>
  <c r="T184" i="1" s="1"/>
  <c r="W166" i="1"/>
  <c r="T166" i="1" s="1"/>
  <c r="W39" i="1"/>
  <c r="T39" i="1" s="1"/>
  <c r="W154" i="1"/>
  <c r="T154" i="1" s="1"/>
  <c r="W99" i="1"/>
  <c r="T99" i="1" s="1"/>
  <c r="W188" i="1"/>
  <c r="T188" i="1" s="1"/>
  <c r="W172" i="1"/>
  <c r="T172" i="1" s="1"/>
  <c r="W33" i="1"/>
  <c r="T33" i="1" s="1"/>
  <c r="W107" i="1"/>
  <c r="T107" i="1" s="1"/>
  <c r="W96" i="1"/>
  <c r="T96" i="1" s="1"/>
  <c r="W40" i="1"/>
  <c r="T40" i="1" s="1"/>
  <c r="W307" i="1"/>
  <c r="T307" i="1" s="1"/>
  <c r="W298" i="1"/>
  <c r="T298" i="1" s="1"/>
  <c r="W238" i="1"/>
  <c r="T238" i="1" s="1"/>
  <c r="W177" i="1"/>
  <c r="T177" i="1" s="1"/>
  <c r="W160" i="1"/>
  <c r="T160" i="1" s="1"/>
  <c r="W61" i="1"/>
  <c r="T61" i="1" s="1"/>
  <c r="W308" i="1"/>
  <c r="T308" i="1" s="1"/>
  <c r="W44" i="1"/>
  <c r="T44" i="1" s="1"/>
  <c r="W31" i="1"/>
  <c r="T31" i="1" s="1"/>
  <c r="W259" i="1"/>
  <c r="T259" i="1" s="1"/>
  <c r="W212" i="1"/>
  <c r="T212" i="1" s="1"/>
  <c r="W137" i="1"/>
  <c r="T137" i="1" s="1"/>
  <c r="W38" i="1"/>
  <c r="T38" i="1" s="1"/>
  <c r="W291" i="1"/>
  <c r="T291" i="1" s="1"/>
  <c r="W187" i="1"/>
  <c r="T187" i="1" s="1"/>
  <c r="W169" i="1"/>
  <c r="T169" i="1" s="1"/>
  <c r="W19" i="1"/>
  <c r="T19" i="1" s="1"/>
  <c r="W8" i="1"/>
  <c r="T8" i="1" s="1"/>
  <c r="W281" i="1"/>
  <c r="T281" i="1" s="1"/>
  <c r="W241" i="1"/>
  <c r="T241" i="1" s="1"/>
  <c r="W226" i="1"/>
  <c r="T226" i="1" s="1"/>
  <c r="W304" i="1"/>
  <c r="T304" i="1" s="1"/>
  <c r="W264" i="1"/>
  <c r="T264" i="1" s="1"/>
  <c r="W214" i="1"/>
  <c r="T214" i="1" s="1"/>
  <c r="W174" i="1"/>
  <c r="T174" i="1" s="1"/>
  <c r="W95" i="1"/>
  <c r="T95" i="1" s="1"/>
  <c r="W34" i="1"/>
  <c r="T34" i="1" s="1"/>
  <c r="W15" i="1"/>
  <c r="T15" i="1" s="1"/>
  <c r="W269" i="1"/>
  <c r="T269" i="1" s="1"/>
  <c r="W253" i="1"/>
  <c r="T253" i="1" s="1"/>
  <c r="W256" i="1"/>
  <c r="T256" i="1" s="1"/>
  <c r="W249" i="1"/>
  <c r="T249" i="1" s="1"/>
  <c r="W144" i="1"/>
  <c r="T144" i="1" s="1"/>
  <c r="W161" i="1"/>
  <c r="T161" i="1" s="1"/>
  <c r="W170" i="1"/>
  <c r="T170" i="1" s="1"/>
  <c r="W208" i="1"/>
  <c r="T208" i="1" s="1"/>
  <c r="W180" i="1"/>
  <c r="T180" i="1" s="1"/>
  <c r="W130" i="1"/>
  <c r="T130" i="1" s="1"/>
  <c r="W90" i="1"/>
  <c r="T90" i="1" s="1"/>
  <c r="W136" i="1"/>
  <c r="T136" i="1" s="1"/>
  <c r="W134" i="1"/>
  <c r="T134" i="1" s="1"/>
  <c r="W105" i="1"/>
  <c r="T105" i="1" s="1"/>
  <c r="W140" i="1"/>
  <c r="T140" i="1" s="1"/>
  <c r="W123" i="1"/>
  <c r="T123" i="1" s="1"/>
  <c r="W9" i="1"/>
  <c r="T9" i="1" s="1"/>
  <c r="W26" i="1"/>
  <c r="T26" i="1" s="1"/>
  <c r="W68" i="1"/>
  <c r="T68" i="1" s="1"/>
  <c r="W32" i="1"/>
  <c r="T32" i="1" s="1"/>
  <c r="W18" i="1"/>
  <c r="T18" i="1" s="1"/>
  <c r="W53" i="1"/>
  <c r="T53" i="1" s="1"/>
  <c r="W46" i="1"/>
  <c r="T46" i="1" s="1"/>
  <c r="W83" i="1"/>
  <c r="T83" i="1" s="1"/>
  <c r="W77" i="1"/>
  <c r="T77" i="1" s="1"/>
  <c r="W52" i="1"/>
  <c r="T52" i="1" s="1"/>
  <c r="AA7" i="1"/>
  <c r="AA8" i="1"/>
  <c r="AA18" i="1"/>
  <c r="AA9" i="1"/>
  <c r="AA19" i="1"/>
  <c r="AA10" i="1"/>
  <c r="AA11" i="1"/>
  <c r="O5" i="1" l="1"/>
  <c r="N5" i="1"/>
  <c r="R5" i="1" s="1"/>
  <c r="X169" i="1"/>
  <c r="X240" i="1"/>
  <c r="X270" i="1"/>
  <c r="AB270" i="1" s="1"/>
  <c r="AC270" i="1" s="1"/>
  <c r="AD270" i="1" s="1"/>
  <c r="AE270" i="1" s="1"/>
  <c r="AF270" i="1" s="1"/>
  <c r="AG270" i="1" s="1"/>
  <c r="X44" i="1"/>
  <c r="X196" i="1"/>
  <c r="AB196" i="1" s="1"/>
  <c r="AC196" i="1" s="1"/>
  <c r="AD196" i="1" s="1"/>
  <c r="AE196" i="1" s="1"/>
  <c r="AF196" i="1" s="1"/>
  <c r="AG196" i="1" s="1"/>
  <c r="X292" i="1"/>
  <c r="AB292" i="1" s="1"/>
  <c r="AC292" i="1" s="1"/>
  <c r="AD292" i="1" s="1"/>
  <c r="AE292" i="1" s="1"/>
  <c r="AF292" i="1" s="1"/>
  <c r="AG292" i="1" s="1"/>
  <c r="X163" i="1"/>
  <c r="AB163" i="1" s="1"/>
  <c r="AC163" i="1" s="1"/>
  <c r="AD163" i="1" s="1"/>
  <c r="AE163" i="1" s="1"/>
  <c r="AF163" i="1" s="1"/>
  <c r="AG163" i="1" s="1"/>
  <c r="X42" i="1"/>
  <c r="X204" i="1"/>
  <c r="AB204" i="1" s="1"/>
  <c r="AC204" i="1" s="1"/>
  <c r="AD204" i="1" s="1"/>
  <c r="AE204" i="1" s="1"/>
  <c r="AF204" i="1" s="1"/>
  <c r="AG204" i="1" s="1"/>
  <c r="X230" i="1"/>
  <c r="AB230" i="1" s="1"/>
  <c r="AC230" i="1" s="1"/>
  <c r="AD230" i="1" s="1"/>
  <c r="AE230" i="1" s="1"/>
  <c r="AF230" i="1" s="1"/>
  <c r="AG230" i="1" s="1"/>
  <c r="X160" i="1"/>
  <c r="AB160" i="1" s="1"/>
  <c r="AC160" i="1" s="1"/>
  <c r="AD160" i="1" s="1"/>
  <c r="AE160" i="1" s="1"/>
  <c r="AF160" i="1" s="1"/>
  <c r="AG160" i="1" s="1"/>
  <c r="X33" i="1"/>
  <c r="AB33" i="1" s="1"/>
  <c r="AC33" i="1" s="1"/>
  <c r="AD33" i="1" s="1"/>
  <c r="AE33" i="1" s="1"/>
  <c r="AF33" i="1" s="1"/>
  <c r="AG33" i="1" s="1"/>
  <c r="X215" i="1"/>
  <c r="AB215" i="1" s="1"/>
  <c r="AC215" i="1" s="1"/>
  <c r="AD215" i="1" s="1"/>
  <c r="AE215" i="1" s="1"/>
  <c r="AF215" i="1" s="1"/>
  <c r="AG215" i="1" s="1"/>
  <c r="X88" i="1"/>
  <c r="AB88" i="1" s="1"/>
  <c r="AC88" i="1" s="1"/>
  <c r="AD88" i="1" s="1"/>
  <c r="AE88" i="1" s="1"/>
  <c r="AF88" i="1" s="1"/>
  <c r="AG88" i="1" s="1"/>
  <c r="X107" i="1"/>
  <c r="AB107" i="1" s="1"/>
  <c r="AC107" i="1" s="1"/>
  <c r="AD107" i="1" s="1"/>
  <c r="AE107" i="1" s="1"/>
  <c r="AF107" i="1" s="1"/>
  <c r="AG107" i="1" s="1"/>
  <c r="X182" i="1"/>
  <c r="AB182" i="1" s="1"/>
  <c r="AC182" i="1" s="1"/>
  <c r="AD182" i="1" s="1"/>
  <c r="AE182" i="1" s="1"/>
  <c r="AF182" i="1" s="1"/>
  <c r="AG182" i="1" s="1"/>
  <c r="X97" i="1"/>
  <c r="AB97" i="1" s="1"/>
  <c r="AC97" i="1" s="1"/>
  <c r="AD97" i="1" s="1"/>
  <c r="AE97" i="1" s="1"/>
  <c r="AF97" i="1" s="1"/>
  <c r="AG97" i="1" s="1"/>
  <c r="X211" i="1"/>
  <c r="AB211" i="1" s="1"/>
  <c r="AC211" i="1" s="1"/>
  <c r="AD211" i="1" s="1"/>
  <c r="AE211" i="1" s="1"/>
  <c r="AF211" i="1" s="1"/>
  <c r="AG211" i="1" s="1"/>
  <c r="X136" i="1"/>
  <c r="AB136" i="1" s="1"/>
  <c r="AC136" i="1" s="1"/>
  <c r="AD136" i="1" s="1"/>
  <c r="AE136" i="1" s="1"/>
  <c r="AF136" i="1" s="1"/>
  <c r="AG136" i="1" s="1"/>
  <c r="X234" i="1"/>
  <c r="AB234" i="1" s="1"/>
  <c r="AC234" i="1" s="1"/>
  <c r="AD234" i="1" s="1"/>
  <c r="AE234" i="1" s="1"/>
  <c r="AF234" i="1" s="1"/>
  <c r="AG234" i="1" s="1"/>
  <c r="X246" i="1"/>
  <c r="AB246" i="1" s="1"/>
  <c r="AC246" i="1" s="1"/>
  <c r="AD246" i="1" s="1"/>
  <c r="AE246" i="1" s="1"/>
  <c r="AF246" i="1" s="1"/>
  <c r="AG246" i="1" s="1"/>
  <c r="X263" i="1"/>
  <c r="AB263" i="1" s="1"/>
  <c r="AC263" i="1" s="1"/>
  <c r="AD263" i="1" s="1"/>
  <c r="AE263" i="1" s="1"/>
  <c r="AF263" i="1" s="1"/>
  <c r="AG263" i="1" s="1"/>
  <c r="X28" i="1"/>
  <c r="AB28" i="1" s="1"/>
  <c r="AC28" i="1" s="1"/>
  <c r="AD28" i="1" s="1"/>
  <c r="AE28" i="1" s="1"/>
  <c r="AF28" i="1" s="1"/>
  <c r="AG28" i="1" s="1"/>
  <c r="X21" i="1"/>
  <c r="AB21" i="1" s="1"/>
  <c r="AC21" i="1" s="1"/>
  <c r="AD21" i="1" s="1"/>
  <c r="AE21" i="1" s="1"/>
  <c r="AF21" i="1" s="1"/>
  <c r="AG21" i="1" s="1"/>
  <c r="X31" i="1"/>
  <c r="AB31" i="1" s="1"/>
  <c r="AC31" i="1" s="1"/>
  <c r="AD31" i="1" s="1"/>
  <c r="AE31" i="1" s="1"/>
  <c r="AF31" i="1" s="1"/>
  <c r="AG31" i="1" s="1"/>
  <c r="X171" i="1"/>
  <c r="AB171" i="1" s="1"/>
  <c r="AC171" i="1" s="1"/>
  <c r="AD171" i="1" s="1"/>
  <c r="AE171" i="1" s="1"/>
  <c r="AF171" i="1" s="1"/>
  <c r="AG171" i="1" s="1"/>
  <c r="X217" i="1"/>
  <c r="AB217" i="1" s="1"/>
  <c r="AC217" i="1" s="1"/>
  <c r="AD217" i="1" s="1"/>
  <c r="AE217" i="1" s="1"/>
  <c r="AF217" i="1" s="1"/>
  <c r="AG217" i="1" s="1"/>
  <c r="X187" i="1"/>
  <c r="AB187" i="1" s="1"/>
  <c r="AC187" i="1" s="1"/>
  <c r="AD187" i="1" s="1"/>
  <c r="AE187" i="1" s="1"/>
  <c r="AF187" i="1" s="1"/>
  <c r="AG187" i="1" s="1"/>
  <c r="X179" i="1"/>
  <c r="AB179" i="1" s="1"/>
  <c r="AC179" i="1" s="1"/>
  <c r="AD179" i="1" s="1"/>
  <c r="AE179" i="1" s="1"/>
  <c r="AF179" i="1" s="1"/>
  <c r="AG179" i="1" s="1"/>
  <c r="X66" i="1"/>
  <c r="AB66" i="1" s="1"/>
  <c r="AC66" i="1" s="1"/>
  <c r="AD66" i="1" s="1"/>
  <c r="AE66" i="1" s="1"/>
  <c r="AF66" i="1" s="1"/>
  <c r="AG66" i="1" s="1"/>
  <c r="X226" i="1"/>
  <c r="AB226" i="1" s="1"/>
  <c r="AC226" i="1" s="1"/>
  <c r="AD226" i="1" s="1"/>
  <c r="AE226" i="1" s="1"/>
  <c r="AF226" i="1" s="1"/>
  <c r="AG226" i="1" s="1"/>
  <c r="X54" i="1"/>
  <c r="AB54" i="1" s="1"/>
  <c r="AC54" i="1" s="1"/>
  <c r="AD54" i="1" s="1"/>
  <c r="AE54" i="1" s="1"/>
  <c r="AF54" i="1" s="1"/>
  <c r="AG54" i="1" s="1"/>
  <c r="X173" i="1"/>
  <c r="AB173" i="1" s="1"/>
  <c r="AC173" i="1" s="1"/>
  <c r="AD173" i="1" s="1"/>
  <c r="AE173" i="1" s="1"/>
  <c r="AF173" i="1" s="1"/>
  <c r="AG173" i="1" s="1"/>
  <c r="X288" i="1"/>
  <c r="AB288" i="1" s="1"/>
  <c r="AC288" i="1" s="1"/>
  <c r="AD288" i="1" s="1"/>
  <c r="AE288" i="1" s="1"/>
  <c r="AF288" i="1" s="1"/>
  <c r="AG288" i="1" s="1"/>
  <c r="X7" i="1"/>
  <c r="X112" i="1"/>
  <c r="AB112" i="1" s="1"/>
  <c r="AC112" i="1" s="1"/>
  <c r="AD112" i="1" s="1"/>
  <c r="AE112" i="1" s="1"/>
  <c r="AF112" i="1" s="1"/>
  <c r="AG112" i="1" s="1"/>
  <c r="X189" i="1"/>
  <c r="X23" i="1"/>
  <c r="AB23" i="1" s="1"/>
  <c r="AC23" i="1" s="1"/>
  <c r="AD23" i="1" s="1"/>
  <c r="AE23" i="1" s="1"/>
  <c r="AF23" i="1" s="1"/>
  <c r="AG23" i="1" s="1"/>
  <c r="X219" i="1"/>
  <c r="AB219" i="1" s="1"/>
  <c r="AC219" i="1" s="1"/>
  <c r="AD219" i="1" s="1"/>
  <c r="AE219" i="1" s="1"/>
  <c r="AF219" i="1" s="1"/>
  <c r="AG219" i="1" s="1"/>
  <c r="X303" i="1"/>
  <c r="AB303" i="1" s="1"/>
  <c r="AC303" i="1" s="1"/>
  <c r="AD303" i="1" s="1"/>
  <c r="AE303" i="1" s="1"/>
  <c r="AF303" i="1" s="1"/>
  <c r="AG303" i="1" s="1"/>
  <c r="X135" i="1"/>
  <c r="AB135" i="1" s="1"/>
  <c r="AC135" i="1" s="1"/>
  <c r="AD135" i="1" s="1"/>
  <c r="AE135" i="1" s="1"/>
  <c r="AF135" i="1" s="1"/>
  <c r="AG135" i="1" s="1"/>
  <c r="X137" i="1"/>
  <c r="AB137" i="1" s="1"/>
  <c r="AC137" i="1" s="1"/>
  <c r="AD137" i="1" s="1"/>
  <c r="AE137" i="1" s="1"/>
  <c r="AF137" i="1" s="1"/>
  <c r="AG137" i="1" s="1"/>
  <c r="X90" i="1"/>
  <c r="X51" i="1"/>
  <c r="AB51" i="1" s="1"/>
  <c r="AC51" i="1" s="1"/>
  <c r="AD51" i="1" s="1"/>
  <c r="AE51" i="1" s="1"/>
  <c r="AF51" i="1" s="1"/>
  <c r="AG51" i="1" s="1"/>
  <c r="X127" i="1"/>
  <c r="AB127" i="1" s="1"/>
  <c r="AC127" i="1" s="1"/>
  <c r="AD127" i="1" s="1"/>
  <c r="AE127" i="1" s="1"/>
  <c r="AF127" i="1" s="1"/>
  <c r="AG127" i="1" s="1"/>
  <c r="X49" i="1"/>
  <c r="AB49" i="1" s="1"/>
  <c r="AC49" i="1" s="1"/>
  <c r="AD49" i="1" s="1"/>
  <c r="AE49" i="1" s="1"/>
  <c r="AF49" i="1" s="1"/>
  <c r="AG49" i="1" s="1"/>
  <c r="X82" i="1"/>
  <c r="AB82" i="1" s="1"/>
  <c r="AC82" i="1" s="1"/>
  <c r="AD82" i="1" s="1"/>
  <c r="AE82" i="1" s="1"/>
  <c r="AF82" i="1" s="1"/>
  <c r="AG82" i="1" s="1"/>
  <c r="X152" i="1"/>
  <c r="AB152" i="1" s="1"/>
  <c r="AC152" i="1" s="1"/>
  <c r="AD152" i="1" s="1"/>
  <c r="AE152" i="1" s="1"/>
  <c r="AF152" i="1" s="1"/>
  <c r="AG152" i="1" s="1"/>
  <c r="X259" i="1"/>
  <c r="AB259" i="1" s="1"/>
  <c r="AC259" i="1" s="1"/>
  <c r="AD259" i="1" s="1"/>
  <c r="AE259" i="1" s="1"/>
  <c r="AF259" i="1" s="1"/>
  <c r="AG259" i="1" s="1"/>
  <c r="X194" i="1"/>
  <c r="AB194" i="1" s="1"/>
  <c r="AC194" i="1" s="1"/>
  <c r="AD194" i="1" s="1"/>
  <c r="AE194" i="1" s="1"/>
  <c r="AF194" i="1" s="1"/>
  <c r="AG194" i="1" s="1"/>
  <c r="X181" i="1"/>
  <c r="AB181" i="1" s="1"/>
  <c r="AC181" i="1" s="1"/>
  <c r="AD181" i="1" s="1"/>
  <c r="AE181" i="1" s="1"/>
  <c r="AF181" i="1" s="1"/>
  <c r="AG181" i="1" s="1"/>
  <c r="X130" i="1"/>
  <c r="AB130" i="1" s="1"/>
  <c r="AC130" i="1" s="1"/>
  <c r="AD130" i="1" s="1"/>
  <c r="AE130" i="1" s="1"/>
  <c r="AF130" i="1" s="1"/>
  <c r="AG130" i="1" s="1"/>
  <c r="X151" i="1"/>
  <c r="AB151" i="1" s="1"/>
  <c r="AC151" i="1" s="1"/>
  <c r="AD151" i="1" s="1"/>
  <c r="AE151" i="1" s="1"/>
  <c r="AF151" i="1" s="1"/>
  <c r="AG151" i="1" s="1"/>
  <c r="X262" i="1"/>
  <c r="AB262" i="1" s="1"/>
  <c r="AC262" i="1" s="1"/>
  <c r="AD262" i="1" s="1"/>
  <c r="AE262" i="1" s="1"/>
  <c r="AF262" i="1" s="1"/>
  <c r="AG262" i="1" s="1"/>
  <c r="X157" i="1"/>
  <c r="AB157" i="1" s="1"/>
  <c r="AC157" i="1" s="1"/>
  <c r="AD157" i="1" s="1"/>
  <c r="AE157" i="1" s="1"/>
  <c r="AF157" i="1" s="1"/>
  <c r="AG157" i="1" s="1"/>
  <c r="X260" i="1"/>
  <c r="AB260" i="1" s="1"/>
  <c r="AC260" i="1" s="1"/>
  <c r="AD260" i="1" s="1"/>
  <c r="AE260" i="1" s="1"/>
  <c r="AF260" i="1" s="1"/>
  <c r="AG260" i="1" s="1"/>
  <c r="X242" i="1"/>
  <c r="AB242" i="1" s="1"/>
  <c r="AC242" i="1" s="1"/>
  <c r="AD242" i="1" s="1"/>
  <c r="AE242" i="1" s="1"/>
  <c r="AF242" i="1" s="1"/>
  <c r="AG242" i="1" s="1"/>
  <c r="X264" i="1"/>
  <c r="AB264" i="1" s="1"/>
  <c r="AC264" i="1" s="1"/>
  <c r="AD264" i="1" s="1"/>
  <c r="AE264" i="1" s="1"/>
  <c r="AF264" i="1" s="1"/>
  <c r="AG264" i="1" s="1"/>
  <c r="X308" i="1"/>
  <c r="AB308" i="1" s="1"/>
  <c r="AC308" i="1" s="1"/>
  <c r="AD308" i="1" s="1"/>
  <c r="AE308" i="1" s="1"/>
  <c r="AF308" i="1" s="1"/>
  <c r="AG308" i="1" s="1"/>
  <c r="X96" i="1"/>
  <c r="AB96" i="1" s="1"/>
  <c r="AC96" i="1" s="1"/>
  <c r="AD96" i="1" s="1"/>
  <c r="AE96" i="1" s="1"/>
  <c r="AF96" i="1" s="1"/>
  <c r="AG96" i="1" s="1"/>
  <c r="X146" i="1"/>
  <c r="AB146" i="1" s="1"/>
  <c r="AC146" i="1" s="1"/>
  <c r="AD146" i="1" s="1"/>
  <c r="AE146" i="1" s="1"/>
  <c r="AF146" i="1" s="1"/>
  <c r="AG146" i="1" s="1"/>
  <c r="X202" i="1"/>
  <c r="AB202" i="1" s="1"/>
  <c r="AC202" i="1" s="1"/>
  <c r="AD202" i="1" s="1"/>
  <c r="AE202" i="1" s="1"/>
  <c r="AF202" i="1" s="1"/>
  <c r="AG202" i="1" s="1"/>
  <c r="X287" i="1"/>
  <c r="AB287" i="1" s="1"/>
  <c r="AC287" i="1" s="1"/>
  <c r="AD287" i="1" s="1"/>
  <c r="AE287" i="1" s="1"/>
  <c r="AF287" i="1" s="1"/>
  <c r="AG287" i="1" s="1"/>
  <c r="X232" i="1"/>
  <c r="AB232" i="1" s="1"/>
  <c r="AC232" i="1" s="1"/>
  <c r="AD232" i="1" s="1"/>
  <c r="AE232" i="1" s="1"/>
  <c r="AF232" i="1" s="1"/>
  <c r="AG232" i="1" s="1"/>
  <c r="X297" i="1"/>
  <c r="AB297" i="1" s="1"/>
  <c r="AC297" i="1" s="1"/>
  <c r="AD297" i="1" s="1"/>
  <c r="AE297" i="1" s="1"/>
  <c r="AF297" i="1" s="1"/>
  <c r="AG297" i="1" s="1"/>
  <c r="X272" i="1"/>
  <c r="AB272" i="1" s="1"/>
  <c r="AC272" i="1" s="1"/>
  <c r="AD272" i="1" s="1"/>
  <c r="AE272" i="1" s="1"/>
  <c r="AF272" i="1" s="1"/>
  <c r="AG272" i="1" s="1"/>
  <c r="X15" i="1"/>
  <c r="AB15" i="1" s="1"/>
  <c r="AC15" i="1" s="1"/>
  <c r="AD15" i="1" s="1"/>
  <c r="AE15" i="1" s="1"/>
  <c r="AF15" i="1" s="1"/>
  <c r="AG15" i="1" s="1"/>
  <c r="X300" i="1"/>
  <c r="AB300" i="1" s="1"/>
  <c r="AC300" i="1" s="1"/>
  <c r="AD300" i="1" s="1"/>
  <c r="AE300" i="1" s="1"/>
  <c r="AF300" i="1" s="1"/>
  <c r="AG300" i="1" s="1"/>
  <c r="X110" i="1"/>
  <c r="AB110" i="1" s="1"/>
  <c r="AC110" i="1" s="1"/>
  <c r="AD110" i="1" s="1"/>
  <c r="AE110" i="1" s="1"/>
  <c r="AF110" i="1" s="1"/>
  <c r="AG110" i="1" s="1"/>
  <c r="X197" i="1"/>
  <c r="AB197" i="1" s="1"/>
  <c r="AC197" i="1" s="1"/>
  <c r="AD197" i="1" s="1"/>
  <c r="AE197" i="1" s="1"/>
  <c r="AF197" i="1" s="1"/>
  <c r="AG197" i="1" s="1"/>
  <c r="X100" i="1"/>
  <c r="AB100" i="1" s="1"/>
  <c r="AC100" i="1" s="1"/>
  <c r="AD100" i="1" s="1"/>
  <c r="AE100" i="1" s="1"/>
  <c r="AF100" i="1" s="1"/>
  <c r="AG100" i="1" s="1"/>
  <c r="X302" i="1"/>
  <c r="AB302" i="1" s="1"/>
  <c r="AC302" i="1" s="1"/>
  <c r="AD302" i="1" s="1"/>
  <c r="AE302" i="1" s="1"/>
  <c r="AF302" i="1" s="1"/>
  <c r="AG302" i="1" s="1"/>
  <c r="X30" i="1"/>
  <c r="AB30" i="1" s="1"/>
  <c r="AC30" i="1" s="1"/>
  <c r="AD30" i="1" s="1"/>
  <c r="AE30" i="1" s="1"/>
  <c r="AF30" i="1" s="1"/>
  <c r="AG30" i="1" s="1"/>
  <c r="X77" i="1"/>
  <c r="AB77" i="1" s="1"/>
  <c r="AC77" i="1" s="1"/>
  <c r="AD77" i="1" s="1"/>
  <c r="AE77" i="1" s="1"/>
  <c r="AF77" i="1" s="1"/>
  <c r="AG77" i="1" s="1"/>
  <c r="X132" i="1"/>
  <c r="AB132" i="1" s="1"/>
  <c r="AC132" i="1" s="1"/>
  <c r="AD132" i="1" s="1"/>
  <c r="AE132" i="1" s="1"/>
  <c r="AF132" i="1" s="1"/>
  <c r="AG132" i="1" s="1"/>
  <c r="X159" i="1"/>
  <c r="AB159" i="1" s="1"/>
  <c r="AC159" i="1" s="1"/>
  <c r="AD159" i="1" s="1"/>
  <c r="AE159" i="1" s="1"/>
  <c r="AF159" i="1" s="1"/>
  <c r="AG159" i="1" s="1"/>
  <c r="X176" i="1"/>
  <c r="AB176" i="1" s="1"/>
  <c r="AC176" i="1" s="1"/>
  <c r="AD176" i="1" s="1"/>
  <c r="AE176" i="1" s="1"/>
  <c r="AF176" i="1" s="1"/>
  <c r="AG176" i="1" s="1"/>
  <c r="X74" i="1"/>
  <c r="AB74" i="1" s="1"/>
  <c r="AC74" i="1" s="1"/>
  <c r="AD74" i="1" s="1"/>
  <c r="AE74" i="1" s="1"/>
  <c r="AF74" i="1" s="1"/>
  <c r="AG74" i="1" s="1"/>
  <c r="X243" i="1"/>
  <c r="AB243" i="1" s="1"/>
  <c r="AC243" i="1" s="1"/>
  <c r="AD243" i="1" s="1"/>
  <c r="AE243" i="1" s="1"/>
  <c r="AF243" i="1" s="1"/>
  <c r="AG243" i="1" s="1"/>
  <c r="X124" i="1"/>
  <c r="AB124" i="1" s="1"/>
  <c r="AC124" i="1" s="1"/>
  <c r="AD124" i="1" s="1"/>
  <c r="AE124" i="1" s="1"/>
  <c r="AF124" i="1" s="1"/>
  <c r="AG124" i="1" s="1"/>
  <c r="X108" i="1"/>
  <c r="AB108" i="1" s="1"/>
  <c r="AC108" i="1" s="1"/>
  <c r="AD108" i="1" s="1"/>
  <c r="AE108" i="1" s="1"/>
  <c r="AF108" i="1" s="1"/>
  <c r="AG108" i="1" s="1"/>
  <c r="X155" i="1"/>
  <c r="AB155" i="1" s="1"/>
  <c r="AC155" i="1" s="1"/>
  <c r="AD155" i="1" s="1"/>
  <c r="AE155" i="1" s="1"/>
  <c r="AF155" i="1" s="1"/>
  <c r="AG155" i="1" s="1"/>
  <c r="X5" i="1"/>
  <c r="AB5" i="1" s="1"/>
  <c r="AC5" i="1" s="1"/>
  <c r="X93" i="1"/>
  <c r="AB93" i="1" s="1"/>
  <c r="AC93" i="1" s="1"/>
  <c r="AD93" i="1" s="1"/>
  <c r="AE93" i="1" s="1"/>
  <c r="AF93" i="1" s="1"/>
  <c r="AG93" i="1" s="1"/>
  <c r="X185" i="1"/>
  <c r="AB185" i="1" s="1"/>
  <c r="AC185" i="1" s="1"/>
  <c r="AD185" i="1" s="1"/>
  <c r="AE185" i="1" s="1"/>
  <c r="AF185" i="1" s="1"/>
  <c r="AG185" i="1" s="1"/>
  <c r="X174" i="1"/>
  <c r="AB174" i="1" s="1"/>
  <c r="AC174" i="1" s="1"/>
  <c r="AD174" i="1" s="1"/>
  <c r="AE174" i="1" s="1"/>
  <c r="AF174" i="1" s="1"/>
  <c r="AG174" i="1" s="1"/>
  <c r="X73" i="1"/>
  <c r="AB73" i="1" s="1"/>
  <c r="AC73" i="1" s="1"/>
  <c r="AD73" i="1" s="1"/>
  <c r="AE73" i="1" s="1"/>
  <c r="AF73" i="1" s="1"/>
  <c r="AG73" i="1" s="1"/>
  <c r="X79" i="1"/>
  <c r="AB79" i="1" s="1"/>
  <c r="AC79" i="1" s="1"/>
  <c r="AD79" i="1" s="1"/>
  <c r="AE79" i="1" s="1"/>
  <c r="AF79" i="1" s="1"/>
  <c r="AG79" i="1" s="1"/>
  <c r="X89" i="1"/>
  <c r="AB89" i="1" s="1"/>
  <c r="AC89" i="1" s="1"/>
  <c r="AD89" i="1" s="1"/>
  <c r="AE89" i="1" s="1"/>
  <c r="AF89" i="1" s="1"/>
  <c r="AG89" i="1" s="1"/>
  <c r="X192" i="1"/>
  <c r="AB192" i="1" s="1"/>
  <c r="AC192" i="1" s="1"/>
  <c r="AD192" i="1" s="1"/>
  <c r="AE192" i="1" s="1"/>
  <c r="AF192" i="1" s="1"/>
  <c r="AG192" i="1" s="1"/>
  <c r="X128" i="1"/>
  <c r="AB128" i="1" s="1"/>
  <c r="AC128" i="1" s="1"/>
  <c r="AD128" i="1" s="1"/>
  <c r="AE128" i="1" s="1"/>
  <c r="AF128" i="1" s="1"/>
  <c r="AG128" i="1" s="1"/>
  <c r="X139" i="1"/>
  <c r="AB139" i="1" s="1"/>
  <c r="AC139" i="1" s="1"/>
  <c r="AD139" i="1" s="1"/>
  <c r="AE139" i="1" s="1"/>
  <c r="AF139" i="1" s="1"/>
  <c r="AG139" i="1" s="1"/>
  <c r="X222" i="1"/>
  <c r="AB222" i="1" s="1"/>
  <c r="AC222" i="1" s="1"/>
  <c r="AD222" i="1" s="1"/>
  <c r="AE222" i="1" s="1"/>
  <c r="AF222" i="1" s="1"/>
  <c r="AG222" i="1" s="1"/>
  <c r="X205" i="1"/>
  <c r="AB205" i="1" s="1"/>
  <c r="AC205" i="1" s="1"/>
  <c r="AD205" i="1" s="1"/>
  <c r="AE205" i="1" s="1"/>
  <c r="AF205" i="1" s="1"/>
  <c r="AG205" i="1" s="1"/>
  <c r="X153" i="1"/>
  <c r="AB153" i="1" s="1"/>
  <c r="AC153" i="1" s="1"/>
  <c r="AD153" i="1" s="1"/>
  <c r="AE153" i="1" s="1"/>
  <c r="AF153" i="1" s="1"/>
  <c r="AG153" i="1" s="1"/>
  <c r="X277" i="1"/>
  <c r="AB277" i="1" s="1"/>
  <c r="AC277" i="1" s="1"/>
  <c r="AD277" i="1" s="1"/>
  <c r="AE277" i="1" s="1"/>
  <c r="AF277" i="1" s="1"/>
  <c r="AG277" i="1" s="1"/>
  <c r="X121" i="1"/>
  <c r="AB121" i="1" s="1"/>
  <c r="AC121" i="1" s="1"/>
  <c r="AD121" i="1" s="1"/>
  <c r="AE121" i="1" s="1"/>
  <c r="AF121" i="1" s="1"/>
  <c r="AG121" i="1" s="1"/>
  <c r="X227" i="1"/>
  <c r="AB227" i="1" s="1"/>
  <c r="AC227" i="1" s="1"/>
  <c r="AD227" i="1" s="1"/>
  <c r="AE227" i="1" s="1"/>
  <c r="AF227" i="1" s="1"/>
  <c r="AG227" i="1" s="1"/>
  <c r="X29" i="1"/>
  <c r="AB29" i="1" s="1"/>
  <c r="AC29" i="1" s="1"/>
  <c r="AD29" i="1" s="1"/>
  <c r="AE29" i="1" s="1"/>
  <c r="AF29" i="1" s="1"/>
  <c r="AG29" i="1" s="1"/>
  <c r="X19" i="1"/>
  <c r="AB19" i="1" s="1"/>
  <c r="AC19" i="1" s="1"/>
  <c r="AD19" i="1" s="1"/>
  <c r="AE19" i="1" s="1"/>
  <c r="AF19" i="1" s="1"/>
  <c r="AG19" i="1" s="1"/>
  <c r="X59" i="1"/>
  <c r="AB59" i="1" s="1"/>
  <c r="AC59" i="1" s="1"/>
  <c r="AD59" i="1" s="1"/>
  <c r="AE59" i="1" s="1"/>
  <c r="AF59" i="1" s="1"/>
  <c r="AG59" i="1" s="1"/>
  <c r="X102" i="1"/>
  <c r="AB102" i="1" s="1"/>
  <c r="AC102" i="1" s="1"/>
  <c r="AD102" i="1" s="1"/>
  <c r="AE102" i="1" s="1"/>
  <c r="AF102" i="1" s="1"/>
  <c r="AG102" i="1" s="1"/>
  <c r="X285" i="1"/>
  <c r="AB285" i="1" s="1"/>
  <c r="AC285" i="1" s="1"/>
  <c r="AD285" i="1" s="1"/>
  <c r="AE285" i="1" s="1"/>
  <c r="AF285" i="1" s="1"/>
  <c r="AG285" i="1" s="1"/>
  <c r="X61" i="1"/>
  <c r="AB61" i="1" s="1"/>
  <c r="AC61" i="1" s="1"/>
  <c r="AD61" i="1" s="1"/>
  <c r="AE61" i="1" s="1"/>
  <c r="AF61" i="1" s="1"/>
  <c r="AG61" i="1" s="1"/>
  <c r="X116" i="1"/>
  <c r="AB116" i="1" s="1"/>
  <c r="AC116" i="1" s="1"/>
  <c r="AD116" i="1" s="1"/>
  <c r="AE116" i="1" s="1"/>
  <c r="AF116" i="1" s="1"/>
  <c r="AG116" i="1" s="1"/>
  <c r="X64" i="1"/>
  <c r="AB64" i="1" s="1"/>
  <c r="AC64" i="1" s="1"/>
  <c r="AD64" i="1" s="1"/>
  <c r="AE64" i="1" s="1"/>
  <c r="AF64" i="1" s="1"/>
  <c r="AG64" i="1" s="1"/>
  <c r="X57" i="1"/>
  <c r="AB57" i="1" s="1"/>
  <c r="AC57" i="1" s="1"/>
  <c r="AD57" i="1" s="1"/>
  <c r="AE57" i="1" s="1"/>
  <c r="AF57" i="1" s="1"/>
  <c r="AG57" i="1" s="1"/>
  <c r="X254" i="1"/>
  <c r="AB254" i="1" s="1"/>
  <c r="AC254" i="1" s="1"/>
  <c r="AD254" i="1" s="1"/>
  <c r="AE254" i="1" s="1"/>
  <c r="AF254" i="1" s="1"/>
  <c r="AG254" i="1" s="1"/>
  <c r="X11" i="1"/>
  <c r="AB11" i="1" s="1"/>
  <c r="AC11" i="1" s="1"/>
  <c r="AD11" i="1" s="1"/>
  <c r="AE11" i="1" s="1"/>
  <c r="AF11" i="1" s="1"/>
  <c r="AG11" i="1" s="1"/>
  <c r="X36" i="1"/>
  <c r="AB36" i="1" s="1"/>
  <c r="AC36" i="1" s="1"/>
  <c r="AD36" i="1" s="1"/>
  <c r="AE36" i="1" s="1"/>
  <c r="AF36" i="1" s="1"/>
  <c r="AG36" i="1" s="1"/>
  <c r="X71" i="1"/>
  <c r="AB71" i="1" s="1"/>
  <c r="AC71" i="1" s="1"/>
  <c r="AD71" i="1" s="1"/>
  <c r="AE71" i="1" s="1"/>
  <c r="AF71" i="1" s="1"/>
  <c r="AG71" i="1" s="1"/>
  <c r="X98" i="1"/>
  <c r="AB98" i="1" s="1"/>
  <c r="AC98" i="1" s="1"/>
  <c r="AD98" i="1" s="1"/>
  <c r="AE98" i="1" s="1"/>
  <c r="AF98" i="1" s="1"/>
  <c r="AG98" i="1" s="1"/>
  <c r="X165" i="1"/>
  <c r="AB165" i="1" s="1"/>
  <c r="AC165" i="1" s="1"/>
  <c r="AD165" i="1" s="1"/>
  <c r="AE165" i="1" s="1"/>
  <c r="AF165" i="1" s="1"/>
  <c r="AG165" i="1" s="1"/>
  <c r="X4" i="1"/>
  <c r="AB4" i="1" s="1"/>
  <c r="AC4" i="1" s="1"/>
  <c r="AD4" i="1" s="1"/>
  <c r="AE4" i="1" s="1"/>
  <c r="AF4" i="1" s="1"/>
  <c r="AG4" i="1" s="1"/>
  <c r="X126" i="1"/>
  <c r="AB126" i="1" s="1"/>
  <c r="AC126" i="1" s="1"/>
  <c r="AD126" i="1" s="1"/>
  <c r="AE126" i="1" s="1"/>
  <c r="AF126" i="1" s="1"/>
  <c r="AG126" i="1" s="1"/>
  <c r="X273" i="1"/>
  <c r="AB273" i="1" s="1"/>
  <c r="AC273" i="1" s="1"/>
  <c r="AD273" i="1" s="1"/>
  <c r="AE273" i="1" s="1"/>
  <c r="AF273" i="1" s="1"/>
  <c r="AG273" i="1" s="1"/>
  <c r="X223" i="1"/>
  <c r="AB223" i="1" s="1"/>
  <c r="AC223" i="1" s="1"/>
  <c r="AD223" i="1" s="1"/>
  <c r="AE223" i="1" s="1"/>
  <c r="AF223" i="1" s="1"/>
  <c r="AG223" i="1" s="1"/>
  <c r="X104" i="1"/>
  <c r="AB104" i="1" s="1"/>
  <c r="AC104" i="1" s="1"/>
  <c r="AD104" i="1" s="1"/>
  <c r="AE104" i="1" s="1"/>
  <c r="AF104" i="1" s="1"/>
  <c r="AG104" i="1" s="1"/>
  <c r="X149" i="1"/>
  <c r="AB149" i="1" s="1"/>
  <c r="AC149" i="1" s="1"/>
  <c r="AD149" i="1" s="1"/>
  <c r="AE149" i="1" s="1"/>
  <c r="AF149" i="1" s="1"/>
  <c r="AG149" i="1" s="1"/>
  <c r="X24" i="1"/>
  <c r="AB24" i="1" s="1"/>
  <c r="AC24" i="1" s="1"/>
  <c r="AD24" i="1" s="1"/>
  <c r="AE24" i="1" s="1"/>
  <c r="AF24" i="1" s="1"/>
  <c r="AG24" i="1" s="1"/>
  <c r="X209" i="1"/>
  <c r="AB209" i="1" s="1"/>
  <c r="AC209" i="1" s="1"/>
  <c r="AD209" i="1" s="1"/>
  <c r="AE209" i="1" s="1"/>
  <c r="AF209" i="1" s="1"/>
  <c r="AG209" i="1" s="1"/>
  <c r="X80" i="1"/>
  <c r="AB80" i="1" s="1"/>
  <c r="AC80" i="1" s="1"/>
  <c r="AD80" i="1" s="1"/>
  <c r="AE80" i="1" s="1"/>
  <c r="AF80" i="1" s="1"/>
  <c r="AG80" i="1" s="1"/>
  <c r="X268" i="1"/>
  <c r="AB268" i="1" s="1"/>
  <c r="AC268" i="1" s="1"/>
  <c r="AD268" i="1" s="1"/>
  <c r="AE268" i="1" s="1"/>
  <c r="AF268" i="1" s="1"/>
  <c r="AG268" i="1" s="1"/>
  <c r="X142" i="1"/>
  <c r="AB142" i="1" s="1"/>
  <c r="AC142" i="1" s="1"/>
  <c r="AD142" i="1" s="1"/>
  <c r="AE142" i="1" s="1"/>
  <c r="AF142" i="1" s="1"/>
  <c r="AG142" i="1" s="1"/>
  <c r="X118" i="1"/>
  <c r="AB118" i="1" s="1"/>
  <c r="AC118" i="1" s="1"/>
  <c r="AD118" i="1" s="1"/>
  <c r="AE118" i="1" s="1"/>
  <c r="AF118" i="1" s="1"/>
  <c r="AG118" i="1" s="1"/>
  <c r="X60" i="1"/>
  <c r="AB60" i="1" s="1"/>
  <c r="AC60" i="1" s="1"/>
  <c r="AD60" i="1" s="1"/>
  <c r="AE60" i="1" s="1"/>
  <c r="AF60" i="1" s="1"/>
  <c r="AG60" i="1" s="1"/>
  <c r="AH55" i="1" s="1"/>
  <c r="X265" i="1"/>
  <c r="AB265" i="1" s="1"/>
  <c r="AC265" i="1" s="1"/>
  <c r="AD265" i="1" s="1"/>
  <c r="AE265" i="1" s="1"/>
  <c r="AF265" i="1" s="1"/>
  <c r="AG265" i="1" s="1"/>
  <c r="X280" i="1"/>
  <c r="AB280" i="1" s="1"/>
  <c r="AC280" i="1" s="1"/>
  <c r="AD280" i="1" s="1"/>
  <c r="AE280" i="1" s="1"/>
  <c r="AF280" i="1" s="1"/>
  <c r="AG280" i="1" s="1"/>
  <c r="X290" i="1"/>
  <c r="AB290" i="1" s="1"/>
  <c r="AC290" i="1" s="1"/>
  <c r="AD290" i="1" s="1"/>
  <c r="AE290" i="1" s="1"/>
  <c r="AF290" i="1" s="1"/>
  <c r="AG290" i="1" s="1"/>
  <c r="X156" i="1"/>
  <c r="AB156" i="1" s="1"/>
  <c r="AC156" i="1" s="1"/>
  <c r="AD156" i="1" s="1"/>
  <c r="AE156" i="1" s="1"/>
  <c r="AF156" i="1" s="1"/>
  <c r="AG156" i="1" s="1"/>
  <c r="X45" i="1"/>
  <c r="AB45" i="1" s="1"/>
  <c r="AC45" i="1" s="1"/>
  <c r="AD45" i="1" s="1"/>
  <c r="AE45" i="1" s="1"/>
  <c r="AF45" i="1" s="1"/>
  <c r="AG45" i="1" s="1"/>
  <c r="X34" i="1"/>
  <c r="AB34" i="1" s="1"/>
  <c r="AC34" i="1" s="1"/>
  <c r="AD34" i="1" s="1"/>
  <c r="AE34" i="1" s="1"/>
  <c r="AF34" i="1" s="1"/>
  <c r="AG34" i="1" s="1"/>
  <c r="X95" i="1"/>
  <c r="AB95" i="1" s="1"/>
  <c r="AC95" i="1" s="1"/>
  <c r="AD95" i="1" s="1"/>
  <c r="AE95" i="1" s="1"/>
  <c r="AF95" i="1" s="1"/>
  <c r="AG95" i="1" s="1"/>
  <c r="X281" i="1"/>
  <c r="AB281" i="1" s="1"/>
  <c r="AC281" i="1" s="1"/>
  <c r="AD281" i="1" s="1"/>
  <c r="AE281" i="1" s="1"/>
  <c r="AF281" i="1" s="1"/>
  <c r="AG281" i="1" s="1"/>
  <c r="X238" i="1"/>
  <c r="AB238" i="1" s="1"/>
  <c r="AC238" i="1" s="1"/>
  <c r="AD238" i="1" s="1"/>
  <c r="AE238" i="1" s="1"/>
  <c r="AF238" i="1" s="1"/>
  <c r="AG238" i="1" s="1"/>
  <c r="X200" i="1"/>
  <c r="AB200" i="1" s="1"/>
  <c r="AC200" i="1" s="1"/>
  <c r="AD200" i="1" s="1"/>
  <c r="AE200" i="1" s="1"/>
  <c r="AF200" i="1" s="1"/>
  <c r="AG200" i="1" s="1"/>
  <c r="X113" i="1"/>
  <c r="AB113" i="1" s="1"/>
  <c r="AC113" i="1" s="1"/>
  <c r="AD113" i="1" s="1"/>
  <c r="AE113" i="1" s="1"/>
  <c r="AF113" i="1" s="1"/>
  <c r="AG113" i="1" s="1"/>
  <c r="X158" i="1"/>
  <c r="AB158" i="1" s="1"/>
  <c r="AC158" i="1" s="1"/>
  <c r="AD158" i="1" s="1"/>
  <c r="AE158" i="1" s="1"/>
  <c r="AF158" i="1" s="1"/>
  <c r="AG158" i="1" s="1"/>
  <c r="X25" i="1"/>
  <c r="AB25" i="1" s="1"/>
  <c r="AC25" i="1" s="1"/>
  <c r="AD25" i="1" s="1"/>
  <c r="AE25" i="1" s="1"/>
  <c r="AF25" i="1" s="1"/>
  <c r="AG25" i="1" s="1"/>
  <c r="X250" i="1"/>
  <c r="AB250" i="1" s="1"/>
  <c r="AC250" i="1" s="1"/>
  <c r="AD250" i="1" s="1"/>
  <c r="AE250" i="1" s="1"/>
  <c r="AF250" i="1" s="1"/>
  <c r="AG250" i="1" s="1"/>
  <c r="X283" i="1"/>
  <c r="AB283" i="1" s="1"/>
  <c r="AC283" i="1" s="1"/>
  <c r="AD283" i="1" s="1"/>
  <c r="AE283" i="1" s="1"/>
  <c r="AF283" i="1" s="1"/>
  <c r="AG283" i="1" s="1"/>
  <c r="O247" i="1"/>
  <c r="N247" i="1"/>
  <c r="R247" i="1" s="1"/>
  <c r="X247" i="1" s="1"/>
  <c r="AB247" i="1" s="1"/>
  <c r="AC247" i="1" s="1"/>
  <c r="AD247" i="1" s="1"/>
  <c r="AE247" i="1" s="1"/>
  <c r="AF247" i="1" s="1"/>
  <c r="AG247" i="1" s="1"/>
  <c r="O190" i="1"/>
  <c r="N190" i="1"/>
  <c r="R190" i="1" s="1"/>
  <c r="X190" i="1" s="1"/>
  <c r="AB190" i="1" s="1"/>
  <c r="AC190" i="1" s="1"/>
  <c r="AD190" i="1" s="1"/>
  <c r="AE190" i="1" s="1"/>
  <c r="AF190" i="1" s="1"/>
  <c r="AG190" i="1" s="1"/>
  <c r="X180" i="1"/>
  <c r="AB180" i="1" s="1"/>
  <c r="AC180" i="1" s="1"/>
  <c r="AD180" i="1" s="1"/>
  <c r="AE180" i="1" s="1"/>
  <c r="AF180" i="1" s="1"/>
  <c r="AG180" i="1" s="1"/>
  <c r="X83" i="1"/>
  <c r="AB83" i="1" s="1"/>
  <c r="AC83" i="1" s="1"/>
  <c r="AD83" i="1" s="1"/>
  <c r="AE83" i="1" s="1"/>
  <c r="AF83" i="1" s="1"/>
  <c r="AG83" i="1" s="1"/>
  <c r="X168" i="1"/>
  <c r="AB168" i="1" s="1"/>
  <c r="AC168" i="1" s="1"/>
  <c r="AD168" i="1" s="1"/>
  <c r="AE168" i="1" s="1"/>
  <c r="AF168" i="1" s="1"/>
  <c r="AG168" i="1" s="1"/>
  <c r="X85" i="1"/>
  <c r="AB85" i="1" s="1"/>
  <c r="AC85" i="1" s="1"/>
  <c r="AD85" i="1" s="1"/>
  <c r="AE85" i="1" s="1"/>
  <c r="AF85" i="1" s="1"/>
  <c r="AG85" i="1" s="1"/>
  <c r="X279" i="1"/>
  <c r="AB279" i="1" s="1"/>
  <c r="AC279" i="1" s="1"/>
  <c r="AD279" i="1" s="1"/>
  <c r="AE279" i="1" s="1"/>
  <c r="AF279" i="1" s="1"/>
  <c r="AG279" i="1" s="1"/>
  <c r="X41" i="1"/>
  <c r="AB41" i="1" s="1"/>
  <c r="AC41" i="1" s="1"/>
  <c r="AD41" i="1" s="1"/>
  <c r="AE41" i="1" s="1"/>
  <c r="AF41" i="1" s="1"/>
  <c r="AG41" i="1" s="1"/>
  <c r="X275" i="1"/>
  <c r="AB275" i="1" s="1"/>
  <c r="AC275" i="1" s="1"/>
  <c r="AD275" i="1" s="1"/>
  <c r="AE275" i="1" s="1"/>
  <c r="AF275" i="1" s="1"/>
  <c r="AG275" i="1" s="1"/>
  <c r="X266" i="1"/>
  <c r="AB266" i="1" s="1"/>
  <c r="AC266" i="1" s="1"/>
  <c r="AD266" i="1" s="1"/>
  <c r="AE266" i="1" s="1"/>
  <c r="AF266" i="1" s="1"/>
  <c r="AG266" i="1" s="1"/>
  <c r="O58" i="1"/>
  <c r="N58" i="1"/>
  <c r="R58" i="1" s="1"/>
  <c r="X58" i="1" s="1"/>
  <c r="AB58" i="1" s="1"/>
  <c r="AC58" i="1" s="1"/>
  <c r="AD58" i="1" s="1"/>
  <c r="AE58" i="1" s="1"/>
  <c r="AF58" i="1" s="1"/>
  <c r="AG58" i="1" s="1"/>
  <c r="O117" i="1"/>
  <c r="N117" i="1"/>
  <c r="R117" i="1" s="1"/>
  <c r="X117" i="1" s="1"/>
  <c r="AB117" i="1" s="1"/>
  <c r="AC117" i="1" s="1"/>
  <c r="AD117" i="1" s="1"/>
  <c r="AE117" i="1" s="1"/>
  <c r="AF117" i="1" s="1"/>
  <c r="AG117" i="1" s="1"/>
  <c r="O178" i="1"/>
  <c r="N178" i="1"/>
  <c r="R178" i="1" s="1"/>
  <c r="X178" i="1" s="1"/>
  <c r="AB178" i="1" s="1"/>
  <c r="AC178" i="1" s="1"/>
  <c r="AD178" i="1" s="1"/>
  <c r="AE178" i="1" s="1"/>
  <c r="AF178" i="1" s="1"/>
  <c r="AG178" i="1" s="1"/>
  <c r="O239" i="1"/>
  <c r="N239" i="1"/>
  <c r="R239" i="1" s="1"/>
  <c r="X239" i="1" s="1"/>
  <c r="AB239" i="1" s="1"/>
  <c r="AC239" i="1" s="1"/>
  <c r="AD239" i="1" s="1"/>
  <c r="AE239" i="1" s="1"/>
  <c r="AF239" i="1" s="1"/>
  <c r="AG239" i="1" s="1"/>
  <c r="O299" i="1"/>
  <c r="N299" i="1"/>
  <c r="R299" i="1" s="1"/>
  <c r="X299" i="1" s="1"/>
  <c r="AB299" i="1" s="1"/>
  <c r="AC299" i="1" s="1"/>
  <c r="AD299" i="1" s="1"/>
  <c r="AE299" i="1" s="1"/>
  <c r="AF299" i="1" s="1"/>
  <c r="AG299" i="1" s="1"/>
  <c r="O245" i="1"/>
  <c r="N245" i="1"/>
  <c r="R245" i="1" s="1"/>
  <c r="X245" i="1" s="1"/>
  <c r="AB245" i="1" s="1"/>
  <c r="AC245" i="1" s="1"/>
  <c r="AD245" i="1" s="1"/>
  <c r="AE245" i="1" s="1"/>
  <c r="AF245" i="1" s="1"/>
  <c r="AG245" i="1" s="1"/>
  <c r="O184" i="1"/>
  <c r="N184" i="1"/>
  <c r="R184" i="1" s="1"/>
  <c r="X184" i="1" s="1"/>
  <c r="AB184" i="1" s="1"/>
  <c r="AC184" i="1" s="1"/>
  <c r="AD184" i="1" s="1"/>
  <c r="AE184" i="1" s="1"/>
  <c r="AF184" i="1" s="1"/>
  <c r="AG184" i="1" s="1"/>
  <c r="O18" i="1"/>
  <c r="N18" i="1"/>
  <c r="R18" i="1" s="1"/>
  <c r="X18" i="1" s="1"/>
  <c r="AB18" i="1" s="1"/>
  <c r="AC18" i="1" s="1"/>
  <c r="AD18" i="1" s="1"/>
  <c r="AE18" i="1" s="1"/>
  <c r="AF18" i="1" s="1"/>
  <c r="AG18" i="1" s="1"/>
  <c r="O207" i="1"/>
  <c r="N207" i="1"/>
  <c r="R207" i="1" s="1"/>
  <c r="X207" i="1" s="1"/>
  <c r="AB207" i="1" s="1"/>
  <c r="AC207" i="1" s="1"/>
  <c r="AD207" i="1" s="1"/>
  <c r="AE207" i="1" s="1"/>
  <c r="AF207" i="1" s="1"/>
  <c r="AG207" i="1" s="1"/>
  <c r="O55" i="1"/>
  <c r="N55" i="1"/>
  <c r="R55" i="1" s="1"/>
  <c r="X55" i="1" s="1"/>
  <c r="AB55" i="1" s="1"/>
  <c r="AC55" i="1" s="1"/>
  <c r="AD55" i="1" s="1"/>
  <c r="AE55" i="1" s="1"/>
  <c r="AF55" i="1" s="1"/>
  <c r="AG55" i="1" s="1"/>
  <c r="O278" i="1"/>
  <c r="N278" i="1"/>
  <c r="R278" i="1" s="1"/>
  <c r="X278" i="1" s="1"/>
  <c r="AB278" i="1" s="1"/>
  <c r="AC278" i="1" s="1"/>
  <c r="AD278" i="1" s="1"/>
  <c r="AE278" i="1" s="1"/>
  <c r="AF278" i="1" s="1"/>
  <c r="AG278" i="1" s="1"/>
  <c r="O72" i="1"/>
  <c r="N72" i="1"/>
  <c r="R72" i="1" s="1"/>
  <c r="X72" i="1" s="1"/>
  <c r="AB72" i="1" s="1"/>
  <c r="AC72" i="1" s="1"/>
  <c r="AD72" i="1" s="1"/>
  <c r="AE72" i="1" s="1"/>
  <c r="AF72" i="1" s="1"/>
  <c r="AG72" i="1" s="1"/>
  <c r="O22" i="1"/>
  <c r="N22" i="1"/>
  <c r="R22" i="1" s="1"/>
  <c r="X22" i="1" s="1"/>
  <c r="AB22" i="1" s="1"/>
  <c r="AC22" i="1" s="1"/>
  <c r="AD22" i="1" s="1"/>
  <c r="AE22" i="1" s="1"/>
  <c r="AF22" i="1" s="1"/>
  <c r="AG22" i="1" s="1"/>
  <c r="O52" i="1"/>
  <c r="N52" i="1"/>
  <c r="R52" i="1" s="1"/>
  <c r="X52" i="1" s="1"/>
  <c r="AB52" i="1" s="1"/>
  <c r="AC52" i="1" s="1"/>
  <c r="AD52" i="1" s="1"/>
  <c r="AE52" i="1" s="1"/>
  <c r="AF52" i="1" s="1"/>
  <c r="AG52" i="1" s="1"/>
  <c r="O186" i="1"/>
  <c r="N186" i="1"/>
  <c r="R186" i="1" s="1"/>
  <c r="X186" i="1" s="1"/>
  <c r="AB186" i="1" s="1"/>
  <c r="AC186" i="1" s="1"/>
  <c r="AD186" i="1" s="1"/>
  <c r="AE186" i="1" s="1"/>
  <c r="AF186" i="1" s="1"/>
  <c r="AG186" i="1" s="1"/>
  <c r="O175" i="1"/>
  <c r="N175" i="1"/>
  <c r="R175" i="1" s="1"/>
  <c r="X175" i="1" s="1"/>
  <c r="AB175" i="1" s="1"/>
  <c r="AC175" i="1" s="1"/>
  <c r="AD175" i="1" s="1"/>
  <c r="AE175" i="1" s="1"/>
  <c r="AF175" i="1" s="1"/>
  <c r="AG175" i="1" s="1"/>
  <c r="O220" i="1"/>
  <c r="N220" i="1"/>
  <c r="R220" i="1" s="1"/>
  <c r="X220" i="1" s="1"/>
  <c r="AB220" i="1" s="1"/>
  <c r="AC220" i="1" s="1"/>
  <c r="AD220" i="1" s="1"/>
  <c r="AE220" i="1" s="1"/>
  <c r="AF220" i="1" s="1"/>
  <c r="AG220" i="1" s="1"/>
  <c r="X53" i="1"/>
  <c r="AB53" i="1" s="1"/>
  <c r="AC53" i="1" s="1"/>
  <c r="AD53" i="1" s="1"/>
  <c r="AE53" i="1" s="1"/>
  <c r="AF53" i="1" s="1"/>
  <c r="AG53" i="1" s="1"/>
  <c r="X63" i="1"/>
  <c r="AB63" i="1" s="1"/>
  <c r="AC63" i="1" s="1"/>
  <c r="AD63" i="1" s="1"/>
  <c r="AE63" i="1" s="1"/>
  <c r="AF63" i="1" s="1"/>
  <c r="AG63" i="1" s="1"/>
  <c r="X282" i="1"/>
  <c r="AB282" i="1" s="1"/>
  <c r="AC282" i="1" s="1"/>
  <c r="AD282" i="1" s="1"/>
  <c r="AE282" i="1" s="1"/>
  <c r="AF282" i="1" s="1"/>
  <c r="AG282" i="1" s="1"/>
  <c r="X81" i="1"/>
  <c r="AB81" i="1" s="1"/>
  <c r="AC81" i="1" s="1"/>
  <c r="AD81" i="1" s="1"/>
  <c r="AE81" i="1" s="1"/>
  <c r="AF81" i="1" s="1"/>
  <c r="AG81" i="1" s="1"/>
  <c r="O12" i="1"/>
  <c r="N12" i="1"/>
  <c r="R12" i="1" s="1"/>
  <c r="X12" i="1" s="1"/>
  <c r="AB12" i="1" s="1"/>
  <c r="AC12" i="1" s="1"/>
  <c r="AD12" i="1" s="1"/>
  <c r="AE12" i="1" s="1"/>
  <c r="AF12" i="1" s="1"/>
  <c r="AG12" i="1" s="1"/>
  <c r="O70" i="1"/>
  <c r="N70" i="1"/>
  <c r="R70" i="1" s="1"/>
  <c r="X70" i="1" s="1"/>
  <c r="AB70" i="1" s="1"/>
  <c r="AC70" i="1" s="1"/>
  <c r="AD70" i="1" s="1"/>
  <c r="AE70" i="1" s="1"/>
  <c r="AF70" i="1" s="1"/>
  <c r="AG70" i="1" s="1"/>
  <c r="O133" i="1"/>
  <c r="N133" i="1"/>
  <c r="R133" i="1" s="1"/>
  <c r="X133" i="1" s="1"/>
  <c r="AB133" i="1" s="1"/>
  <c r="AC133" i="1" s="1"/>
  <c r="AD133" i="1" s="1"/>
  <c r="AE133" i="1" s="1"/>
  <c r="AF133" i="1" s="1"/>
  <c r="AG133" i="1" s="1"/>
  <c r="O193" i="1"/>
  <c r="N193" i="1"/>
  <c r="R193" i="1" s="1"/>
  <c r="X193" i="1" s="1"/>
  <c r="AB193" i="1" s="1"/>
  <c r="AC193" i="1" s="1"/>
  <c r="AD193" i="1" s="1"/>
  <c r="AE193" i="1" s="1"/>
  <c r="AF193" i="1" s="1"/>
  <c r="AG193" i="1" s="1"/>
  <c r="O255" i="1"/>
  <c r="N255" i="1"/>
  <c r="R255" i="1" s="1"/>
  <c r="X255" i="1" s="1"/>
  <c r="AB255" i="1" s="1"/>
  <c r="AC255" i="1" s="1"/>
  <c r="AD255" i="1" s="1"/>
  <c r="AE255" i="1" s="1"/>
  <c r="AF255" i="1" s="1"/>
  <c r="AG255" i="1" s="1"/>
  <c r="O56" i="1"/>
  <c r="N56" i="1"/>
  <c r="R56" i="1" s="1"/>
  <c r="X56" i="1" s="1"/>
  <c r="AB56" i="1" s="1"/>
  <c r="AC56" i="1" s="1"/>
  <c r="AD56" i="1" s="1"/>
  <c r="AE56" i="1" s="1"/>
  <c r="AF56" i="1" s="1"/>
  <c r="AG56" i="1" s="1"/>
  <c r="O26" i="1"/>
  <c r="N26" i="1"/>
  <c r="R26" i="1" s="1"/>
  <c r="X26" i="1" s="1"/>
  <c r="AB26" i="1" s="1"/>
  <c r="AC26" i="1" s="1"/>
  <c r="AD26" i="1" s="1"/>
  <c r="AE26" i="1" s="1"/>
  <c r="AF26" i="1" s="1"/>
  <c r="AG26" i="1" s="1"/>
  <c r="O267" i="1"/>
  <c r="N267" i="1"/>
  <c r="R267" i="1" s="1"/>
  <c r="X267" i="1" s="1"/>
  <c r="AB267" i="1" s="1"/>
  <c r="AC267" i="1" s="1"/>
  <c r="AD267" i="1" s="1"/>
  <c r="AE267" i="1" s="1"/>
  <c r="AF267" i="1" s="1"/>
  <c r="AG267" i="1" s="1"/>
  <c r="O236" i="1"/>
  <c r="N236" i="1"/>
  <c r="R236" i="1" s="1"/>
  <c r="X236" i="1" s="1"/>
  <c r="AB236" i="1" s="1"/>
  <c r="AC236" i="1" s="1"/>
  <c r="AD236" i="1" s="1"/>
  <c r="AE236" i="1" s="1"/>
  <c r="AF236" i="1" s="1"/>
  <c r="AG236" i="1" s="1"/>
  <c r="O221" i="1"/>
  <c r="N221" i="1"/>
  <c r="R221" i="1" s="1"/>
  <c r="X221" i="1" s="1"/>
  <c r="AB221" i="1" s="1"/>
  <c r="AC221" i="1" s="1"/>
  <c r="AD221" i="1" s="1"/>
  <c r="AE221" i="1" s="1"/>
  <c r="AF221" i="1" s="1"/>
  <c r="AG221" i="1" s="1"/>
  <c r="O172" i="1"/>
  <c r="N172" i="1"/>
  <c r="R172" i="1" s="1"/>
  <c r="X172" i="1" s="1"/>
  <c r="AB172" i="1" s="1"/>
  <c r="AC172" i="1" s="1"/>
  <c r="AD172" i="1" s="1"/>
  <c r="AE172" i="1" s="1"/>
  <c r="AF172" i="1" s="1"/>
  <c r="AG172" i="1" s="1"/>
  <c r="O164" i="1"/>
  <c r="N164" i="1"/>
  <c r="R164" i="1" s="1"/>
  <c r="X164" i="1" s="1"/>
  <c r="AB164" i="1" s="1"/>
  <c r="AC164" i="1" s="1"/>
  <c r="AD164" i="1" s="1"/>
  <c r="AE164" i="1" s="1"/>
  <c r="AF164" i="1" s="1"/>
  <c r="AG164" i="1" s="1"/>
  <c r="O235" i="1"/>
  <c r="N235" i="1"/>
  <c r="R235" i="1" s="1"/>
  <c r="X235" i="1" s="1"/>
  <c r="AB235" i="1" s="1"/>
  <c r="AC235" i="1" s="1"/>
  <c r="AD235" i="1" s="1"/>
  <c r="AE235" i="1" s="1"/>
  <c r="AF235" i="1" s="1"/>
  <c r="AG235" i="1" s="1"/>
  <c r="O119" i="1"/>
  <c r="N119" i="1"/>
  <c r="R119" i="1" s="1"/>
  <c r="X119" i="1" s="1"/>
  <c r="AB119" i="1" s="1"/>
  <c r="AC119" i="1" s="1"/>
  <c r="AD119" i="1" s="1"/>
  <c r="AE119" i="1" s="1"/>
  <c r="AF119" i="1" s="1"/>
  <c r="AG119" i="1" s="1"/>
  <c r="O46" i="1"/>
  <c r="N46" i="1"/>
  <c r="R46" i="1" s="1"/>
  <c r="X46" i="1" s="1"/>
  <c r="AB46" i="1" s="1"/>
  <c r="AC46" i="1" s="1"/>
  <c r="AD46" i="1" s="1"/>
  <c r="AE46" i="1" s="1"/>
  <c r="AF46" i="1" s="1"/>
  <c r="AG46" i="1" s="1"/>
  <c r="X131" i="1"/>
  <c r="AB131" i="1" s="1"/>
  <c r="AC131" i="1" s="1"/>
  <c r="AD131" i="1" s="1"/>
  <c r="AE131" i="1" s="1"/>
  <c r="AF131" i="1" s="1"/>
  <c r="AG131" i="1" s="1"/>
  <c r="O20" i="1"/>
  <c r="N20" i="1"/>
  <c r="R20" i="1" s="1"/>
  <c r="X20" i="1" s="1"/>
  <c r="AB20" i="1" s="1"/>
  <c r="AC20" i="1" s="1"/>
  <c r="AD20" i="1" s="1"/>
  <c r="AE20" i="1" s="1"/>
  <c r="AF20" i="1" s="1"/>
  <c r="AG20" i="1" s="1"/>
  <c r="O78" i="1"/>
  <c r="N78" i="1"/>
  <c r="R78" i="1" s="1"/>
  <c r="X78" i="1" s="1"/>
  <c r="AB78" i="1" s="1"/>
  <c r="AC78" i="1" s="1"/>
  <c r="AD78" i="1" s="1"/>
  <c r="AE78" i="1" s="1"/>
  <c r="AF78" i="1" s="1"/>
  <c r="AG78" i="1" s="1"/>
  <c r="O201" i="1"/>
  <c r="N201" i="1"/>
  <c r="R201" i="1" s="1"/>
  <c r="X201" i="1" s="1"/>
  <c r="AB201" i="1" s="1"/>
  <c r="AC201" i="1" s="1"/>
  <c r="AD201" i="1" s="1"/>
  <c r="AE201" i="1" s="1"/>
  <c r="AF201" i="1" s="1"/>
  <c r="AG201" i="1" s="1"/>
  <c r="O261" i="1"/>
  <c r="N261" i="1"/>
  <c r="R261" i="1" s="1"/>
  <c r="X261" i="1" s="1"/>
  <c r="AB261" i="1" s="1"/>
  <c r="AC261" i="1" s="1"/>
  <c r="AD261" i="1" s="1"/>
  <c r="AE261" i="1" s="1"/>
  <c r="AF261" i="1" s="1"/>
  <c r="AG261" i="1" s="1"/>
  <c r="O114" i="1"/>
  <c r="N114" i="1"/>
  <c r="R114" i="1" s="1"/>
  <c r="X114" i="1" s="1"/>
  <c r="AB114" i="1" s="1"/>
  <c r="AC114" i="1" s="1"/>
  <c r="AD114" i="1" s="1"/>
  <c r="AE114" i="1" s="1"/>
  <c r="AF114" i="1" s="1"/>
  <c r="AG114" i="1" s="1"/>
  <c r="O8" i="1"/>
  <c r="N8" i="1"/>
  <c r="R8" i="1" s="1"/>
  <c r="X8" i="1" s="1"/>
  <c r="AB8" i="1" s="1"/>
  <c r="AC8" i="1" s="1"/>
  <c r="AD8" i="1" s="1"/>
  <c r="AE8" i="1" s="1"/>
  <c r="AF8" i="1" s="1"/>
  <c r="AG8" i="1" s="1"/>
  <c r="O251" i="1"/>
  <c r="N251" i="1"/>
  <c r="R251" i="1" s="1"/>
  <c r="X251" i="1" s="1"/>
  <c r="AB251" i="1" s="1"/>
  <c r="AC251" i="1" s="1"/>
  <c r="AD251" i="1" s="1"/>
  <c r="AE251" i="1" s="1"/>
  <c r="AF251" i="1" s="1"/>
  <c r="AG251" i="1" s="1"/>
  <c r="O9" i="1"/>
  <c r="N9" i="1"/>
  <c r="R9" i="1" s="1"/>
  <c r="X9" i="1" s="1"/>
  <c r="AB9" i="1" s="1"/>
  <c r="AC9" i="1" s="1"/>
  <c r="AD9" i="1" s="1"/>
  <c r="AE9" i="1" s="1"/>
  <c r="AF9" i="1" s="1"/>
  <c r="AG9" i="1" s="1"/>
  <c r="O198" i="1"/>
  <c r="N198" i="1"/>
  <c r="R198" i="1" s="1"/>
  <c r="X198" i="1" s="1"/>
  <c r="AB198" i="1" s="1"/>
  <c r="AC198" i="1" s="1"/>
  <c r="AD198" i="1" s="1"/>
  <c r="AE198" i="1" s="1"/>
  <c r="AF198" i="1" s="1"/>
  <c r="AG198" i="1" s="1"/>
  <c r="O289" i="1"/>
  <c r="N289" i="1"/>
  <c r="R289" i="1" s="1"/>
  <c r="X289" i="1" s="1"/>
  <c r="AB289" i="1" s="1"/>
  <c r="AC289" i="1" s="1"/>
  <c r="AD289" i="1" s="1"/>
  <c r="AE289" i="1" s="1"/>
  <c r="AF289" i="1" s="1"/>
  <c r="AG289" i="1" s="1"/>
  <c r="O244" i="1"/>
  <c r="N244" i="1"/>
  <c r="R244" i="1" s="1"/>
  <c r="X244" i="1" s="1"/>
  <c r="AB244" i="1" s="1"/>
  <c r="AC244" i="1" s="1"/>
  <c r="AD244" i="1" s="1"/>
  <c r="AE244" i="1" s="1"/>
  <c r="AF244" i="1" s="1"/>
  <c r="AG244" i="1" s="1"/>
  <c r="O141" i="1"/>
  <c r="N141" i="1"/>
  <c r="R141" i="1" s="1"/>
  <c r="X141" i="1" s="1"/>
  <c r="AB141" i="1" s="1"/>
  <c r="AC141" i="1" s="1"/>
  <c r="AD141" i="1" s="1"/>
  <c r="AE141" i="1" s="1"/>
  <c r="AF141" i="1" s="1"/>
  <c r="AG141" i="1" s="1"/>
  <c r="O225" i="1"/>
  <c r="N225" i="1"/>
  <c r="R225" i="1" s="1"/>
  <c r="X225" i="1" s="1"/>
  <c r="AB225" i="1" s="1"/>
  <c r="AC225" i="1" s="1"/>
  <c r="AD225" i="1" s="1"/>
  <c r="AE225" i="1" s="1"/>
  <c r="AF225" i="1" s="1"/>
  <c r="AG225" i="1" s="1"/>
  <c r="O241" i="1"/>
  <c r="N241" i="1"/>
  <c r="R241" i="1" s="1"/>
  <c r="X241" i="1" s="1"/>
  <c r="AB241" i="1" s="1"/>
  <c r="AC241" i="1" s="1"/>
  <c r="AD241" i="1" s="1"/>
  <c r="AE241" i="1" s="1"/>
  <c r="AF241" i="1" s="1"/>
  <c r="AG241" i="1" s="1"/>
  <c r="X69" i="1"/>
  <c r="AB69" i="1" s="1"/>
  <c r="AC69" i="1" s="1"/>
  <c r="AD69" i="1" s="1"/>
  <c r="AE69" i="1" s="1"/>
  <c r="AF69" i="1" s="1"/>
  <c r="AG69" i="1" s="1"/>
  <c r="O138" i="1"/>
  <c r="N138" i="1"/>
  <c r="R138" i="1" s="1"/>
  <c r="X138" i="1" s="1"/>
  <c r="AB138" i="1" s="1"/>
  <c r="AC138" i="1" s="1"/>
  <c r="AD138" i="1" s="1"/>
  <c r="AE138" i="1" s="1"/>
  <c r="AF138" i="1" s="1"/>
  <c r="AG138" i="1" s="1"/>
  <c r="O106" i="1"/>
  <c r="N106" i="1"/>
  <c r="R106" i="1" s="1"/>
  <c r="X106" i="1" s="1"/>
  <c r="AB106" i="1" s="1"/>
  <c r="AC106" i="1" s="1"/>
  <c r="AD106" i="1" s="1"/>
  <c r="AE106" i="1" s="1"/>
  <c r="AF106" i="1" s="1"/>
  <c r="AG106" i="1" s="1"/>
  <c r="X213" i="1"/>
  <c r="AB213" i="1" s="1"/>
  <c r="AC213" i="1" s="1"/>
  <c r="AD213" i="1" s="1"/>
  <c r="AE213" i="1" s="1"/>
  <c r="AF213" i="1" s="1"/>
  <c r="AG213" i="1" s="1"/>
  <c r="X16" i="1"/>
  <c r="AB16" i="1" s="1"/>
  <c r="AC16" i="1" s="1"/>
  <c r="AD16" i="1" s="1"/>
  <c r="AE16" i="1" s="1"/>
  <c r="AF16" i="1" s="1"/>
  <c r="AG16" i="1" s="1"/>
  <c r="O27" i="1"/>
  <c r="N27" i="1"/>
  <c r="R27" i="1" s="1"/>
  <c r="X27" i="1" s="1"/>
  <c r="AB27" i="1" s="1"/>
  <c r="AC27" i="1" s="1"/>
  <c r="AD27" i="1" s="1"/>
  <c r="AE27" i="1" s="1"/>
  <c r="AF27" i="1" s="1"/>
  <c r="AG27" i="1" s="1"/>
  <c r="O86" i="1"/>
  <c r="N86" i="1"/>
  <c r="R86" i="1" s="1"/>
  <c r="X86" i="1" s="1"/>
  <c r="AB86" i="1" s="1"/>
  <c r="AC86" i="1" s="1"/>
  <c r="AD86" i="1" s="1"/>
  <c r="AE86" i="1" s="1"/>
  <c r="AF86" i="1" s="1"/>
  <c r="AG86" i="1" s="1"/>
  <c r="O147" i="1"/>
  <c r="N147" i="1"/>
  <c r="R147" i="1" s="1"/>
  <c r="X147" i="1" s="1"/>
  <c r="AB147" i="1" s="1"/>
  <c r="AC147" i="1" s="1"/>
  <c r="AD147" i="1" s="1"/>
  <c r="AE147" i="1" s="1"/>
  <c r="AF147" i="1" s="1"/>
  <c r="AG147" i="1" s="1"/>
  <c r="O208" i="1"/>
  <c r="N208" i="1"/>
  <c r="R208" i="1" s="1"/>
  <c r="X208" i="1" s="1"/>
  <c r="AB208" i="1" s="1"/>
  <c r="AC208" i="1" s="1"/>
  <c r="AD208" i="1" s="1"/>
  <c r="AE208" i="1" s="1"/>
  <c r="AF208" i="1" s="1"/>
  <c r="AG208" i="1" s="1"/>
  <c r="O269" i="1"/>
  <c r="N269" i="1"/>
  <c r="R269" i="1" s="1"/>
  <c r="X269" i="1" s="1"/>
  <c r="AB269" i="1" s="1"/>
  <c r="AC269" i="1" s="1"/>
  <c r="AD269" i="1" s="1"/>
  <c r="AE269" i="1" s="1"/>
  <c r="AF269" i="1" s="1"/>
  <c r="AG269" i="1" s="1"/>
  <c r="O123" i="1"/>
  <c r="N123" i="1"/>
  <c r="R123" i="1" s="1"/>
  <c r="X123" i="1" s="1"/>
  <c r="AB123" i="1" s="1"/>
  <c r="AC123" i="1" s="1"/>
  <c r="AD123" i="1" s="1"/>
  <c r="AE123" i="1" s="1"/>
  <c r="AF123" i="1" s="1"/>
  <c r="AG123" i="1" s="1"/>
  <c r="O228" i="1"/>
  <c r="N228" i="1"/>
  <c r="R228" i="1" s="1"/>
  <c r="X228" i="1" s="1"/>
  <c r="AB228" i="1" s="1"/>
  <c r="AC228" i="1" s="1"/>
  <c r="AD228" i="1" s="1"/>
  <c r="AE228" i="1" s="1"/>
  <c r="AF228" i="1" s="1"/>
  <c r="AG228" i="1" s="1"/>
  <c r="O84" i="1"/>
  <c r="N84" i="1"/>
  <c r="R84" i="1" s="1"/>
  <c r="X84" i="1" s="1"/>
  <c r="AB84" i="1" s="1"/>
  <c r="AC84" i="1" s="1"/>
  <c r="AD84" i="1" s="1"/>
  <c r="AE84" i="1" s="1"/>
  <c r="AF84" i="1" s="1"/>
  <c r="AG84" i="1" s="1"/>
  <c r="O47" i="1"/>
  <c r="N47" i="1"/>
  <c r="R47" i="1" s="1"/>
  <c r="X47" i="1" s="1"/>
  <c r="AB47" i="1" s="1"/>
  <c r="AC47" i="1" s="1"/>
  <c r="AD47" i="1" s="1"/>
  <c r="AE47" i="1" s="1"/>
  <c r="AF47" i="1" s="1"/>
  <c r="AG47" i="1" s="1"/>
  <c r="O167" i="1"/>
  <c r="N167" i="1"/>
  <c r="R167" i="1" s="1"/>
  <c r="X167" i="1" s="1"/>
  <c r="AB167" i="1" s="1"/>
  <c r="AC167" i="1" s="1"/>
  <c r="AD167" i="1" s="1"/>
  <c r="AE167" i="1" s="1"/>
  <c r="AF167" i="1" s="1"/>
  <c r="AG167" i="1" s="1"/>
  <c r="O304" i="1"/>
  <c r="N304" i="1"/>
  <c r="R304" i="1" s="1"/>
  <c r="X304" i="1" s="1"/>
  <c r="AB304" i="1" s="1"/>
  <c r="AC304" i="1" s="1"/>
  <c r="AD304" i="1" s="1"/>
  <c r="AE304" i="1" s="1"/>
  <c r="AF304" i="1" s="1"/>
  <c r="AG304" i="1" s="1"/>
  <c r="O195" i="1"/>
  <c r="N195" i="1"/>
  <c r="R195" i="1" s="1"/>
  <c r="X195" i="1" s="1"/>
  <c r="AB195" i="1" s="1"/>
  <c r="AC195" i="1" s="1"/>
  <c r="AD195" i="1" s="1"/>
  <c r="AE195" i="1" s="1"/>
  <c r="AF195" i="1" s="1"/>
  <c r="AG195" i="1" s="1"/>
  <c r="O293" i="1"/>
  <c r="N293" i="1"/>
  <c r="R293" i="1" s="1"/>
  <c r="X293" i="1" s="1"/>
  <c r="AB293" i="1" s="1"/>
  <c r="AC293" i="1" s="1"/>
  <c r="AD293" i="1" s="1"/>
  <c r="AE293" i="1" s="1"/>
  <c r="AF293" i="1" s="1"/>
  <c r="AG293" i="1" s="1"/>
  <c r="O286" i="1"/>
  <c r="N286" i="1"/>
  <c r="R286" i="1" s="1"/>
  <c r="X286" i="1" s="1"/>
  <c r="AB286" i="1" s="1"/>
  <c r="AC286" i="1" s="1"/>
  <c r="AD286" i="1" s="1"/>
  <c r="AE286" i="1" s="1"/>
  <c r="AF286" i="1" s="1"/>
  <c r="AG286" i="1" s="1"/>
  <c r="O295" i="1"/>
  <c r="N295" i="1"/>
  <c r="R295" i="1" s="1"/>
  <c r="X295" i="1" s="1"/>
  <c r="AB295" i="1" s="1"/>
  <c r="AC295" i="1" s="1"/>
  <c r="AD295" i="1" s="1"/>
  <c r="AE295" i="1" s="1"/>
  <c r="AF295" i="1" s="1"/>
  <c r="AG295" i="1" s="1"/>
  <c r="X148" i="1"/>
  <c r="AB148" i="1" s="1"/>
  <c r="AC148" i="1" s="1"/>
  <c r="AD148" i="1" s="1"/>
  <c r="AE148" i="1" s="1"/>
  <c r="AF148" i="1" s="1"/>
  <c r="AG148" i="1" s="1"/>
  <c r="O35" i="1"/>
  <c r="N35" i="1"/>
  <c r="R35" i="1" s="1"/>
  <c r="X35" i="1" s="1"/>
  <c r="AB35" i="1" s="1"/>
  <c r="AC35" i="1" s="1"/>
  <c r="AD35" i="1" s="1"/>
  <c r="AE35" i="1" s="1"/>
  <c r="AF35" i="1" s="1"/>
  <c r="AG35" i="1" s="1"/>
  <c r="O94" i="1"/>
  <c r="N94" i="1"/>
  <c r="R94" i="1" s="1"/>
  <c r="X94" i="1" s="1"/>
  <c r="AB94" i="1" s="1"/>
  <c r="AC94" i="1" s="1"/>
  <c r="AD94" i="1" s="1"/>
  <c r="AE94" i="1" s="1"/>
  <c r="AF94" i="1" s="1"/>
  <c r="AG94" i="1" s="1"/>
  <c r="O154" i="1"/>
  <c r="N154" i="1"/>
  <c r="R154" i="1" s="1"/>
  <c r="X154" i="1" s="1"/>
  <c r="AB154" i="1" s="1"/>
  <c r="AC154" i="1" s="1"/>
  <c r="AD154" i="1" s="1"/>
  <c r="AE154" i="1" s="1"/>
  <c r="AF154" i="1" s="1"/>
  <c r="AG154" i="1" s="1"/>
  <c r="O216" i="1"/>
  <c r="N216" i="1"/>
  <c r="R216" i="1" s="1"/>
  <c r="X216" i="1" s="1"/>
  <c r="AB216" i="1" s="1"/>
  <c r="AC216" i="1" s="1"/>
  <c r="AD216" i="1" s="1"/>
  <c r="AE216" i="1" s="1"/>
  <c r="AF216" i="1" s="1"/>
  <c r="AG216" i="1" s="1"/>
  <c r="O276" i="1"/>
  <c r="N276" i="1"/>
  <c r="R276" i="1" s="1"/>
  <c r="X276" i="1" s="1"/>
  <c r="AB276" i="1" s="1"/>
  <c r="AC276" i="1" s="1"/>
  <c r="AD276" i="1" s="1"/>
  <c r="AE276" i="1" s="1"/>
  <c r="AF276" i="1" s="1"/>
  <c r="AG276" i="1" s="1"/>
  <c r="O191" i="1"/>
  <c r="N191" i="1"/>
  <c r="R191" i="1" s="1"/>
  <c r="X191" i="1" s="1"/>
  <c r="AB191" i="1" s="1"/>
  <c r="AC191" i="1" s="1"/>
  <c r="AD191" i="1" s="1"/>
  <c r="AE191" i="1" s="1"/>
  <c r="AF191" i="1" s="1"/>
  <c r="AG191" i="1" s="1"/>
  <c r="O237" i="1"/>
  <c r="N237" i="1"/>
  <c r="R237" i="1" s="1"/>
  <c r="X237" i="1" s="1"/>
  <c r="AB237" i="1" s="1"/>
  <c r="AC237" i="1" s="1"/>
  <c r="AD237" i="1" s="1"/>
  <c r="AE237" i="1" s="1"/>
  <c r="AF237" i="1" s="1"/>
  <c r="AG237" i="1" s="1"/>
  <c r="O67" i="1"/>
  <c r="N67" i="1"/>
  <c r="R67" i="1" s="1"/>
  <c r="X67" i="1" s="1"/>
  <c r="AB67" i="1" s="1"/>
  <c r="AC67" i="1" s="1"/>
  <c r="AD67" i="1" s="1"/>
  <c r="AE67" i="1" s="1"/>
  <c r="AF67" i="1" s="1"/>
  <c r="AG67" i="1" s="1"/>
  <c r="O115" i="1"/>
  <c r="N115" i="1"/>
  <c r="R115" i="1" s="1"/>
  <c r="X115" i="1" s="1"/>
  <c r="AB115" i="1" s="1"/>
  <c r="AC115" i="1" s="1"/>
  <c r="AD115" i="1" s="1"/>
  <c r="AE115" i="1" s="1"/>
  <c r="AF115" i="1" s="1"/>
  <c r="AG115" i="1" s="1"/>
  <c r="O17" i="1"/>
  <c r="N17" i="1"/>
  <c r="R17" i="1" s="1"/>
  <c r="X17" i="1" s="1"/>
  <c r="AB17" i="1" s="1"/>
  <c r="AC17" i="1" s="1"/>
  <c r="AD17" i="1" s="1"/>
  <c r="AE17" i="1" s="1"/>
  <c r="AF17" i="1" s="1"/>
  <c r="AG17" i="1" s="1"/>
  <c r="O258" i="1"/>
  <c r="N258" i="1"/>
  <c r="R258" i="1" s="1"/>
  <c r="X258" i="1" s="1"/>
  <c r="AB258" i="1" s="1"/>
  <c r="AC258" i="1" s="1"/>
  <c r="AD258" i="1" s="1"/>
  <c r="AE258" i="1" s="1"/>
  <c r="AF258" i="1" s="1"/>
  <c r="AG258" i="1" s="1"/>
  <c r="O274" i="1"/>
  <c r="N274" i="1"/>
  <c r="R274" i="1" s="1"/>
  <c r="X274" i="1" s="1"/>
  <c r="AB274" i="1" s="1"/>
  <c r="AC274" i="1" s="1"/>
  <c r="AD274" i="1" s="1"/>
  <c r="AE274" i="1" s="1"/>
  <c r="AF274" i="1" s="1"/>
  <c r="AG274" i="1" s="1"/>
  <c r="O188" i="1"/>
  <c r="N188" i="1"/>
  <c r="R188" i="1" s="1"/>
  <c r="X188" i="1" s="1"/>
  <c r="AB188" i="1" s="1"/>
  <c r="AC188" i="1" s="1"/>
  <c r="AD188" i="1" s="1"/>
  <c r="AE188" i="1" s="1"/>
  <c r="AF188" i="1" s="1"/>
  <c r="AG188" i="1" s="1"/>
  <c r="O210" i="1"/>
  <c r="N210" i="1"/>
  <c r="R210" i="1" s="1"/>
  <c r="X210" i="1" s="1"/>
  <c r="AB210" i="1" s="1"/>
  <c r="AC210" i="1" s="1"/>
  <c r="AD210" i="1" s="1"/>
  <c r="AE210" i="1" s="1"/>
  <c r="AF210" i="1" s="1"/>
  <c r="AG210" i="1" s="1"/>
  <c r="AH210" i="1" s="1"/>
  <c r="O309" i="1"/>
  <c r="N309" i="1"/>
  <c r="O125" i="1"/>
  <c r="N125" i="1"/>
  <c r="R125" i="1" s="1"/>
  <c r="X125" i="1" s="1"/>
  <c r="AB125" i="1" s="1"/>
  <c r="AC125" i="1" s="1"/>
  <c r="AD125" i="1" s="1"/>
  <c r="AE125" i="1" s="1"/>
  <c r="AF125" i="1" s="1"/>
  <c r="AG125" i="1" s="1"/>
  <c r="O305" i="1"/>
  <c r="N305" i="1"/>
  <c r="R305" i="1" s="1"/>
  <c r="X305" i="1" s="1"/>
  <c r="AB305" i="1" s="1"/>
  <c r="AC305" i="1" s="1"/>
  <c r="AD305" i="1" s="1"/>
  <c r="AE305" i="1" s="1"/>
  <c r="AF305" i="1" s="1"/>
  <c r="AG305" i="1" s="1"/>
  <c r="O103" i="1"/>
  <c r="N103" i="1"/>
  <c r="R103" i="1" s="1"/>
  <c r="X103" i="1" s="1"/>
  <c r="AB103" i="1" s="1"/>
  <c r="AC103" i="1" s="1"/>
  <c r="AD103" i="1" s="1"/>
  <c r="AE103" i="1" s="1"/>
  <c r="AF103" i="1" s="1"/>
  <c r="AG103" i="1" s="1"/>
  <c r="X92" i="1"/>
  <c r="AB92" i="1" s="1"/>
  <c r="AC92" i="1" s="1"/>
  <c r="AD92" i="1" s="1"/>
  <c r="AE92" i="1" s="1"/>
  <c r="AF92" i="1" s="1"/>
  <c r="AG92" i="1" s="1"/>
  <c r="X14" i="1"/>
  <c r="AB14" i="1" s="1"/>
  <c r="AC14" i="1" s="1"/>
  <c r="AD14" i="1" s="1"/>
  <c r="AE14" i="1" s="1"/>
  <c r="AF14" i="1" s="1"/>
  <c r="AG14" i="1" s="1"/>
  <c r="O43" i="1"/>
  <c r="N43" i="1"/>
  <c r="R43" i="1" s="1"/>
  <c r="X43" i="1" s="1"/>
  <c r="AB43" i="1" s="1"/>
  <c r="AC43" i="1" s="1"/>
  <c r="AD43" i="1" s="1"/>
  <c r="AE43" i="1" s="1"/>
  <c r="AF43" i="1" s="1"/>
  <c r="AG43" i="1" s="1"/>
  <c r="O101" i="1"/>
  <c r="N101" i="1"/>
  <c r="R101" i="1" s="1"/>
  <c r="X101" i="1" s="1"/>
  <c r="AB101" i="1" s="1"/>
  <c r="AC101" i="1" s="1"/>
  <c r="AD101" i="1" s="1"/>
  <c r="AE101" i="1" s="1"/>
  <c r="AF101" i="1" s="1"/>
  <c r="AG101" i="1" s="1"/>
  <c r="O162" i="1"/>
  <c r="N162" i="1"/>
  <c r="R162" i="1" s="1"/>
  <c r="X162" i="1" s="1"/>
  <c r="AB162" i="1" s="1"/>
  <c r="AC162" i="1" s="1"/>
  <c r="AD162" i="1" s="1"/>
  <c r="AE162" i="1" s="1"/>
  <c r="AF162" i="1" s="1"/>
  <c r="AG162" i="1" s="1"/>
  <c r="O224" i="1"/>
  <c r="N224" i="1"/>
  <c r="R224" i="1" s="1"/>
  <c r="X224" i="1" s="1"/>
  <c r="AB224" i="1" s="1"/>
  <c r="AC224" i="1" s="1"/>
  <c r="AD224" i="1" s="1"/>
  <c r="AE224" i="1" s="1"/>
  <c r="AF224" i="1" s="1"/>
  <c r="AG224" i="1" s="1"/>
  <c r="O284" i="1"/>
  <c r="N284" i="1"/>
  <c r="R284" i="1" s="1"/>
  <c r="X284" i="1" s="1"/>
  <c r="AB284" i="1" s="1"/>
  <c r="AC284" i="1" s="1"/>
  <c r="AD284" i="1" s="1"/>
  <c r="AE284" i="1" s="1"/>
  <c r="AF284" i="1" s="1"/>
  <c r="AG284" i="1" s="1"/>
  <c r="O229" i="1"/>
  <c r="N229" i="1"/>
  <c r="R229" i="1" s="1"/>
  <c r="X229" i="1" s="1"/>
  <c r="AB229" i="1" s="1"/>
  <c r="AC229" i="1" s="1"/>
  <c r="AD229" i="1" s="1"/>
  <c r="AE229" i="1" s="1"/>
  <c r="AF229" i="1" s="1"/>
  <c r="AG229" i="1" s="1"/>
  <c r="O145" i="1"/>
  <c r="N145" i="1"/>
  <c r="R145" i="1" s="1"/>
  <c r="X145" i="1" s="1"/>
  <c r="AB145" i="1" s="1"/>
  <c r="AC145" i="1" s="1"/>
  <c r="AD145" i="1" s="1"/>
  <c r="AE145" i="1" s="1"/>
  <c r="AF145" i="1" s="1"/>
  <c r="AG145" i="1" s="1"/>
  <c r="O296" i="1"/>
  <c r="N296" i="1"/>
  <c r="R296" i="1" s="1"/>
  <c r="X296" i="1" s="1"/>
  <c r="AB296" i="1" s="1"/>
  <c r="AC296" i="1" s="1"/>
  <c r="AD296" i="1" s="1"/>
  <c r="AE296" i="1" s="1"/>
  <c r="AF296" i="1" s="1"/>
  <c r="AG296" i="1" s="1"/>
  <c r="O218" i="1"/>
  <c r="N218" i="1"/>
  <c r="R218" i="1" s="1"/>
  <c r="X218" i="1" s="1"/>
  <c r="AB218" i="1" s="1"/>
  <c r="AC218" i="1" s="1"/>
  <c r="AD218" i="1" s="1"/>
  <c r="AE218" i="1" s="1"/>
  <c r="AF218" i="1" s="1"/>
  <c r="AG218" i="1" s="1"/>
  <c r="X65" i="1"/>
  <c r="AB65" i="1" s="1"/>
  <c r="AC65" i="1" s="1"/>
  <c r="AD65" i="1" s="1"/>
  <c r="AE65" i="1" s="1"/>
  <c r="AF65" i="1" s="1"/>
  <c r="AG65" i="1" s="1"/>
  <c r="O183" i="1"/>
  <c r="N183" i="1"/>
  <c r="R183" i="1" s="1"/>
  <c r="X183" i="1" s="1"/>
  <c r="AB183" i="1" s="1"/>
  <c r="AC183" i="1" s="1"/>
  <c r="AD183" i="1" s="1"/>
  <c r="AE183" i="1" s="1"/>
  <c r="AF183" i="1" s="1"/>
  <c r="AG183" i="1" s="1"/>
  <c r="O307" i="1"/>
  <c r="N307" i="1"/>
  <c r="R307" i="1" s="1"/>
  <c r="X307" i="1" s="1"/>
  <c r="AB307" i="1" s="1"/>
  <c r="AC307" i="1" s="1"/>
  <c r="AD307" i="1" s="1"/>
  <c r="AE307" i="1" s="1"/>
  <c r="AF307" i="1" s="1"/>
  <c r="AG307" i="1" s="1"/>
  <c r="X99" i="1"/>
  <c r="AB99" i="1" s="1"/>
  <c r="AC99" i="1" s="1"/>
  <c r="AD99" i="1" s="1"/>
  <c r="AE99" i="1" s="1"/>
  <c r="AF99" i="1" s="1"/>
  <c r="AG99" i="1" s="1"/>
  <c r="AB309" i="1"/>
  <c r="AC309" i="1" s="1"/>
  <c r="AD309" i="1" s="1"/>
  <c r="AE309" i="1" s="1"/>
  <c r="AF309" i="1" s="1"/>
  <c r="AG309" i="1" s="1"/>
  <c r="O50" i="1"/>
  <c r="N50" i="1"/>
  <c r="R50" i="1" s="1"/>
  <c r="X50" i="1" s="1"/>
  <c r="AB50" i="1" s="1"/>
  <c r="AC50" i="1" s="1"/>
  <c r="AD50" i="1" s="1"/>
  <c r="AE50" i="1" s="1"/>
  <c r="AF50" i="1" s="1"/>
  <c r="AG50" i="1" s="1"/>
  <c r="O109" i="1"/>
  <c r="N109" i="1"/>
  <c r="R109" i="1" s="1"/>
  <c r="X109" i="1" s="1"/>
  <c r="AB109" i="1" s="1"/>
  <c r="AC109" i="1" s="1"/>
  <c r="AD109" i="1" s="1"/>
  <c r="AE109" i="1" s="1"/>
  <c r="AF109" i="1" s="1"/>
  <c r="AG109" i="1" s="1"/>
  <c r="O170" i="1"/>
  <c r="N170" i="1"/>
  <c r="R170" i="1" s="1"/>
  <c r="X170" i="1" s="1"/>
  <c r="AB170" i="1" s="1"/>
  <c r="AC170" i="1" s="1"/>
  <c r="AD170" i="1" s="1"/>
  <c r="AE170" i="1" s="1"/>
  <c r="AF170" i="1" s="1"/>
  <c r="AG170" i="1" s="1"/>
  <c r="O231" i="1"/>
  <c r="N231" i="1"/>
  <c r="R231" i="1" s="1"/>
  <c r="X231" i="1" s="1"/>
  <c r="AB231" i="1" s="1"/>
  <c r="AC231" i="1" s="1"/>
  <c r="AD231" i="1" s="1"/>
  <c r="AE231" i="1" s="1"/>
  <c r="AF231" i="1" s="1"/>
  <c r="AG231" i="1" s="1"/>
  <c r="O291" i="1"/>
  <c r="N291" i="1"/>
  <c r="R291" i="1" s="1"/>
  <c r="X291" i="1" s="1"/>
  <c r="AB291" i="1" s="1"/>
  <c r="AC291" i="1" s="1"/>
  <c r="AD291" i="1" s="1"/>
  <c r="AE291" i="1" s="1"/>
  <c r="AF291" i="1" s="1"/>
  <c r="AG291" i="1" s="1"/>
  <c r="O122" i="1"/>
  <c r="N122" i="1"/>
  <c r="R122" i="1" s="1"/>
  <c r="X122" i="1" s="1"/>
  <c r="AB122" i="1" s="1"/>
  <c r="AC122" i="1" s="1"/>
  <c r="AD122" i="1" s="1"/>
  <c r="AE122" i="1" s="1"/>
  <c r="AF122" i="1" s="1"/>
  <c r="AG122" i="1" s="1"/>
  <c r="O129" i="1"/>
  <c r="N129" i="1"/>
  <c r="R129" i="1" s="1"/>
  <c r="X129" i="1" s="1"/>
  <c r="AB129" i="1" s="1"/>
  <c r="AC129" i="1" s="1"/>
  <c r="AD129" i="1" s="1"/>
  <c r="AE129" i="1" s="1"/>
  <c r="AF129" i="1" s="1"/>
  <c r="AG129" i="1" s="1"/>
  <c r="O75" i="1"/>
  <c r="N75" i="1"/>
  <c r="R75" i="1" s="1"/>
  <c r="X75" i="1" s="1"/>
  <c r="AB75" i="1" s="1"/>
  <c r="AC75" i="1" s="1"/>
  <c r="AD75" i="1" s="1"/>
  <c r="AE75" i="1" s="1"/>
  <c r="AF75" i="1" s="1"/>
  <c r="AG75" i="1" s="1"/>
  <c r="O10" i="1"/>
  <c r="N10" i="1"/>
  <c r="R10" i="1" s="1"/>
  <c r="X10" i="1" s="1"/>
  <c r="AB10" i="1" s="1"/>
  <c r="AC10" i="1" s="1"/>
  <c r="AD10" i="1" s="1"/>
  <c r="AE10" i="1" s="1"/>
  <c r="AF10" i="1" s="1"/>
  <c r="AG10" i="1" s="1"/>
  <c r="O32" i="1"/>
  <c r="N32" i="1"/>
  <c r="R32" i="1" s="1"/>
  <c r="X32" i="1" s="1"/>
  <c r="AB32" i="1" s="1"/>
  <c r="AC32" i="1" s="1"/>
  <c r="AD32" i="1" s="1"/>
  <c r="AE32" i="1" s="1"/>
  <c r="AF32" i="1" s="1"/>
  <c r="AG32" i="1" s="1"/>
  <c r="O37" i="1"/>
  <c r="N37" i="1"/>
  <c r="R37" i="1" s="1"/>
  <c r="X37" i="1" s="1"/>
  <c r="AB37" i="1" s="1"/>
  <c r="AC37" i="1" s="1"/>
  <c r="AD37" i="1" s="1"/>
  <c r="AE37" i="1" s="1"/>
  <c r="AF37" i="1" s="1"/>
  <c r="AG37" i="1" s="1"/>
  <c r="O6" i="1"/>
  <c r="N6" i="1"/>
  <c r="R6" i="1" s="1"/>
  <c r="X6" i="1" s="1"/>
  <c r="AB6" i="1" s="1"/>
  <c r="AC6" i="1" s="1"/>
  <c r="AD6" i="1" s="1"/>
  <c r="AE6" i="1" s="1"/>
  <c r="AF6" i="1" s="1"/>
  <c r="AG6" i="1" s="1"/>
  <c r="X203" i="1"/>
  <c r="AB203" i="1" s="1"/>
  <c r="AC203" i="1" s="1"/>
  <c r="AD203" i="1" s="1"/>
  <c r="AE203" i="1" s="1"/>
  <c r="AF203" i="1" s="1"/>
  <c r="AG203" i="1" s="1"/>
  <c r="X301" i="1"/>
  <c r="AB301" i="1" s="1"/>
  <c r="AC301" i="1" s="1"/>
  <c r="AD301" i="1" s="1"/>
  <c r="AE301" i="1" s="1"/>
  <c r="AF301" i="1" s="1"/>
  <c r="AG301" i="1" s="1"/>
  <c r="X271" i="1"/>
  <c r="AB271" i="1" s="1"/>
  <c r="AC271" i="1" s="1"/>
  <c r="AD271" i="1" s="1"/>
  <c r="AE271" i="1" s="1"/>
  <c r="AF271" i="1" s="1"/>
  <c r="AG271" i="1" s="1"/>
  <c r="X252" i="1"/>
  <c r="AB252" i="1" s="1"/>
  <c r="AC252" i="1" s="1"/>
  <c r="AD252" i="1" s="1"/>
  <c r="AE252" i="1" s="1"/>
  <c r="AF252" i="1" s="1"/>
  <c r="AG252" i="1" s="1"/>
  <c r="X48" i="1"/>
  <c r="AB48" i="1" s="1"/>
  <c r="AC48" i="1" s="1"/>
  <c r="AD48" i="1" s="1"/>
  <c r="AE48" i="1" s="1"/>
  <c r="AF48" i="1" s="1"/>
  <c r="AG48" i="1" s="1"/>
  <c r="AH46" i="1" s="1"/>
  <c r="X76" i="1"/>
  <c r="AB76" i="1" s="1"/>
  <c r="AC76" i="1" s="1"/>
  <c r="AD76" i="1" s="1"/>
  <c r="AE76" i="1" s="1"/>
  <c r="AF76" i="1" s="1"/>
  <c r="AG76" i="1" s="1"/>
  <c r="AB233" i="1"/>
  <c r="AC233" i="1" s="1"/>
  <c r="AD233" i="1" s="1"/>
  <c r="AE233" i="1" s="1"/>
  <c r="AF233" i="1" s="1"/>
  <c r="AG233" i="1" s="1"/>
  <c r="X199" i="1"/>
  <c r="AB199" i="1" s="1"/>
  <c r="AC199" i="1" s="1"/>
  <c r="AD199" i="1" s="1"/>
  <c r="AE199" i="1" s="1"/>
  <c r="AF199" i="1" s="1"/>
  <c r="AG199" i="1" s="1"/>
  <c r="X91" i="1"/>
  <c r="AB91" i="1" s="1"/>
  <c r="AC91" i="1" s="1"/>
  <c r="AD91" i="1" s="1"/>
  <c r="AE91" i="1" s="1"/>
  <c r="AF91" i="1" s="1"/>
  <c r="AG91" i="1" s="1"/>
  <c r="X40" i="1"/>
  <c r="AB40" i="1" s="1"/>
  <c r="AC40" i="1" s="1"/>
  <c r="AD40" i="1" s="1"/>
  <c r="AE40" i="1" s="1"/>
  <c r="AF40" i="1" s="1"/>
  <c r="AG40" i="1" s="1"/>
  <c r="X206" i="1"/>
  <c r="AB206" i="1" s="1"/>
  <c r="AC206" i="1" s="1"/>
  <c r="AD206" i="1" s="1"/>
  <c r="AE206" i="1" s="1"/>
  <c r="AF206" i="1" s="1"/>
  <c r="AG206" i="1" s="1"/>
  <c r="AB240" i="1"/>
  <c r="AC240" i="1" s="1"/>
  <c r="AD240" i="1" s="1"/>
  <c r="AE240" i="1" s="1"/>
  <c r="AF240" i="1" s="1"/>
  <c r="AG240" i="1" s="1"/>
  <c r="X144" i="1"/>
  <c r="AB144" i="1" s="1"/>
  <c r="AC144" i="1" s="1"/>
  <c r="AD144" i="1" s="1"/>
  <c r="AE144" i="1" s="1"/>
  <c r="AF144" i="1" s="1"/>
  <c r="AG144" i="1" s="1"/>
  <c r="X214" i="1"/>
  <c r="AB214" i="1" s="1"/>
  <c r="AC214" i="1" s="1"/>
  <c r="AD214" i="1" s="1"/>
  <c r="AE214" i="1" s="1"/>
  <c r="AF214" i="1" s="1"/>
  <c r="AG214" i="1" s="1"/>
  <c r="AB143" i="1"/>
  <c r="AC143" i="1" s="1"/>
  <c r="AD143" i="1" s="1"/>
  <c r="AE143" i="1" s="1"/>
  <c r="AF143" i="1" s="1"/>
  <c r="AG143" i="1" s="1"/>
  <c r="AB42" i="1"/>
  <c r="AC42" i="1" s="1"/>
  <c r="AD42" i="1" s="1"/>
  <c r="AE42" i="1" s="1"/>
  <c r="AF42" i="1" s="1"/>
  <c r="AG42" i="1" s="1"/>
  <c r="AB189" i="1"/>
  <c r="AC189" i="1" s="1"/>
  <c r="AD189" i="1" s="1"/>
  <c r="AE189" i="1" s="1"/>
  <c r="AF189" i="1" s="1"/>
  <c r="AG189" i="1" s="1"/>
  <c r="AB169" i="1"/>
  <c r="AC169" i="1" s="1"/>
  <c r="AD169" i="1" s="1"/>
  <c r="AE169" i="1" s="1"/>
  <c r="AF169" i="1" s="1"/>
  <c r="AG169" i="1" s="1"/>
  <c r="AB7" i="1"/>
  <c r="AC7" i="1" s="1"/>
  <c r="AD7" i="1" s="1"/>
  <c r="AE7" i="1" s="1"/>
  <c r="AF7" i="1" s="1"/>
  <c r="AG7" i="1" s="1"/>
  <c r="X105" i="1"/>
  <c r="AB105" i="1" s="1"/>
  <c r="AC105" i="1" s="1"/>
  <c r="AD105" i="1" s="1"/>
  <c r="AE105" i="1" s="1"/>
  <c r="AF105" i="1" s="1"/>
  <c r="AG105" i="1" s="1"/>
  <c r="X140" i="1"/>
  <c r="AB140" i="1" s="1"/>
  <c r="AC140" i="1" s="1"/>
  <c r="AD140" i="1" s="1"/>
  <c r="AE140" i="1" s="1"/>
  <c r="AF140" i="1" s="1"/>
  <c r="AG140" i="1" s="1"/>
  <c r="AB90" i="1"/>
  <c r="AC90" i="1" s="1"/>
  <c r="AD90" i="1" s="1"/>
  <c r="AE90" i="1" s="1"/>
  <c r="AF90" i="1" s="1"/>
  <c r="AG90" i="1" s="1"/>
  <c r="X253" i="1"/>
  <c r="AB253" i="1" s="1"/>
  <c r="AC253" i="1" s="1"/>
  <c r="AD253" i="1" s="1"/>
  <c r="AE253" i="1" s="1"/>
  <c r="AF253" i="1" s="1"/>
  <c r="AG253" i="1" s="1"/>
  <c r="X306" i="1"/>
  <c r="AB306" i="1" s="1"/>
  <c r="AC306" i="1" s="1"/>
  <c r="AD306" i="1" s="1"/>
  <c r="AE306" i="1" s="1"/>
  <c r="AF306" i="1" s="1"/>
  <c r="AG306" i="1" s="1"/>
  <c r="X166" i="1"/>
  <c r="AB166" i="1" s="1"/>
  <c r="AC166" i="1" s="1"/>
  <c r="AD166" i="1" s="1"/>
  <c r="AE166" i="1" s="1"/>
  <c r="AF166" i="1" s="1"/>
  <c r="AG166" i="1" s="1"/>
  <c r="X134" i="1"/>
  <c r="AB134" i="1" s="1"/>
  <c r="AC134" i="1" s="1"/>
  <c r="AD134" i="1" s="1"/>
  <c r="AE134" i="1" s="1"/>
  <c r="AF134" i="1" s="1"/>
  <c r="AG134" i="1" s="1"/>
  <c r="X248" i="1"/>
  <c r="AB248" i="1" s="1"/>
  <c r="AC248" i="1" s="1"/>
  <c r="AD248" i="1" s="1"/>
  <c r="AE248" i="1" s="1"/>
  <c r="AF248" i="1" s="1"/>
  <c r="AG248" i="1" s="1"/>
  <c r="AB44" i="1"/>
  <c r="AC44" i="1" s="1"/>
  <c r="AD44" i="1" s="1"/>
  <c r="AE44" i="1" s="1"/>
  <c r="AF44" i="1" s="1"/>
  <c r="AG44" i="1" s="1"/>
  <c r="X39" i="1"/>
  <c r="AB39" i="1" s="1"/>
  <c r="AC39" i="1" s="1"/>
  <c r="AD39" i="1" s="1"/>
  <c r="AE39" i="1" s="1"/>
  <c r="AF39" i="1" s="1"/>
  <c r="AG39" i="1" s="1"/>
  <c r="X294" i="1"/>
  <c r="AB294" i="1" s="1"/>
  <c r="AC294" i="1" s="1"/>
  <c r="AD294" i="1" s="1"/>
  <c r="AE294" i="1" s="1"/>
  <c r="AF294" i="1" s="1"/>
  <c r="AG294" i="1" s="1"/>
  <c r="X68" i="1"/>
  <c r="AB68" i="1" s="1"/>
  <c r="AC68" i="1" s="1"/>
  <c r="AD68" i="1" s="1"/>
  <c r="AE68" i="1" s="1"/>
  <c r="AF68" i="1" s="1"/>
  <c r="AG68" i="1" s="1"/>
  <c r="X177" i="1"/>
  <c r="AB177" i="1" s="1"/>
  <c r="AC177" i="1" s="1"/>
  <c r="AD177" i="1" s="1"/>
  <c r="AE177" i="1" s="1"/>
  <c r="AF177" i="1" s="1"/>
  <c r="AG177" i="1" s="1"/>
  <c r="X13" i="1"/>
  <c r="AB13" i="1" s="1"/>
  <c r="AC13" i="1" s="1"/>
  <c r="AD13" i="1" s="1"/>
  <c r="AE13" i="1" s="1"/>
  <c r="AF13" i="1" s="1"/>
  <c r="AG13" i="1" s="1"/>
  <c r="AH11" i="1" s="1"/>
  <c r="X161" i="1"/>
  <c r="AB161" i="1" s="1"/>
  <c r="AC161" i="1" s="1"/>
  <c r="AD161" i="1" s="1"/>
  <c r="AE161" i="1" s="1"/>
  <c r="AF161" i="1" s="1"/>
  <c r="AG161" i="1" s="1"/>
  <c r="X256" i="1"/>
  <c r="AB256" i="1" s="1"/>
  <c r="AC256" i="1" s="1"/>
  <c r="AD256" i="1" s="1"/>
  <c r="AE256" i="1" s="1"/>
  <c r="AF256" i="1" s="1"/>
  <c r="AG256" i="1" s="1"/>
  <c r="X249" i="1"/>
  <c r="AB249" i="1" s="1"/>
  <c r="AC249" i="1" s="1"/>
  <c r="AD249" i="1" s="1"/>
  <c r="AE249" i="1" s="1"/>
  <c r="AF249" i="1" s="1"/>
  <c r="AG249" i="1" s="1"/>
  <c r="X212" i="1"/>
  <c r="AB212" i="1" s="1"/>
  <c r="AC212" i="1" s="1"/>
  <c r="AD212" i="1" s="1"/>
  <c r="AE212" i="1" s="1"/>
  <c r="AF212" i="1" s="1"/>
  <c r="AG212" i="1" s="1"/>
  <c r="X120" i="1"/>
  <c r="AB120" i="1" s="1"/>
  <c r="AC120" i="1" s="1"/>
  <c r="AD120" i="1" s="1"/>
  <c r="AE120" i="1" s="1"/>
  <c r="AF120" i="1" s="1"/>
  <c r="AG120" i="1" s="1"/>
  <c r="X111" i="1"/>
  <c r="AB111" i="1" s="1"/>
  <c r="AC111" i="1" s="1"/>
  <c r="AD111" i="1" s="1"/>
  <c r="AE111" i="1" s="1"/>
  <c r="AF111" i="1" s="1"/>
  <c r="AG111" i="1" s="1"/>
  <c r="X150" i="1"/>
  <c r="AB150" i="1" s="1"/>
  <c r="AC150" i="1" s="1"/>
  <c r="AD150" i="1" s="1"/>
  <c r="AE150" i="1" s="1"/>
  <c r="AF150" i="1" s="1"/>
  <c r="AG150" i="1" s="1"/>
  <c r="X87" i="1"/>
  <c r="AB87" i="1" s="1"/>
  <c r="AC87" i="1" s="1"/>
  <c r="AD87" i="1" s="1"/>
  <c r="AE87" i="1" s="1"/>
  <c r="AF87" i="1" s="1"/>
  <c r="AG87" i="1" s="1"/>
  <c r="X257" i="1"/>
  <c r="AB257" i="1" s="1"/>
  <c r="AC257" i="1" s="1"/>
  <c r="AD257" i="1" s="1"/>
  <c r="AE257" i="1" s="1"/>
  <c r="AF257" i="1" s="1"/>
  <c r="AG257" i="1" s="1"/>
  <c r="X62" i="1"/>
  <c r="AB62" i="1" s="1"/>
  <c r="AC62" i="1" s="1"/>
  <c r="AD62" i="1" s="1"/>
  <c r="AE62" i="1" s="1"/>
  <c r="AF62" i="1" s="1"/>
  <c r="AG62" i="1" s="1"/>
  <c r="X38" i="1"/>
  <c r="AB38" i="1" s="1"/>
  <c r="AC38" i="1" s="1"/>
  <c r="AD38" i="1" s="1"/>
  <c r="AE38" i="1" s="1"/>
  <c r="AF38" i="1" s="1"/>
  <c r="AG38" i="1" s="1"/>
  <c r="X298" i="1"/>
  <c r="AB298" i="1" s="1"/>
  <c r="AC298" i="1" s="1"/>
  <c r="AD298" i="1" s="1"/>
  <c r="AE298" i="1" s="1"/>
  <c r="AF298" i="1" s="1"/>
  <c r="AH205" i="1" l="1"/>
  <c r="AH105" i="1"/>
  <c r="AH306" i="1"/>
  <c r="AH284" i="1"/>
  <c r="AH147" i="1"/>
  <c r="AH250" i="1"/>
  <c r="AH278" i="1"/>
  <c r="AH118" i="1"/>
  <c r="AH25" i="1"/>
  <c r="AH268" i="1"/>
  <c r="AH194" i="1"/>
  <c r="AH80" i="1"/>
  <c r="AH258" i="1"/>
  <c r="AH140" i="1"/>
  <c r="AH184" i="1"/>
  <c r="AH162" i="1"/>
  <c r="AH93" i="1"/>
  <c r="AH169" i="1"/>
  <c r="AH223" i="1"/>
  <c r="AH130" i="1"/>
  <c r="AH240" i="1"/>
  <c r="AH35" i="1"/>
  <c r="AH69" i="1"/>
  <c r="AG298" i="1"/>
  <c r="AH298" i="1" s="1"/>
  <c r="AD5" i="1"/>
  <c r="AE5" i="1" s="1"/>
  <c r="AF5" i="1" s="1"/>
  <c r="AG5" i="1" s="1"/>
</calcChain>
</file>

<file path=xl/sharedStrings.xml><?xml version="1.0" encoding="utf-8"?>
<sst xmlns="http://schemas.openxmlformats.org/spreadsheetml/2006/main" count="34" uniqueCount="34">
  <si>
    <t>Fecha</t>
  </si>
  <si>
    <t>m3_CH4/m3_aire</t>
  </si>
  <si>
    <t>V=nRT/P</t>
  </si>
  <si>
    <t>R</t>
  </si>
  <si>
    <t>CH4</t>
  </si>
  <si>
    <t>C</t>
  </si>
  <si>
    <t>Peso Atómico</t>
  </si>
  <si>
    <t>Peso</t>
  </si>
  <si>
    <t>4H</t>
  </si>
  <si>
    <t>[kcal/día]:</t>
  </si>
  <si>
    <t>[kcal/h]:</t>
  </si>
  <si>
    <t>[kJ/s]= [kW]</t>
  </si>
  <si>
    <t>Watts</t>
  </si>
  <si>
    <t>Rs</t>
  </si>
  <si>
    <t>Rs/Ro</t>
  </si>
  <si>
    <t>Tensión</t>
  </si>
  <si>
    <t>Valor analógico</t>
  </si>
  <si>
    <t>Densidad de potencia [W/m3]</t>
  </si>
  <si>
    <t>Temperatura [K]</t>
  </si>
  <si>
    <t>Presión [Atm]</t>
  </si>
  <si>
    <t>Peso Total</t>
  </si>
  <si>
    <r>
      <t>Presión [</t>
    </r>
    <r>
      <rPr>
        <b/>
        <sz val="7.8"/>
        <color theme="1"/>
        <rFont val="Arial"/>
        <family val="2"/>
      </rPr>
      <t>psi</t>
    </r>
    <r>
      <rPr>
        <b/>
        <sz val="10"/>
        <color theme="1"/>
        <rFont val="Arial"/>
        <family val="2"/>
      </rPr>
      <t>]</t>
    </r>
  </si>
  <si>
    <t>Tempratura [°C]</t>
  </si>
  <si>
    <t xml:space="preserve">Hora de toma </t>
  </si>
  <si>
    <t>[ppm]</t>
  </si>
  <si>
    <t>[litros/m3]</t>
  </si>
  <si>
    <t>[mol/litro]</t>
  </si>
  <si>
    <t>[g/mol]</t>
  </si>
  <si>
    <t>[mg/g]</t>
  </si>
  <si>
    <t>Densidad del CH4 [kg/m3]</t>
  </si>
  <si>
    <t>Pasar de [Kg] a [mg]</t>
  </si>
  <si>
    <t>Densidad del CH4 [mg/m3]</t>
  </si>
  <si>
    <t>[m3_CH4]</t>
  </si>
  <si>
    <t>[ppm] a [mg_CH4/m3_Aire]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</si>
</sst>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E+00"/>
    <numFmt numFmtId="166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7.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0" xfId="0" applyBorder="1"/>
    <xf numFmtId="164" fontId="0" fillId="3" borderId="0" xfId="0" applyNumberFormat="1" applyFill="1" applyBorder="1"/>
    <xf numFmtId="2" fontId="0" fillId="3" borderId="0" xfId="0" applyNumberFormat="1" applyFill="1" applyBorder="1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165" fontId="4" fillId="0" borderId="0" xfId="0" applyNumberFormat="1" applyFont="1" applyBorder="1"/>
    <xf numFmtId="0" fontId="5" fillId="0" borderId="0" xfId="0" applyFont="1" applyBorder="1"/>
    <xf numFmtId="164" fontId="4" fillId="0" borderId="0" xfId="0" applyNumberFormat="1" applyFont="1" applyBorder="1"/>
    <xf numFmtId="0" fontId="3" fillId="0" borderId="0" xfId="0" applyFont="1" applyBorder="1"/>
    <xf numFmtId="0" fontId="4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8" fontId="4" fillId="0" borderId="1" xfId="0" applyNumberFormat="1" applyFont="1" applyBorder="1" applyAlignment="1">
      <alignment horizontal="center" vertical="center"/>
    </xf>
    <xf numFmtId="18" fontId="4" fillId="0" borderId="2" xfId="0" applyNumberFormat="1" applyFont="1" applyBorder="1" applyAlignment="1">
      <alignment horizontal="center" vertical="center"/>
    </xf>
    <xf numFmtId="18" fontId="4" fillId="0" borderId="3" xfId="0" applyNumberFormat="1" applyFont="1" applyBorder="1" applyAlignment="1">
      <alignment horizontal="center" vertical="center"/>
    </xf>
    <xf numFmtId="18" fontId="4" fillId="0" borderId="4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14"/>
  <sheetViews>
    <sheetView tabSelected="1" topLeftCell="C1" zoomScale="78" zoomScaleNormal="78" workbookViewId="0">
      <selection activeCell="Y8" sqref="Y8"/>
    </sheetView>
  </sheetViews>
  <sheetFormatPr baseColWidth="10" defaultRowHeight="14.4" x14ac:dyDescent="0.3"/>
  <cols>
    <col min="1" max="1" width="3.88671875" customWidth="1"/>
    <col min="5" max="5" width="4.33203125" customWidth="1"/>
    <col min="7" max="7" width="11.88671875" bestFit="1" customWidth="1"/>
    <col min="8" max="8" width="12.44140625" customWidth="1"/>
    <col min="9" max="9" width="7.88671875" customWidth="1"/>
    <col min="11" max="11" width="8.88671875" customWidth="1"/>
    <col min="12" max="12" width="13.109375" customWidth="1"/>
    <col min="13" max="13" width="10.5546875" customWidth="1"/>
    <col min="14" max="14" width="14.109375" customWidth="1"/>
    <col min="15" max="15" width="12.33203125" customWidth="1"/>
    <col min="16" max="16" width="13.21875" style="3" customWidth="1"/>
    <col min="18" max="18" width="12.33203125" style="2" customWidth="1"/>
    <col min="19" max="19" width="10.44140625" style="2" customWidth="1"/>
    <col min="20" max="20" width="11.5546875" style="2"/>
    <col min="21" max="21" width="8.6640625" style="2" customWidth="1"/>
    <col min="22" max="22" width="7.5546875" customWidth="1"/>
    <col min="24" max="24" width="12" bestFit="1" customWidth="1"/>
    <col min="26" max="26" width="10.6640625" bestFit="1" customWidth="1"/>
    <col min="28" max="28" width="11.5546875" customWidth="1"/>
    <col min="31" max="33" width="12" bestFit="1" customWidth="1"/>
    <col min="34" max="35" width="10.5546875" customWidth="1"/>
    <col min="36" max="36" width="13.88671875" bestFit="1" customWidth="1"/>
    <col min="37" max="37" width="11.33203125" customWidth="1"/>
    <col min="38" max="38" width="16.109375" customWidth="1"/>
    <col min="39" max="39" width="19.33203125" bestFit="1" customWidth="1"/>
    <col min="40" max="40" width="8.21875" bestFit="1" customWidth="1"/>
    <col min="41" max="41" width="12.77734375" bestFit="1" customWidth="1"/>
    <col min="42" max="42" width="8.109375" bestFit="1" customWidth="1"/>
    <col min="43" max="43" width="12" bestFit="1" customWidth="1"/>
    <col min="44" max="44" width="12.44140625" bestFit="1" customWidth="1"/>
  </cols>
  <sheetData>
    <row r="1" spans="2:45" ht="17.399999999999999" customHeight="1" x14ac:dyDescent="0.3"/>
    <row r="2" spans="2:45" x14ac:dyDescent="0.3"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/>
      <c r="S2" s="67"/>
      <c r="T2" s="67"/>
      <c r="U2" s="67"/>
      <c r="V2" s="66"/>
      <c r="W2" s="4" t="s">
        <v>3</v>
      </c>
      <c r="X2" s="4">
        <v>8.2000000000000003E-2</v>
      </c>
      <c r="Y2" s="66"/>
      <c r="Z2" s="66"/>
      <c r="AA2" s="66"/>
      <c r="AB2" s="66"/>
      <c r="AC2" s="66"/>
      <c r="AD2" s="66"/>
      <c r="AE2" s="66"/>
      <c r="AF2" s="66"/>
      <c r="AG2" s="3"/>
      <c r="AH2" s="3"/>
    </row>
    <row r="3" spans="2:45" s="2" customFormat="1" ht="40.200000000000003" thickBot="1" x14ac:dyDescent="0.35">
      <c r="B3" s="75" t="s">
        <v>4</v>
      </c>
      <c r="C3" s="75" t="s">
        <v>6</v>
      </c>
      <c r="D3" s="75" t="s">
        <v>7</v>
      </c>
      <c r="F3" s="70" t="s">
        <v>0</v>
      </c>
      <c r="G3" s="70" t="s">
        <v>23</v>
      </c>
      <c r="H3" s="70" t="s">
        <v>22</v>
      </c>
      <c r="I3" s="70" t="s">
        <v>21</v>
      </c>
      <c r="J3" s="70" t="s">
        <v>16</v>
      </c>
      <c r="K3" s="70" t="s">
        <v>15</v>
      </c>
      <c r="L3" s="70" t="s">
        <v>13</v>
      </c>
      <c r="M3" s="70" t="s">
        <v>14</v>
      </c>
      <c r="N3" s="70" t="s">
        <v>24</v>
      </c>
      <c r="O3" s="70"/>
      <c r="P3" s="70" t="s">
        <v>18</v>
      </c>
      <c r="Q3" s="70" t="s">
        <v>19</v>
      </c>
      <c r="R3" s="70" t="s">
        <v>1</v>
      </c>
      <c r="S3" s="70" t="s">
        <v>25</v>
      </c>
      <c r="T3" s="70" t="s">
        <v>26</v>
      </c>
      <c r="U3" s="70" t="s">
        <v>27</v>
      </c>
      <c r="V3" s="70" t="s">
        <v>28</v>
      </c>
      <c r="W3" s="70" t="s">
        <v>2</v>
      </c>
      <c r="X3" s="70" t="s">
        <v>33</v>
      </c>
      <c r="Y3" s="70" t="s">
        <v>29</v>
      </c>
      <c r="Z3" s="70" t="s">
        <v>30</v>
      </c>
      <c r="AA3" s="70" t="s">
        <v>31</v>
      </c>
      <c r="AB3" s="70" t="s">
        <v>32</v>
      </c>
      <c r="AC3" s="70" t="s">
        <v>9</v>
      </c>
      <c r="AD3" s="70" t="s">
        <v>10</v>
      </c>
      <c r="AE3" s="70" t="s">
        <v>11</v>
      </c>
      <c r="AF3" s="70" t="s">
        <v>12</v>
      </c>
      <c r="AG3" s="71" t="s">
        <v>17</v>
      </c>
      <c r="AH3" s="72"/>
      <c r="AI3" s="37"/>
      <c r="AJ3" s="37"/>
      <c r="AK3" s="37"/>
      <c r="AL3" s="37"/>
      <c r="AM3" s="28"/>
      <c r="AN3" s="28"/>
      <c r="AO3" s="28"/>
      <c r="AP3" s="28"/>
      <c r="AQ3" s="28"/>
      <c r="AR3" s="29"/>
      <c r="AS3" s="29"/>
    </row>
    <row r="4" spans="2:45" ht="15" thickTop="1" x14ac:dyDescent="0.3">
      <c r="B4" s="73" t="s">
        <v>5</v>
      </c>
      <c r="C4" s="74">
        <v>12</v>
      </c>
      <c r="D4" s="74">
        <f>C4*1</f>
        <v>12</v>
      </c>
      <c r="F4" s="27">
        <v>44479</v>
      </c>
      <c r="G4" s="56">
        <v>0.6020833333333333</v>
      </c>
      <c r="H4" s="20">
        <v>36.56</v>
      </c>
      <c r="I4" s="20">
        <v>9</v>
      </c>
      <c r="J4" s="20">
        <v>1</v>
      </c>
      <c r="K4" s="20">
        <f>(J4*1023)/10000</f>
        <v>0.1023</v>
      </c>
      <c r="L4" s="20">
        <f>(((5/K4)-1)*1000)</f>
        <v>47875.855327468227</v>
      </c>
      <c r="M4" s="20">
        <f>L4/1000</f>
        <v>47.87585532746823</v>
      </c>
      <c r="N4" s="20">
        <f>1000*(M4)^(-2.955)</f>
        <v>1.0845650537440172E-2</v>
      </c>
      <c r="O4" s="20" t="str">
        <f>IF(M4&lt;=2,"METANO","OTRO GAS")</f>
        <v>OTRO GAS</v>
      </c>
      <c r="P4" s="20">
        <f t="shared" ref="P4:P63" si="0">H4+273</f>
        <v>309.56</v>
      </c>
      <c r="Q4" s="20">
        <f t="shared" ref="Q4:Q63" si="1">I4/(14.6959)</f>
        <v>0.6124157077824427</v>
      </c>
      <c r="R4" s="21">
        <f t="shared" ref="R4:R63" si="2">N4/1000000</f>
        <v>1.0845650537440173E-8</v>
      </c>
      <c r="S4" s="21">
        <f>1000/1</f>
        <v>1000</v>
      </c>
      <c r="T4" s="21">
        <f>1/W4</f>
        <v>2.4126128185971381E-2</v>
      </c>
      <c r="U4" s="21">
        <f>$D$6/1</f>
        <v>16</v>
      </c>
      <c r="V4" s="20">
        <f>1000/1</f>
        <v>1000</v>
      </c>
      <c r="W4" s="20">
        <f>(1*$X$2*P4)/Q4</f>
        <v>41.448838880888893</v>
      </c>
      <c r="X4" s="20">
        <f>R4*S4*T4*U4*V4</f>
        <v>4.1866168820244958E-3</v>
      </c>
      <c r="Y4" s="20">
        <v>0.65700000000000003</v>
      </c>
      <c r="Z4" s="20">
        <f>1000000/1</f>
        <v>1000000</v>
      </c>
      <c r="AA4" s="20">
        <f>$Y$4*$Z$4</f>
        <v>657000</v>
      </c>
      <c r="AB4" s="49">
        <f>X4/AA4</f>
        <v>6.372324021346264E-9</v>
      </c>
      <c r="AC4" s="49">
        <f>AB4*8708.4</f>
        <v>5.5492746507491805E-5</v>
      </c>
      <c r="AD4" s="49">
        <f>AC4/24</f>
        <v>2.312197771145492E-6</v>
      </c>
      <c r="AE4" s="49">
        <f>(AD4*4.184)/3600</f>
        <v>2.6872876317979831E-9</v>
      </c>
      <c r="AF4" s="20">
        <f>AE4*1000</f>
        <v>2.6872876317979832E-6</v>
      </c>
      <c r="AG4" s="68">
        <f>AF4/AB4</f>
        <v>421.71233333333339</v>
      </c>
      <c r="AH4" s="69">
        <v>421.71233000000001</v>
      </c>
      <c r="AI4" s="76"/>
      <c r="AJ4" s="38"/>
      <c r="AK4" s="38"/>
      <c r="AL4" s="38"/>
      <c r="AM4" s="30"/>
      <c r="AN4" s="30"/>
      <c r="AO4" s="31"/>
      <c r="AP4" s="31"/>
      <c r="AQ4" s="31"/>
      <c r="AR4" s="32"/>
      <c r="AS4" s="32"/>
    </row>
    <row r="5" spans="2:45" x14ac:dyDescent="0.3">
      <c r="B5" s="5" t="s">
        <v>8</v>
      </c>
      <c r="C5" s="1">
        <v>1</v>
      </c>
      <c r="D5" s="1">
        <f>C5*4</f>
        <v>4</v>
      </c>
      <c r="F5" s="23"/>
      <c r="G5" s="53">
        <v>0.625</v>
      </c>
      <c r="H5" s="10">
        <v>37.380000000000003</v>
      </c>
      <c r="I5" s="10">
        <v>9</v>
      </c>
      <c r="J5" s="10">
        <v>21</v>
      </c>
      <c r="K5" s="10">
        <f t="shared" ref="K5:K63" si="3">(J5*1023)/10000</f>
        <v>2.1482999999999999</v>
      </c>
      <c r="L5" s="10">
        <f>(((5/K5)-1)*1000)</f>
        <v>1327.4216822603919</v>
      </c>
      <c r="M5" s="10">
        <f t="shared" ref="M5:M63" si="4">L5/1000</f>
        <v>1.3274216822603919</v>
      </c>
      <c r="N5" s="12">
        <f t="shared" ref="N5:N63" si="5">1000*(M5)^(-2.955)</f>
        <v>433.02072147697521</v>
      </c>
      <c r="O5" s="10" t="str">
        <f>IF(M5&lt;=2,"METANO","OTRO GAS")</f>
        <v>METANO</v>
      </c>
      <c r="P5" s="10">
        <f t="shared" si="0"/>
        <v>310.38</v>
      </c>
      <c r="Q5" s="10">
        <f t="shared" si="1"/>
        <v>0.6124157077824427</v>
      </c>
      <c r="R5" s="11">
        <f t="shared" si="2"/>
        <v>4.3302072147697522E-4</v>
      </c>
      <c r="S5" s="11">
        <f t="shared" ref="S5:S22" si="6">1000/1</f>
        <v>1000</v>
      </c>
      <c r="T5" s="11">
        <f t="shared" ref="T5:T22" si="7">1/W5</f>
        <v>2.4062388817737292E-2</v>
      </c>
      <c r="U5" s="11">
        <f t="shared" ref="U5:U37" si="8">$D$6/1</f>
        <v>16</v>
      </c>
      <c r="V5" s="10">
        <f t="shared" ref="V5:V22" si="9">1000/1</f>
        <v>1000</v>
      </c>
      <c r="W5" s="10">
        <f t="shared" ref="W5:W63" si="10">(1*$X$2*P5)/Q5</f>
        <v>41.558633582666673</v>
      </c>
      <c r="X5" s="12">
        <f t="shared" ref="X5:X22" si="11">R5*S5*T5*U5*V5</f>
        <v>166.71220746105763</v>
      </c>
      <c r="Y5" s="10"/>
      <c r="Z5" s="10"/>
      <c r="AA5" s="10">
        <f>$Y$4*$Z$4</f>
        <v>657000</v>
      </c>
      <c r="AB5" s="12">
        <f t="shared" ref="AB5:AB63" si="12">X5/AA5</f>
        <v>2.5374765214772853E-4</v>
      </c>
      <c r="AC5" s="47">
        <f t="shared" ref="AC5:AC22" si="13">AB5*8708.4</f>
        <v>2.2097360539632791</v>
      </c>
      <c r="AD5" s="47">
        <f>AC5/24</f>
        <v>9.2072335581803291E-2</v>
      </c>
      <c r="AE5" s="58">
        <f t="shared" ref="AE5:AE22" si="14">(AD5*4.184)/3600</f>
        <v>1.0700851446507361E-4</v>
      </c>
      <c r="AF5" s="12">
        <f t="shared" ref="AF5:AF22" si="15">AE5*1000</f>
        <v>0.10700851446507362</v>
      </c>
      <c r="AG5" s="59">
        <f>AF5/AB5</f>
        <v>421.71233333333339</v>
      </c>
      <c r="AH5" s="25"/>
      <c r="AI5" s="76"/>
      <c r="AJ5" s="38"/>
      <c r="AK5" s="38"/>
      <c r="AL5" s="38"/>
      <c r="AM5" s="30"/>
      <c r="AN5" s="30"/>
      <c r="AO5" s="31"/>
      <c r="AP5" s="31"/>
      <c r="AQ5" s="31"/>
      <c r="AR5" s="32"/>
      <c r="AS5" s="32"/>
    </row>
    <row r="6" spans="2:45" x14ac:dyDescent="0.3">
      <c r="B6" s="5"/>
      <c r="C6" s="65" t="s">
        <v>20</v>
      </c>
      <c r="D6" s="1">
        <v>16</v>
      </c>
      <c r="F6" s="23"/>
      <c r="G6" s="53">
        <v>0.66666666666666663</v>
      </c>
      <c r="H6" s="10">
        <v>38.19</v>
      </c>
      <c r="I6" s="10">
        <v>9</v>
      </c>
      <c r="J6" s="10">
        <v>4</v>
      </c>
      <c r="K6" s="10">
        <f t="shared" si="3"/>
        <v>0.40920000000000001</v>
      </c>
      <c r="L6" s="10">
        <f t="shared" ref="L6:L63" si="16">(((5/K6)-1)*1000)</f>
        <v>11218.963831867057</v>
      </c>
      <c r="M6" s="10">
        <f t="shared" si="4"/>
        <v>11.218963831867057</v>
      </c>
      <c r="N6" s="10">
        <f t="shared" si="5"/>
        <v>0.78956816571925181</v>
      </c>
      <c r="O6" s="10" t="str">
        <f t="shared" ref="O6:O63" si="17">IF(M6&lt;=2,"METANO","OTRO GAS")</f>
        <v>OTRO GAS</v>
      </c>
      <c r="P6" s="10">
        <f t="shared" si="0"/>
        <v>311.19</v>
      </c>
      <c r="Q6" s="10">
        <f t="shared" si="1"/>
        <v>0.6124157077824427</v>
      </c>
      <c r="R6" s="11">
        <f t="shared" si="2"/>
        <v>7.8956816571925184E-7</v>
      </c>
      <c r="S6" s="11">
        <f t="shared" si="6"/>
        <v>1000</v>
      </c>
      <c r="T6" s="11">
        <f t="shared" si="7"/>
        <v>2.3999756551461488E-2</v>
      </c>
      <c r="U6" s="11">
        <f t="shared" si="8"/>
        <v>16</v>
      </c>
      <c r="V6" s="10">
        <f t="shared" si="9"/>
        <v>1000</v>
      </c>
      <c r="W6" s="10">
        <f t="shared" si="10"/>
        <v>41.667089324666669</v>
      </c>
      <c r="X6" s="10">
        <f t="shared" si="11"/>
        <v>0.30319110012873668</v>
      </c>
      <c r="Y6" s="10"/>
      <c r="Z6" s="10"/>
      <c r="AA6" s="10">
        <f t="shared" ref="AA6:AA63" si="18">$Y$4*$Z$4</f>
        <v>657000</v>
      </c>
      <c r="AB6" s="18">
        <f t="shared" si="12"/>
        <v>4.6147808238772706E-7</v>
      </c>
      <c r="AC6" s="18">
        <f t="shared" si="13"/>
        <v>4.0187357326652825E-3</v>
      </c>
      <c r="AD6" s="18">
        <f t="shared" ref="AD6:AD22" si="19">AC6/24</f>
        <v>1.6744732219438677E-4</v>
      </c>
      <c r="AE6" s="18">
        <f t="shared" si="14"/>
        <v>1.9461099890592062E-7</v>
      </c>
      <c r="AF6" s="10">
        <f t="shared" si="15"/>
        <v>1.9461099890592063E-4</v>
      </c>
      <c r="AG6" s="57">
        <f t="shared" ref="AG6:AG30" si="20">AF6/AB6</f>
        <v>421.71233333333339</v>
      </c>
      <c r="AH6" s="25"/>
      <c r="AI6" s="76"/>
      <c r="AJ6" s="38"/>
      <c r="AK6" s="38"/>
      <c r="AL6" s="38"/>
      <c r="AM6" s="32"/>
      <c r="AN6" s="32"/>
      <c r="AO6" s="33"/>
      <c r="AP6" s="31"/>
      <c r="AQ6" s="31"/>
      <c r="AR6" s="32"/>
      <c r="AS6" s="32"/>
    </row>
    <row r="7" spans="2:45" x14ac:dyDescent="0.3">
      <c r="F7" s="23"/>
      <c r="G7" s="53">
        <v>0.75</v>
      </c>
      <c r="H7" s="10">
        <v>30.37</v>
      </c>
      <c r="I7" s="10">
        <v>9</v>
      </c>
      <c r="J7" s="10">
        <v>18</v>
      </c>
      <c r="K7" s="10">
        <f t="shared" si="3"/>
        <v>1.8413999999999999</v>
      </c>
      <c r="L7" s="10">
        <f t="shared" si="16"/>
        <v>1715.3252959704575</v>
      </c>
      <c r="M7" s="10">
        <f t="shared" si="4"/>
        <v>1.7153252959704575</v>
      </c>
      <c r="N7" s="12">
        <f t="shared" si="5"/>
        <v>203.00471056306213</v>
      </c>
      <c r="O7" s="10" t="str">
        <f t="shared" si="17"/>
        <v>METANO</v>
      </c>
      <c r="P7" s="10">
        <f t="shared" si="0"/>
        <v>303.37</v>
      </c>
      <c r="Q7" s="10">
        <f t="shared" si="1"/>
        <v>0.6124157077824427</v>
      </c>
      <c r="R7" s="11">
        <f t="shared" si="2"/>
        <v>2.0300471056306212E-4</v>
      </c>
      <c r="S7" s="11">
        <f t="shared" si="6"/>
        <v>1000</v>
      </c>
      <c r="T7" s="11">
        <f t="shared" si="7"/>
        <v>2.4618400768860797E-2</v>
      </c>
      <c r="U7" s="11">
        <f t="shared" si="8"/>
        <v>16</v>
      </c>
      <c r="V7" s="10">
        <f t="shared" si="9"/>
        <v>1000</v>
      </c>
      <c r="W7" s="10">
        <f t="shared" si="10"/>
        <v>40.620022778444451</v>
      </c>
      <c r="X7" s="12">
        <f t="shared" si="11"/>
        <v>79.962421161728827</v>
      </c>
      <c r="Y7" s="10"/>
      <c r="Z7" s="10"/>
      <c r="AA7" s="10">
        <f t="shared" si="18"/>
        <v>657000</v>
      </c>
      <c r="AB7" s="47">
        <f t="shared" si="12"/>
        <v>1.2170840359471663E-4</v>
      </c>
      <c r="AC7" s="47">
        <f t="shared" si="13"/>
        <v>1.0598854618642302</v>
      </c>
      <c r="AD7" s="47">
        <f t="shared" si="19"/>
        <v>4.4161894244342921E-2</v>
      </c>
      <c r="AE7" s="47">
        <f t="shared" si="14"/>
        <v>5.1325934866202999E-5</v>
      </c>
      <c r="AF7" s="12">
        <f t="shared" si="15"/>
        <v>5.1325934866203002E-2</v>
      </c>
      <c r="AG7" s="59">
        <f t="shared" si="20"/>
        <v>421.71233333333333</v>
      </c>
      <c r="AH7" s="25"/>
      <c r="AI7" s="76"/>
      <c r="AJ7" s="38"/>
      <c r="AK7" s="38"/>
      <c r="AL7" s="38"/>
      <c r="AM7" s="30"/>
      <c r="AN7" s="30"/>
      <c r="AO7" s="33"/>
      <c r="AP7" s="31"/>
      <c r="AQ7" s="31"/>
      <c r="AR7" s="32"/>
      <c r="AS7" s="32"/>
    </row>
    <row r="8" spans="2:45" x14ac:dyDescent="0.3">
      <c r="F8" s="23"/>
      <c r="G8" s="53">
        <v>0.79166666666666663</v>
      </c>
      <c r="H8" s="10">
        <v>28.81</v>
      </c>
      <c r="I8" s="10">
        <v>9</v>
      </c>
      <c r="J8" s="10">
        <v>8</v>
      </c>
      <c r="K8" s="10">
        <f t="shared" si="3"/>
        <v>0.81840000000000002</v>
      </c>
      <c r="L8" s="10">
        <f t="shared" si="16"/>
        <v>5109.4819159335284</v>
      </c>
      <c r="M8" s="10">
        <f t="shared" si="4"/>
        <v>5.1094819159335287</v>
      </c>
      <c r="N8" s="10">
        <f t="shared" si="5"/>
        <v>8.0676371997220375</v>
      </c>
      <c r="O8" s="10" t="str">
        <f t="shared" si="17"/>
        <v>OTRO GAS</v>
      </c>
      <c r="P8" s="10">
        <f t="shared" si="0"/>
        <v>301.81</v>
      </c>
      <c r="Q8" s="10">
        <f t="shared" si="1"/>
        <v>0.6124157077824427</v>
      </c>
      <c r="R8" s="11">
        <f t="shared" si="2"/>
        <v>8.0676371997220376E-6</v>
      </c>
      <c r="S8" s="11">
        <f t="shared" si="6"/>
        <v>1000</v>
      </c>
      <c r="T8" s="11">
        <f t="shared" si="7"/>
        <v>2.4745648723532354E-2</v>
      </c>
      <c r="U8" s="11">
        <f t="shared" si="8"/>
        <v>16</v>
      </c>
      <c r="V8" s="10">
        <f t="shared" si="9"/>
        <v>1000</v>
      </c>
      <c r="W8" s="10">
        <f t="shared" si="10"/>
        <v>40.41114505311112</v>
      </c>
      <c r="X8" s="10">
        <f t="shared" si="11"/>
        <v>3.1942226587715807</v>
      </c>
      <c r="Y8" s="10"/>
      <c r="Z8" s="10"/>
      <c r="AA8" s="10">
        <f t="shared" si="18"/>
        <v>657000</v>
      </c>
      <c r="AB8" s="18">
        <f t="shared" si="12"/>
        <v>4.8618305308547649E-6</v>
      </c>
      <c r="AC8" s="18">
        <f t="shared" si="13"/>
        <v>4.2338764994895632E-2</v>
      </c>
      <c r="AD8" s="18">
        <f t="shared" si="19"/>
        <v>1.7641152081206513E-3</v>
      </c>
      <c r="AE8" s="18">
        <f t="shared" si="14"/>
        <v>2.0502938974380015E-6</v>
      </c>
      <c r="AF8" s="10">
        <f t="shared" si="15"/>
        <v>2.0502938974380014E-3</v>
      </c>
      <c r="AG8" s="57">
        <f t="shared" si="20"/>
        <v>421.71233333333333</v>
      </c>
      <c r="AH8" s="25"/>
      <c r="AI8" s="76"/>
      <c r="AJ8" s="39"/>
      <c r="AK8" s="38"/>
      <c r="AL8" s="40"/>
      <c r="AM8" s="30"/>
      <c r="AN8" s="30"/>
      <c r="AO8" s="31"/>
      <c r="AP8" s="31"/>
      <c r="AQ8" s="31"/>
      <c r="AR8" s="32"/>
      <c r="AS8" s="32"/>
    </row>
    <row r="9" spans="2:45" x14ac:dyDescent="0.3">
      <c r="F9" s="23"/>
      <c r="G9" s="53">
        <v>0.875</v>
      </c>
      <c r="H9" s="10">
        <v>27.56</v>
      </c>
      <c r="I9" s="10">
        <v>9</v>
      </c>
      <c r="J9" s="10">
        <v>12</v>
      </c>
      <c r="K9" s="10">
        <f t="shared" si="3"/>
        <v>1.2276</v>
      </c>
      <c r="L9" s="10">
        <f t="shared" si="16"/>
        <v>3072.9879439556858</v>
      </c>
      <c r="M9" s="10">
        <f t="shared" si="4"/>
        <v>3.0729879439556855</v>
      </c>
      <c r="N9" s="10">
        <f t="shared" si="5"/>
        <v>36.245798292354841</v>
      </c>
      <c r="O9" s="10" t="str">
        <f t="shared" si="17"/>
        <v>OTRO GAS</v>
      </c>
      <c r="P9" s="10">
        <f t="shared" si="0"/>
        <v>300.56</v>
      </c>
      <c r="Q9" s="10">
        <f t="shared" si="1"/>
        <v>0.6124157077824427</v>
      </c>
      <c r="R9" s="11">
        <f t="shared" si="2"/>
        <v>3.6245798292354844E-5</v>
      </c>
      <c r="S9" s="11">
        <f t="shared" si="6"/>
        <v>1000</v>
      </c>
      <c r="T9" s="11">
        <f t="shared" si="7"/>
        <v>2.4848563485657778E-2</v>
      </c>
      <c r="U9" s="11">
        <f t="shared" si="8"/>
        <v>16</v>
      </c>
      <c r="V9" s="10">
        <f t="shared" si="9"/>
        <v>1000</v>
      </c>
      <c r="W9" s="10">
        <f t="shared" si="10"/>
        <v>40.243775080888888</v>
      </c>
      <c r="X9" s="10">
        <f t="shared" si="11"/>
        <v>14.410496319294811</v>
      </c>
      <c r="Y9" s="10"/>
      <c r="Z9" s="10"/>
      <c r="AA9" s="10">
        <f t="shared" si="18"/>
        <v>657000</v>
      </c>
      <c r="AB9" s="18">
        <f t="shared" si="12"/>
        <v>2.1933784352046896E-5</v>
      </c>
      <c r="AC9" s="18">
        <f t="shared" si="13"/>
        <v>0.19100816765136519</v>
      </c>
      <c r="AD9" s="18">
        <f t="shared" si="19"/>
        <v>7.9586736521402163E-3</v>
      </c>
      <c r="AE9" s="18">
        <f t="shared" si="14"/>
        <v>9.2497473779318531E-6</v>
      </c>
      <c r="AF9" s="10">
        <f t="shared" si="15"/>
        <v>9.2497473779318534E-3</v>
      </c>
      <c r="AG9" s="57">
        <f t="shared" si="20"/>
        <v>421.71233333333345</v>
      </c>
      <c r="AH9" s="25"/>
      <c r="AI9" s="76"/>
      <c r="AJ9" s="41"/>
      <c r="AK9" s="38"/>
      <c r="AL9" s="38"/>
      <c r="AM9" s="30"/>
      <c r="AN9" s="30"/>
      <c r="AO9" s="31"/>
      <c r="AP9" s="34"/>
      <c r="AQ9" s="31"/>
      <c r="AR9" s="32"/>
      <c r="AS9" s="32"/>
    </row>
    <row r="10" spans="2:45" ht="15" thickBot="1" x14ac:dyDescent="0.35">
      <c r="F10" s="24"/>
      <c r="G10" s="54">
        <v>0.91666666666666663</v>
      </c>
      <c r="H10" s="13">
        <v>27.44</v>
      </c>
      <c r="I10" s="13">
        <v>9</v>
      </c>
      <c r="J10" s="13">
        <v>22</v>
      </c>
      <c r="K10" s="13">
        <f t="shared" si="3"/>
        <v>2.2505999999999999</v>
      </c>
      <c r="L10" s="13">
        <f t="shared" si="16"/>
        <v>1221.6297876121923</v>
      </c>
      <c r="M10" s="13">
        <f t="shared" si="4"/>
        <v>1.2216297876121924</v>
      </c>
      <c r="N10" s="15">
        <f t="shared" si="5"/>
        <v>553.46917882964988</v>
      </c>
      <c r="O10" s="13" t="str">
        <f t="shared" si="17"/>
        <v>METANO</v>
      </c>
      <c r="P10" s="13">
        <f t="shared" si="0"/>
        <v>300.44</v>
      </c>
      <c r="Q10" s="13">
        <f t="shared" si="1"/>
        <v>0.6124157077824427</v>
      </c>
      <c r="R10" s="14">
        <f t="shared" si="2"/>
        <v>5.5346917882964988E-4</v>
      </c>
      <c r="S10" s="14">
        <f t="shared" si="6"/>
        <v>1000</v>
      </c>
      <c r="T10" s="14">
        <f t="shared" si="7"/>
        <v>2.4858488354577626E-2</v>
      </c>
      <c r="U10" s="14">
        <f t="shared" si="8"/>
        <v>16</v>
      </c>
      <c r="V10" s="13">
        <f t="shared" si="9"/>
        <v>1000</v>
      </c>
      <c r="W10" s="13">
        <f t="shared" si="10"/>
        <v>40.227707563555555</v>
      </c>
      <c r="X10" s="15">
        <f t="shared" si="11"/>
        <v>220.13451418487188</v>
      </c>
      <c r="Y10" s="13"/>
      <c r="Z10" s="13"/>
      <c r="AA10" s="13">
        <f t="shared" si="18"/>
        <v>657000</v>
      </c>
      <c r="AB10" s="51">
        <f t="shared" si="12"/>
        <v>3.3506014335596938E-4</v>
      </c>
      <c r="AC10" s="51">
        <f t="shared" si="13"/>
        <v>2.9178377524011236</v>
      </c>
      <c r="AD10" s="51">
        <f t="shared" si="19"/>
        <v>0.12157657301671349</v>
      </c>
      <c r="AE10" s="51">
        <f t="shared" si="14"/>
        <v>1.4129899486164702E-4</v>
      </c>
      <c r="AF10" s="15">
        <f t="shared" si="15"/>
        <v>0.14129899486164701</v>
      </c>
      <c r="AG10" s="60">
        <f t="shared" si="20"/>
        <v>421.71233333333333</v>
      </c>
      <c r="AH10" s="43"/>
      <c r="AI10" s="76"/>
      <c r="AJ10" s="38"/>
      <c r="AK10" s="41"/>
      <c r="AL10" s="38"/>
      <c r="AM10" s="30"/>
      <c r="AN10" s="30"/>
      <c r="AO10" s="31"/>
      <c r="AP10" s="34"/>
      <c r="AQ10" s="31"/>
      <c r="AR10" s="32"/>
      <c r="AS10" s="32"/>
    </row>
    <row r="11" spans="2:45" x14ac:dyDescent="0.3">
      <c r="F11" s="22">
        <v>44480</v>
      </c>
      <c r="G11" s="55">
        <v>0.125</v>
      </c>
      <c r="H11" s="16">
        <v>26.19</v>
      </c>
      <c r="I11" s="16">
        <v>9</v>
      </c>
      <c r="J11" s="16">
        <v>12</v>
      </c>
      <c r="K11" s="16">
        <f t="shared" si="3"/>
        <v>1.2276</v>
      </c>
      <c r="L11" s="16">
        <f t="shared" si="16"/>
        <v>3072.9879439556858</v>
      </c>
      <c r="M11" s="16">
        <f t="shared" si="4"/>
        <v>3.0729879439556855</v>
      </c>
      <c r="N11" s="16">
        <f t="shared" si="5"/>
        <v>36.245798292354841</v>
      </c>
      <c r="O11" s="16" t="str">
        <f t="shared" si="17"/>
        <v>OTRO GAS</v>
      </c>
      <c r="P11" s="16">
        <f t="shared" si="0"/>
        <v>299.19</v>
      </c>
      <c r="Q11" s="16">
        <f t="shared" si="1"/>
        <v>0.6124157077824427</v>
      </c>
      <c r="R11" s="17">
        <f t="shared" si="2"/>
        <v>3.6245798292354844E-5</v>
      </c>
      <c r="S11" s="17">
        <f t="shared" si="6"/>
        <v>1000</v>
      </c>
      <c r="T11" s="17">
        <f t="shared" si="7"/>
        <v>2.4962345804503162E-2</v>
      </c>
      <c r="U11" s="17">
        <f t="shared" si="8"/>
        <v>16</v>
      </c>
      <c r="V11" s="16">
        <f t="shared" si="9"/>
        <v>1000</v>
      </c>
      <c r="W11" s="16">
        <f t="shared" si="10"/>
        <v>40.060337591333337</v>
      </c>
      <c r="X11" s="16">
        <f t="shared" si="11"/>
        <v>14.47648241494451</v>
      </c>
      <c r="Y11" s="16"/>
      <c r="Z11" s="16"/>
      <c r="AA11" s="16">
        <f t="shared" si="18"/>
        <v>657000</v>
      </c>
      <c r="AB11" s="52">
        <f t="shared" si="12"/>
        <v>2.2034219809656787E-5</v>
      </c>
      <c r="AC11" s="52">
        <f t="shared" si="13"/>
        <v>0.19188279979041514</v>
      </c>
      <c r="AD11" s="52">
        <f t="shared" si="19"/>
        <v>7.9951166579339643E-3</v>
      </c>
      <c r="AE11" s="49">
        <f t="shared" si="14"/>
        <v>9.292102249109919E-6</v>
      </c>
      <c r="AF11" s="20">
        <f t="shared" si="15"/>
        <v>9.2921022491099185E-3</v>
      </c>
      <c r="AG11" s="61">
        <f t="shared" si="20"/>
        <v>421.71233333333328</v>
      </c>
      <c r="AH11" s="44">
        <f>AVERAGE(AG13:AG14)</f>
        <v>421.71233333333333</v>
      </c>
      <c r="AI11" s="77"/>
      <c r="AJ11" s="38"/>
      <c r="AK11" s="38"/>
      <c r="AL11" s="38"/>
      <c r="AM11" s="30"/>
      <c r="AN11" s="30"/>
      <c r="AO11" s="31"/>
      <c r="AP11" s="31"/>
      <c r="AQ11" s="31"/>
      <c r="AR11" s="32"/>
      <c r="AS11" s="32"/>
    </row>
    <row r="12" spans="2:45" x14ac:dyDescent="0.3">
      <c r="F12" s="23"/>
      <c r="G12" s="53">
        <v>0.16666666666666666</v>
      </c>
      <c r="H12" s="10">
        <v>26.06</v>
      </c>
      <c r="I12" s="10">
        <v>9</v>
      </c>
      <c r="J12" s="10">
        <v>2</v>
      </c>
      <c r="K12" s="10">
        <f t="shared" si="3"/>
        <v>0.2046</v>
      </c>
      <c r="L12" s="10">
        <f t="shared" si="16"/>
        <v>23437.927663734114</v>
      </c>
      <c r="M12" s="10">
        <f t="shared" si="4"/>
        <v>23.437927663734115</v>
      </c>
      <c r="N12" s="10">
        <f t="shared" si="5"/>
        <v>8.9513540656491822E-2</v>
      </c>
      <c r="O12" s="10" t="str">
        <f t="shared" si="17"/>
        <v>OTRO GAS</v>
      </c>
      <c r="P12" s="10">
        <f t="shared" si="0"/>
        <v>299.06</v>
      </c>
      <c r="Q12" s="10">
        <f t="shared" si="1"/>
        <v>0.6124157077824427</v>
      </c>
      <c r="R12" s="11">
        <f t="shared" si="2"/>
        <v>8.9513540656491816E-8</v>
      </c>
      <c r="S12" s="11">
        <f t="shared" si="6"/>
        <v>1000</v>
      </c>
      <c r="T12" s="11">
        <f t="shared" si="7"/>
        <v>2.4973196820869726E-2</v>
      </c>
      <c r="U12" s="11">
        <f t="shared" si="8"/>
        <v>16</v>
      </c>
      <c r="V12" s="10">
        <f t="shared" si="9"/>
        <v>1000</v>
      </c>
      <c r="W12" s="10">
        <f t="shared" si="10"/>
        <v>40.042931114222228</v>
      </c>
      <c r="X12" s="10">
        <f t="shared" si="11"/>
        <v>3.5767028303159913E-2</v>
      </c>
      <c r="Y12" s="10"/>
      <c r="Z12" s="10"/>
      <c r="AA12" s="10">
        <f t="shared" si="18"/>
        <v>657000</v>
      </c>
      <c r="AB12" s="18">
        <f t="shared" si="12"/>
        <v>5.4439921313789822E-8</v>
      </c>
      <c r="AC12" s="18">
        <f t="shared" si="13"/>
        <v>4.7408461076900725E-4</v>
      </c>
      <c r="AD12" s="18">
        <f t="shared" si="19"/>
        <v>1.9753525448708634E-5</v>
      </c>
      <c r="AE12" s="18">
        <f t="shared" si="14"/>
        <v>2.2957986243721368E-8</v>
      </c>
      <c r="AF12" s="10">
        <f t="shared" si="15"/>
        <v>2.2957986243721368E-5</v>
      </c>
      <c r="AG12" s="57">
        <f t="shared" si="20"/>
        <v>421.71233333333328</v>
      </c>
      <c r="AH12" s="25"/>
      <c r="AI12" s="76"/>
      <c r="AJ12" s="38"/>
      <c r="AK12" s="41"/>
      <c r="AL12" s="38"/>
      <c r="AM12" s="30"/>
      <c r="AN12" s="30"/>
      <c r="AO12" s="31"/>
      <c r="AP12" s="33"/>
      <c r="AQ12" s="31"/>
      <c r="AR12" s="32"/>
      <c r="AS12" s="32"/>
    </row>
    <row r="13" spans="2:45" x14ac:dyDescent="0.3">
      <c r="F13" s="23"/>
      <c r="G13" s="53">
        <v>0.29166666666666669</v>
      </c>
      <c r="H13" s="10">
        <v>35.25</v>
      </c>
      <c r="I13" s="10">
        <v>9</v>
      </c>
      <c r="J13" s="10">
        <v>19</v>
      </c>
      <c r="K13" s="10">
        <f t="shared" si="3"/>
        <v>1.9437</v>
      </c>
      <c r="L13" s="10">
        <f t="shared" si="16"/>
        <v>1572.4134382878017</v>
      </c>
      <c r="M13" s="10">
        <f t="shared" si="4"/>
        <v>1.5724134382878017</v>
      </c>
      <c r="N13" s="12">
        <f t="shared" si="5"/>
        <v>262.50964417505276</v>
      </c>
      <c r="O13" s="10" t="str">
        <f t="shared" si="17"/>
        <v>METANO</v>
      </c>
      <c r="P13" s="10">
        <f t="shared" si="0"/>
        <v>308.25</v>
      </c>
      <c r="Q13" s="10">
        <f t="shared" si="1"/>
        <v>0.6124157077824427</v>
      </c>
      <c r="R13" s="11">
        <f t="shared" si="2"/>
        <v>2.6250964417505278E-4</v>
      </c>
      <c r="S13" s="11">
        <f t="shared" si="6"/>
        <v>1000</v>
      </c>
      <c r="T13" s="11">
        <f t="shared" si="7"/>
        <v>2.4228659339008276E-2</v>
      </c>
      <c r="U13" s="11">
        <f t="shared" si="8"/>
        <v>16</v>
      </c>
      <c r="V13" s="10">
        <f t="shared" si="9"/>
        <v>1000</v>
      </c>
      <c r="W13" s="10">
        <f t="shared" si="10"/>
        <v>41.273435150000005</v>
      </c>
      <c r="X13" s="12">
        <f t="shared" si="11"/>
        <v>101.76410787074612</v>
      </c>
      <c r="Y13" s="10"/>
      <c r="Z13" s="10"/>
      <c r="AA13" s="10">
        <f t="shared" si="18"/>
        <v>657000</v>
      </c>
      <c r="AB13" s="47">
        <f t="shared" si="12"/>
        <v>1.548920972157475E-4</v>
      </c>
      <c r="AC13" s="47">
        <f t="shared" si="13"/>
        <v>1.3488623393936154</v>
      </c>
      <c r="AD13" s="47">
        <f t="shared" si="19"/>
        <v>5.6202597474733974E-2</v>
      </c>
      <c r="AE13" s="47">
        <f t="shared" si="14"/>
        <v>6.531990773174638E-5</v>
      </c>
      <c r="AF13" s="12">
        <f t="shared" si="15"/>
        <v>6.5319907731746382E-2</v>
      </c>
      <c r="AG13" s="59">
        <f t="shared" si="20"/>
        <v>421.71233333333333</v>
      </c>
      <c r="AH13" s="25"/>
      <c r="AI13" s="76"/>
      <c r="AJ13" s="42"/>
      <c r="AK13" s="38"/>
      <c r="AL13" s="38"/>
      <c r="AM13" s="30"/>
      <c r="AN13" s="30"/>
      <c r="AO13" s="31"/>
      <c r="AP13" s="33"/>
      <c r="AQ13" s="31"/>
      <c r="AR13" s="32"/>
      <c r="AS13" s="32"/>
    </row>
    <row r="14" spans="2:45" x14ac:dyDescent="0.3">
      <c r="F14" s="23"/>
      <c r="G14" s="53">
        <v>0.33333333333333331</v>
      </c>
      <c r="H14" s="10">
        <v>34.56</v>
      </c>
      <c r="I14" s="10">
        <v>9</v>
      </c>
      <c r="J14" s="10">
        <v>18</v>
      </c>
      <c r="K14" s="10">
        <f t="shared" si="3"/>
        <v>1.8413999999999999</v>
      </c>
      <c r="L14" s="10">
        <f t="shared" si="16"/>
        <v>1715.3252959704575</v>
      </c>
      <c r="M14" s="10">
        <f t="shared" si="4"/>
        <v>1.7153252959704575</v>
      </c>
      <c r="N14" s="12">
        <f t="shared" si="5"/>
        <v>203.00471056306213</v>
      </c>
      <c r="O14" s="10" t="str">
        <f t="shared" si="17"/>
        <v>METANO</v>
      </c>
      <c r="P14" s="10">
        <f t="shared" si="0"/>
        <v>307.56</v>
      </c>
      <c r="Q14" s="10">
        <f t="shared" si="1"/>
        <v>0.6124157077824427</v>
      </c>
      <c r="R14" s="11">
        <f t="shared" si="2"/>
        <v>2.0300471056306212E-4</v>
      </c>
      <c r="S14" s="11">
        <f t="shared" si="6"/>
        <v>1000</v>
      </c>
      <c r="T14" s="11">
        <f t="shared" si="7"/>
        <v>2.4283015480716933E-2</v>
      </c>
      <c r="U14" s="11">
        <f t="shared" si="8"/>
        <v>16</v>
      </c>
      <c r="V14" s="10">
        <f t="shared" si="9"/>
        <v>1000</v>
      </c>
      <c r="W14" s="10">
        <f t="shared" si="10"/>
        <v>41.181046925333341</v>
      </c>
      <c r="X14" s="12">
        <f t="shared" si="11"/>
        <v>78.873064468180758</v>
      </c>
      <c r="Y14" s="10"/>
      <c r="Z14" s="10"/>
      <c r="AA14" s="10">
        <f t="shared" si="18"/>
        <v>657000</v>
      </c>
      <c r="AB14" s="47">
        <f t="shared" si="12"/>
        <v>1.2005032643558716E-4</v>
      </c>
      <c r="AC14" s="47">
        <f t="shared" si="13"/>
        <v>1.0454462627316672</v>
      </c>
      <c r="AD14" s="47">
        <f t="shared" si="19"/>
        <v>4.3560260947152797E-2</v>
      </c>
      <c r="AE14" s="47">
        <f t="shared" si="14"/>
        <v>5.0626703278579808E-5</v>
      </c>
      <c r="AF14" s="12">
        <f t="shared" si="15"/>
        <v>5.0626703278579807E-2</v>
      </c>
      <c r="AG14" s="59">
        <f t="shared" si="20"/>
        <v>421.71233333333333</v>
      </c>
      <c r="AH14" s="25"/>
      <c r="AI14" s="76"/>
      <c r="AJ14" s="38"/>
      <c r="AK14" s="38"/>
      <c r="AL14" s="38"/>
      <c r="AM14" s="30"/>
      <c r="AN14" s="35"/>
      <c r="AO14" s="9"/>
      <c r="AP14" s="9"/>
      <c r="AQ14" s="9"/>
    </row>
    <row r="15" spans="2:45" x14ac:dyDescent="0.3">
      <c r="F15" s="23"/>
      <c r="G15" s="53">
        <v>0.375</v>
      </c>
      <c r="H15" s="10">
        <v>33.25</v>
      </c>
      <c r="I15" s="10">
        <v>9</v>
      </c>
      <c r="J15" s="10">
        <v>6</v>
      </c>
      <c r="K15" s="10">
        <f t="shared" si="3"/>
        <v>0.61380000000000001</v>
      </c>
      <c r="L15" s="10">
        <f t="shared" si="16"/>
        <v>7145.9758879113715</v>
      </c>
      <c r="M15" s="10">
        <f t="shared" si="4"/>
        <v>7.1459758879113711</v>
      </c>
      <c r="N15" s="10">
        <f t="shared" si="5"/>
        <v>2.9939747282432063</v>
      </c>
      <c r="O15" s="10" t="str">
        <f t="shared" si="17"/>
        <v>OTRO GAS</v>
      </c>
      <c r="P15" s="10">
        <f t="shared" si="0"/>
        <v>306.25</v>
      </c>
      <c r="Q15" s="10">
        <f t="shared" si="1"/>
        <v>0.6124157077824427</v>
      </c>
      <c r="R15" s="11">
        <f t="shared" si="2"/>
        <v>2.9939747282432063E-6</v>
      </c>
      <c r="S15" s="11">
        <f t="shared" si="6"/>
        <v>1000</v>
      </c>
      <c r="T15" s="11">
        <f t="shared" si="7"/>
        <v>2.4386887318365066E-2</v>
      </c>
      <c r="U15" s="11">
        <f t="shared" si="8"/>
        <v>16</v>
      </c>
      <c r="V15" s="10">
        <f t="shared" si="9"/>
        <v>1000</v>
      </c>
      <c r="W15" s="10">
        <f t="shared" si="10"/>
        <v>41.005643194444445</v>
      </c>
      <c r="X15" s="10">
        <f t="shared" si="11"/>
        <v>1.1682195893071958</v>
      </c>
      <c r="Y15" s="10"/>
      <c r="Z15" s="10"/>
      <c r="AA15" s="10">
        <f t="shared" si="18"/>
        <v>657000</v>
      </c>
      <c r="AB15" s="18">
        <f t="shared" si="12"/>
        <v>1.7781120080779235E-6</v>
      </c>
      <c r="AC15" s="18">
        <f t="shared" si="13"/>
        <v>1.5484510611145788E-2</v>
      </c>
      <c r="AD15" s="18">
        <f t="shared" si="19"/>
        <v>6.4518794213107452E-4</v>
      </c>
      <c r="AE15" s="18">
        <f t="shared" si="14"/>
        <v>7.4985176385455994E-7</v>
      </c>
      <c r="AF15" s="10">
        <f t="shared" si="15"/>
        <v>7.4985176385455995E-4</v>
      </c>
      <c r="AG15" s="57">
        <f t="shared" si="20"/>
        <v>421.71233333333333</v>
      </c>
      <c r="AH15" s="25"/>
      <c r="AI15" s="76"/>
      <c r="AJ15" s="38"/>
      <c r="AK15" s="38"/>
      <c r="AL15" s="38"/>
      <c r="AM15" s="30"/>
      <c r="AN15" s="36"/>
      <c r="AO15" s="8"/>
      <c r="AP15" s="8"/>
      <c r="AQ15" s="8"/>
    </row>
    <row r="16" spans="2:45" x14ac:dyDescent="0.3">
      <c r="F16" s="23"/>
      <c r="G16" s="53">
        <v>0.41666666666666669</v>
      </c>
      <c r="H16" s="10">
        <v>34.630000000000003</v>
      </c>
      <c r="I16" s="10">
        <v>9</v>
      </c>
      <c r="J16" s="10">
        <v>6</v>
      </c>
      <c r="K16" s="10">
        <f t="shared" si="3"/>
        <v>0.61380000000000001</v>
      </c>
      <c r="L16" s="10">
        <f t="shared" si="16"/>
        <v>7145.9758879113715</v>
      </c>
      <c r="M16" s="10">
        <f t="shared" si="4"/>
        <v>7.1459758879113711</v>
      </c>
      <c r="N16" s="10">
        <f t="shared" si="5"/>
        <v>2.9939747282432063</v>
      </c>
      <c r="O16" s="10" t="str">
        <f t="shared" si="17"/>
        <v>OTRO GAS</v>
      </c>
      <c r="P16" s="10">
        <f t="shared" si="0"/>
        <v>307.63</v>
      </c>
      <c r="Q16" s="10">
        <f t="shared" si="1"/>
        <v>0.6124157077824427</v>
      </c>
      <c r="R16" s="11">
        <f t="shared" si="2"/>
        <v>2.9939747282432063E-6</v>
      </c>
      <c r="S16" s="11">
        <f t="shared" si="6"/>
        <v>1000</v>
      </c>
      <c r="T16" s="11">
        <f t="shared" si="7"/>
        <v>2.4277489975780324E-2</v>
      </c>
      <c r="U16" s="11">
        <f t="shared" si="8"/>
        <v>16</v>
      </c>
      <c r="V16" s="10">
        <f t="shared" si="9"/>
        <v>1000</v>
      </c>
      <c r="W16" s="10">
        <f t="shared" si="10"/>
        <v>41.19041964377778</v>
      </c>
      <c r="X16" s="10">
        <f t="shared" si="11"/>
        <v>1.1629790632426249</v>
      </c>
      <c r="Y16" s="10"/>
      <c r="Z16" s="10"/>
      <c r="AA16" s="10">
        <f t="shared" si="18"/>
        <v>657000</v>
      </c>
      <c r="AB16" s="18">
        <f t="shared" si="12"/>
        <v>1.7701355604910576E-6</v>
      </c>
      <c r="AC16" s="18">
        <f t="shared" si="13"/>
        <v>1.5415048514980326E-2</v>
      </c>
      <c r="AD16" s="18">
        <f t="shared" si="19"/>
        <v>6.422936881241803E-4</v>
      </c>
      <c r="AE16" s="18">
        <f t="shared" si="14"/>
        <v>7.4648799753099177E-7</v>
      </c>
      <c r="AF16" s="10">
        <f t="shared" si="15"/>
        <v>7.4648799753099172E-4</v>
      </c>
      <c r="AG16" s="57">
        <f t="shared" si="20"/>
        <v>421.71233333333333</v>
      </c>
      <c r="AH16" s="25"/>
      <c r="AI16" s="76"/>
      <c r="AJ16" s="38"/>
      <c r="AK16" s="38"/>
      <c r="AL16" s="38"/>
      <c r="AM16" s="30"/>
      <c r="AO16" s="8"/>
      <c r="AP16" s="8"/>
      <c r="AQ16" s="8"/>
    </row>
    <row r="17" spans="6:43" x14ac:dyDescent="0.3">
      <c r="F17" s="23"/>
      <c r="G17" s="53">
        <v>0.5</v>
      </c>
      <c r="H17" s="10">
        <v>37.44</v>
      </c>
      <c r="I17" s="10">
        <v>9</v>
      </c>
      <c r="J17" s="10">
        <v>6</v>
      </c>
      <c r="K17" s="10">
        <f t="shared" si="3"/>
        <v>0.61380000000000001</v>
      </c>
      <c r="L17" s="10">
        <f t="shared" si="16"/>
        <v>7145.9758879113715</v>
      </c>
      <c r="M17" s="10">
        <f t="shared" si="4"/>
        <v>7.1459758879113711</v>
      </c>
      <c r="N17" s="10">
        <f t="shared" si="5"/>
        <v>2.9939747282432063</v>
      </c>
      <c r="O17" s="10" t="str">
        <f t="shared" si="17"/>
        <v>OTRO GAS</v>
      </c>
      <c r="P17" s="10">
        <f t="shared" si="0"/>
        <v>310.44</v>
      </c>
      <c r="Q17" s="10">
        <f t="shared" si="1"/>
        <v>0.6124157077824427</v>
      </c>
      <c r="R17" s="11">
        <f t="shared" si="2"/>
        <v>2.9939747282432063E-6</v>
      </c>
      <c r="S17" s="11">
        <f t="shared" si="6"/>
        <v>1000</v>
      </c>
      <c r="T17" s="11">
        <f t="shared" si="7"/>
        <v>2.4057738182094127E-2</v>
      </c>
      <c r="U17" s="11">
        <f t="shared" si="8"/>
        <v>16</v>
      </c>
      <c r="V17" s="10">
        <f t="shared" si="9"/>
        <v>1000</v>
      </c>
      <c r="W17" s="10">
        <f t="shared" si="10"/>
        <v>41.566667341333336</v>
      </c>
      <c r="X17" s="10">
        <f t="shared" si="11"/>
        <v>1.1524521621741035</v>
      </c>
      <c r="Y17" s="10"/>
      <c r="Z17" s="10"/>
      <c r="AA17" s="10">
        <f t="shared" si="18"/>
        <v>657000</v>
      </c>
      <c r="AB17" s="18">
        <f t="shared" si="12"/>
        <v>1.7541128800214666E-6</v>
      </c>
      <c r="AC17" s="18">
        <f t="shared" si="13"/>
        <v>1.5275516604378939E-2</v>
      </c>
      <c r="AD17" s="18">
        <f t="shared" si="19"/>
        <v>6.3647985851578907E-4</v>
      </c>
      <c r="AE17" s="18">
        <f t="shared" si="14"/>
        <v>7.3973103556390606E-7</v>
      </c>
      <c r="AF17" s="10">
        <f t="shared" si="15"/>
        <v>7.3973103556390608E-4</v>
      </c>
      <c r="AG17" s="57">
        <f t="shared" si="20"/>
        <v>421.71233333333333</v>
      </c>
      <c r="AH17" s="25"/>
      <c r="AI17" s="76"/>
      <c r="AJ17" s="38"/>
      <c r="AK17" s="38"/>
      <c r="AL17" s="38"/>
      <c r="AM17" s="32"/>
      <c r="AN17" s="36"/>
      <c r="AO17" s="8"/>
      <c r="AP17" s="8"/>
      <c r="AQ17" s="8"/>
    </row>
    <row r="18" spans="6:43" x14ac:dyDescent="0.3">
      <c r="F18" s="23"/>
      <c r="G18" s="53">
        <v>0.54166666666666663</v>
      </c>
      <c r="H18" s="10">
        <v>37.130000000000003</v>
      </c>
      <c r="I18" s="10">
        <v>9</v>
      </c>
      <c r="J18" s="10">
        <v>1</v>
      </c>
      <c r="K18" s="10">
        <f t="shared" si="3"/>
        <v>0.1023</v>
      </c>
      <c r="L18" s="10">
        <f t="shared" si="16"/>
        <v>47875.855327468227</v>
      </c>
      <c r="M18" s="10">
        <f t="shared" si="4"/>
        <v>47.87585532746823</v>
      </c>
      <c r="N18" s="10">
        <f t="shared" si="5"/>
        <v>1.0845650537440172E-2</v>
      </c>
      <c r="O18" s="10" t="str">
        <f t="shared" si="17"/>
        <v>OTRO GAS</v>
      </c>
      <c r="P18" s="10">
        <f t="shared" si="0"/>
        <v>310.13</v>
      </c>
      <c r="Q18" s="10">
        <f t="shared" si="1"/>
        <v>0.6124157077824427</v>
      </c>
      <c r="R18" s="11">
        <f t="shared" si="2"/>
        <v>1.0845650537440173E-8</v>
      </c>
      <c r="S18" s="11">
        <f t="shared" si="6"/>
        <v>1000</v>
      </c>
      <c r="T18" s="11">
        <f t="shared" si="7"/>
        <v>2.408178583577629E-2</v>
      </c>
      <c r="U18" s="11">
        <f t="shared" si="8"/>
        <v>16</v>
      </c>
      <c r="V18" s="10">
        <f t="shared" si="9"/>
        <v>1000</v>
      </c>
      <c r="W18" s="10">
        <f t="shared" si="10"/>
        <v>41.525159588222223</v>
      </c>
      <c r="X18" s="10">
        <f t="shared" si="11"/>
        <v>4.1789221358768999E-3</v>
      </c>
      <c r="Y18" s="10"/>
      <c r="Z18" s="10"/>
      <c r="AA18" s="10">
        <f t="shared" si="18"/>
        <v>657000</v>
      </c>
      <c r="AB18" s="18">
        <f t="shared" si="12"/>
        <v>6.3606120789602734E-9</v>
      </c>
      <c r="AC18" s="18">
        <f t="shared" si="13"/>
        <v>5.5390754228417646E-5</v>
      </c>
      <c r="AD18" s="18">
        <f t="shared" si="19"/>
        <v>2.3079480928507353E-6</v>
      </c>
      <c r="AE18" s="18">
        <f t="shared" si="14"/>
        <v>2.6823485612465216E-9</v>
      </c>
      <c r="AF18" s="10">
        <f t="shared" si="15"/>
        <v>2.6823485612465217E-6</v>
      </c>
      <c r="AG18" s="57">
        <f t="shared" si="20"/>
        <v>421.71233333333345</v>
      </c>
      <c r="AH18" s="25"/>
      <c r="AI18" s="76"/>
      <c r="AJ18" s="38"/>
      <c r="AK18" s="38"/>
      <c r="AL18" s="38"/>
      <c r="AM18" s="30"/>
      <c r="AN18" s="36"/>
      <c r="AO18" s="8"/>
      <c r="AP18" s="8"/>
      <c r="AQ18" s="8"/>
    </row>
    <row r="19" spans="6:43" x14ac:dyDescent="0.3">
      <c r="F19" s="23"/>
      <c r="G19" s="53">
        <v>0.54236111111111118</v>
      </c>
      <c r="H19" s="10">
        <v>37.130000000000003</v>
      </c>
      <c r="I19" s="10">
        <v>9</v>
      </c>
      <c r="J19" s="10">
        <v>1</v>
      </c>
      <c r="K19" s="10">
        <f t="shared" si="3"/>
        <v>0.1023</v>
      </c>
      <c r="L19" s="10">
        <f t="shared" si="16"/>
        <v>47875.855327468227</v>
      </c>
      <c r="M19" s="10">
        <f t="shared" si="4"/>
        <v>47.87585532746823</v>
      </c>
      <c r="N19" s="10">
        <f t="shared" si="5"/>
        <v>1.0845650537440172E-2</v>
      </c>
      <c r="O19" s="10" t="str">
        <f t="shared" si="17"/>
        <v>OTRO GAS</v>
      </c>
      <c r="P19" s="10">
        <f t="shared" si="0"/>
        <v>310.13</v>
      </c>
      <c r="Q19" s="10">
        <f t="shared" si="1"/>
        <v>0.6124157077824427</v>
      </c>
      <c r="R19" s="11">
        <f t="shared" si="2"/>
        <v>1.0845650537440173E-8</v>
      </c>
      <c r="S19" s="11">
        <f t="shared" si="6"/>
        <v>1000</v>
      </c>
      <c r="T19" s="11">
        <f t="shared" si="7"/>
        <v>2.408178583577629E-2</v>
      </c>
      <c r="U19" s="11">
        <f t="shared" si="8"/>
        <v>16</v>
      </c>
      <c r="V19" s="10">
        <f t="shared" si="9"/>
        <v>1000</v>
      </c>
      <c r="W19" s="10">
        <f t="shared" si="10"/>
        <v>41.525159588222223</v>
      </c>
      <c r="X19" s="10">
        <f t="shared" si="11"/>
        <v>4.1789221358768999E-3</v>
      </c>
      <c r="Y19" s="10"/>
      <c r="Z19" s="10"/>
      <c r="AA19" s="10">
        <f t="shared" si="18"/>
        <v>657000</v>
      </c>
      <c r="AB19" s="18">
        <f t="shared" si="12"/>
        <v>6.3606120789602734E-9</v>
      </c>
      <c r="AC19" s="18">
        <f t="shared" si="13"/>
        <v>5.5390754228417646E-5</v>
      </c>
      <c r="AD19" s="18">
        <f t="shared" si="19"/>
        <v>2.3079480928507353E-6</v>
      </c>
      <c r="AE19" s="18">
        <f t="shared" si="14"/>
        <v>2.6823485612465216E-9</v>
      </c>
      <c r="AF19" s="10">
        <f t="shared" si="15"/>
        <v>2.6823485612465217E-6</v>
      </c>
      <c r="AG19" s="57">
        <f t="shared" si="20"/>
        <v>421.71233333333345</v>
      </c>
      <c r="AH19" s="25"/>
      <c r="AI19" s="76"/>
      <c r="AJ19" s="38"/>
      <c r="AK19" s="38"/>
      <c r="AL19" s="38"/>
      <c r="AM19" s="30"/>
      <c r="AN19" s="36"/>
      <c r="AO19" s="8"/>
      <c r="AP19" s="8"/>
      <c r="AQ19" s="8"/>
    </row>
    <row r="20" spans="6:43" x14ac:dyDescent="0.3">
      <c r="F20" s="23"/>
      <c r="G20" s="53">
        <v>0.66666666666666663</v>
      </c>
      <c r="H20" s="10">
        <v>38.75</v>
      </c>
      <c r="I20" s="10">
        <v>9</v>
      </c>
      <c r="J20" s="10">
        <v>9</v>
      </c>
      <c r="K20" s="10">
        <f t="shared" si="3"/>
        <v>0.92069999999999996</v>
      </c>
      <c r="L20" s="10">
        <f t="shared" si="16"/>
        <v>4430.6505919409146</v>
      </c>
      <c r="M20" s="10">
        <f t="shared" si="4"/>
        <v>4.4306505919409149</v>
      </c>
      <c r="N20" s="10">
        <f t="shared" si="5"/>
        <v>12.293867578895275</v>
      </c>
      <c r="O20" s="10" t="str">
        <f t="shared" si="17"/>
        <v>OTRO GAS</v>
      </c>
      <c r="P20" s="10">
        <f t="shared" si="0"/>
        <v>311.75</v>
      </c>
      <c r="Q20" s="10">
        <f t="shared" si="1"/>
        <v>0.6124157077824427</v>
      </c>
      <c r="R20" s="11">
        <f t="shared" si="2"/>
        <v>1.2293867578895275E-5</v>
      </c>
      <c r="S20" s="11">
        <f t="shared" si="6"/>
        <v>1000</v>
      </c>
      <c r="T20" s="11">
        <f t="shared" si="7"/>
        <v>2.3956645521248762E-2</v>
      </c>
      <c r="U20" s="11">
        <f t="shared" si="8"/>
        <v>16</v>
      </c>
      <c r="V20" s="10">
        <f t="shared" si="9"/>
        <v>1000</v>
      </c>
      <c r="W20" s="10">
        <f t="shared" si="10"/>
        <v>41.742071072222224</v>
      </c>
      <c r="X20" s="10">
        <f t="shared" si="11"/>
        <v>4.7123172427642697</v>
      </c>
      <c r="Y20" s="10"/>
      <c r="Z20" s="10"/>
      <c r="AA20" s="10">
        <f t="shared" si="18"/>
        <v>657000</v>
      </c>
      <c r="AB20" s="18">
        <f t="shared" si="12"/>
        <v>7.1724767774189801E-6</v>
      </c>
      <c r="AC20" s="18">
        <f t="shared" si="13"/>
        <v>6.2460796768475442E-2</v>
      </c>
      <c r="AD20" s="18">
        <f t="shared" si="19"/>
        <v>2.6025331986864767E-3</v>
      </c>
      <c r="AE20" s="18">
        <f t="shared" si="14"/>
        <v>3.0247219175845051E-6</v>
      </c>
      <c r="AF20" s="10">
        <f t="shared" si="15"/>
        <v>3.0247219175845051E-3</v>
      </c>
      <c r="AG20" s="57">
        <f t="shared" si="20"/>
        <v>421.71233333333328</v>
      </c>
      <c r="AH20" s="25"/>
      <c r="AI20" s="76"/>
      <c r="AJ20" s="38"/>
      <c r="AK20" s="38"/>
      <c r="AL20" s="38"/>
      <c r="AM20" s="30"/>
      <c r="AN20" s="36"/>
      <c r="AO20" s="8"/>
      <c r="AP20" s="8"/>
      <c r="AQ20" s="8"/>
    </row>
    <row r="21" spans="6:43" x14ac:dyDescent="0.3">
      <c r="F21" s="23"/>
      <c r="G21" s="53">
        <v>0.70833333333333337</v>
      </c>
      <c r="H21" s="10">
        <v>38.380000000000003</v>
      </c>
      <c r="I21" s="10">
        <v>9</v>
      </c>
      <c r="J21" s="10">
        <v>1</v>
      </c>
      <c r="K21" s="10">
        <f t="shared" si="3"/>
        <v>0.1023</v>
      </c>
      <c r="L21" s="10">
        <f t="shared" si="16"/>
        <v>47875.855327468227</v>
      </c>
      <c r="M21" s="10">
        <f t="shared" si="4"/>
        <v>47.87585532746823</v>
      </c>
      <c r="N21" s="10">
        <f t="shared" si="5"/>
        <v>1.0845650537440172E-2</v>
      </c>
      <c r="O21" s="10" t="str">
        <f t="shared" si="17"/>
        <v>OTRO GAS</v>
      </c>
      <c r="P21" s="10">
        <f t="shared" si="0"/>
        <v>311.38</v>
      </c>
      <c r="Q21" s="10">
        <f t="shared" si="1"/>
        <v>0.6124157077824427</v>
      </c>
      <c r="R21" s="11">
        <f t="shared" si="2"/>
        <v>1.0845650537440173E-8</v>
      </c>
      <c r="S21" s="11">
        <f t="shared" si="6"/>
        <v>1000</v>
      </c>
      <c r="T21" s="11">
        <f t="shared" si="7"/>
        <v>2.3985112214173359E-2</v>
      </c>
      <c r="U21" s="11">
        <f t="shared" si="8"/>
        <v>16</v>
      </c>
      <c r="V21" s="10">
        <f t="shared" si="9"/>
        <v>1000</v>
      </c>
      <c r="W21" s="10">
        <f t="shared" si="10"/>
        <v>41.692529560444449</v>
      </c>
      <c r="X21" s="10">
        <f t="shared" si="11"/>
        <v>4.1621463228193939E-3</v>
      </c>
      <c r="Y21" s="10"/>
      <c r="Z21" s="10"/>
      <c r="AA21" s="10">
        <f t="shared" si="18"/>
        <v>657000</v>
      </c>
      <c r="AB21" s="18">
        <f t="shared" si="12"/>
        <v>6.3350781169244961E-9</v>
      </c>
      <c r="AC21" s="18">
        <f t="shared" si="13"/>
        <v>5.516839427342528E-5</v>
      </c>
      <c r="AD21" s="18">
        <f t="shared" si="19"/>
        <v>2.2986830947260533E-6</v>
      </c>
      <c r="AE21" s="18">
        <f t="shared" si="14"/>
        <v>2.6715805745371686E-9</v>
      </c>
      <c r="AF21" s="10">
        <f t="shared" si="15"/>
        <v>2.6715805745371688E-6</v>
      </c>
      <c r="AG21" s="57">
        <f t="shared" si="20"/>
        <v>421.71233333333333</v>
      </c>
      <c r="AH21" s="25"/>
      <c r="AI21" s="76"/>
      <c r="AJ21" s="38"/>
      <c r="AK21" s="38"/>
      <c r="AL21" s="38"/>
      <c r="AM21" s="30"/>
      <c r="AN21" s="36"/>
      <c r="AO21" s="8"/>
      <c r="AP21" s="8"/>
      <c r="AQ21" s="8"/>
    </row>
    <row r="22" spans="6:43" x14ac:dyDescent="0.3">
      <c r="F22" s="23"/>
      <c r="G22" s="53">
        <v>0.875</v>
      </c>
      <c r="H22" s="10">
        <v>28.94</v>
      </c>
      <c r="I22" s="10">
        <v>9</v>
      </c>
      <c r="J22" s="10">
        <v>11</v>
      </c>
      <c r="K22" s="10">
        <f t="shared" si="3"/>
        <v>1.1253</v>
      </c>
      <c r="L22" s="10">
        <f t="shared" si="16"/>
        <v>3443.2595752243847</v>
      </c>
      <c r="M22" s="10">
        <f t="shared" si="4"/>
        <v>3.4432595752243849</v>
      </c>
      <c r="N22" s="10">
        <f t="shared" si="5"/>
        <v>25.897291650497099</v>
      </c>
      <c r="O22" s="10" t="str">
        <f t="shared" si="17"/>
        <v>OTRO GAS</v>
      </c>
      <c r="P22" s="10">
        <f t="shared" si="0"/>
        <v>301.94</v>
      </c>
      <c r="Q22" s="10">
        <f t="shared" si="1"/>
        <v>0.6124157077824427</v>
      </c>
      <c r="R22" s="11">
        <f t="shared" si="2"/>
        <v>2.5897291650497098E-5</v>
      </c>
      <c r="S22" s="11">
        <f t="shared" si="6"/>
        <v>1000</v>
      </c>
      <c r="T22" s="11">
        <f t="shared" si="7"/>
        <v>2.4734994506356568E-2</v>
      </c>
      <c r="U22" s="11">
        <f t="shared" si="8"/>
        <v>16</v>
      </c>
      <c r="V22" s="10">
        <f t="shared" si="9"/>
        <v>1000</v>
      </c>
      <c r="W22" s="10">
        <f t="shared" si="10"/>
        <v>40.428551530222222</v>
      </c>
      <c r="X22" s="10">
        <f t="shared" si="11"/>
        <v>10.249109867272953</v>
      </c>
      <c r="Y22" s="10"/>
      <c r="Z22" s="10"/>
      <c r="AA22" s="10">
        <f t="shared" si="18"/>
        <v>657000</v>
      </c>
      <c r="AB22" s="18">
        <f t="shared" si="12"/>
        <v>1.559986281167877E-5</v>
      </c>
      <c r="AC22" s="18">
        <f t="shared" si="13"/>
        <v>0.13584984530922339</v>
      </c>
      <c r="AD22" s="18">
        <f t="shared" si="19"/>
        <v>5.6604102212176417E-3</v>
      </c>
      <c r="AE22" s="18">
        <f t="shared" si="14"/>
        <v>6.5786545459929479E-6</v>
      </c>
      <c r="AF22" s="10">
        <f t="shared" si="15"/>
        <v>6.5786545459929477E-3</v>
      </c>
      <c r="AG22" s="57">
        <f t="shared" si="20"/>
        <v>421.71233333333333</v>
      </c>
      <c r="AH22" s="25"/>
      <c r="AI22" s="76"/>
      <c r="AJ22" s="38"/>
      <c r="AK22" s="38"/>
      <c r="AL22" s="38"/>
      <c r="AM22" s="30"/>
      <c r="AN22" s="36"/>
      <c r="AO22" s="8"/>
      <c r="AP22" s="8"/>
      <c r="AQ22" s="8"/>
    </row>
    <row r="23" spans="6:43" x14ac:dyDescent="0.3">
      <c r="F23" s="23"/>
      <c r="G23" s="53">
        <v>0.91666666666666663</v>
      </c>
      <c r="H23" s="10">
        <v>28.62</v>
      </c>
      <c r="I23" s="10">
        <v>9</v>
      </c>
      <c r="J23" s="10">
        <v>6</v>
      </c>
      <c r="K23" s="10">
        <f t="shared" si="3"/>
        <v>0.61380000000000001</v>
      </c>
      <c r="L23" s="10">
        <f t="shared" si="16"/>
        <v>7145.9758879113715</v>
      </c>
      <c r="M23" s="10">
        <f t="shared" si="4"/>
        <v>7.1459758879113711</v>
      </c>
      <c r="N23" s="10">
        <f t="shared" si="5"/>
        <v>2.9939747282432063</v>
      </c>
      <c r="O23" s="10" t="str">
        <f t="shared" si="17"/>
        <v>OTRO GAS</v>
      </c>
      <c r="P23" s="10">
        <f t="shared" si="0"/>
        <v>301.62</v>
      </c>
      <c r="Q23" s="10">
        <f t="shared" si="1"/>
        <v>0.6124157077824427</v>
      </c>
      <c r="R23" s="11">
        <f t="shared" si="2"/>
        <v>2.9939747282432063E-6</v>
      </c>
      <c r="S23" s="11">
        <f t="shared" ref="S23:S36" si="21">1000/1</f>
        <v>1000</v>
      </c>
      <c r="T23" s="11">
        <f t="shared" ref="T23:T36" si="22">1/W23</f>
        <v>2.4761236792153373E-2</v>
      </c>
      <c r="U23" s="11">
        <f t="shared" si="8"/>
        <v>16</v>
      </c>
      <c r="V23" s="10">
        <f t="shared" ref="V23:V36" si="23">1000/1</f>
        <v>1000</v>
      </c>
      <c r="W23" s="10">
        <f t="shared" si="10"/>
        <v>40.385704817333341</v>
      </c>
      <c r="X23" s="10">
        <f t="shared" ref="X23:X36" si="24">R23*S23*T23*U23*V23</f>
        <v>1.186152275132049</v>
      </c>
      <c r="Y23" s="10"/>
      <c r="Z23" s="10"/>
      <c r="AA23" s="10">
        <f t="shared" si="18"/>
        <v>657000</v>
      </c>
      <c r="AB23" s="18">
        <f t="shared" si="12"/>
        <v>1.8054068114643059E-6</v>
      </c>
      <c r="AC23" s="18">
        <f t="shared" ref="AC23:AC36" si="25">AB23*8708.4</f>
        <v>1.5722204676955762E-2</v>
      </c>
      <c r="AD23" s="18">
        <f t="shared" ref="AD23:AD36" si="26">AC23/24</f>
        <v>6.5509186153982343E-4</v>
      </c>
      <c r="AE23" s="18">
        <f t="shared" ref="AE23:AE36" si="27">(AD23*4.184)/3600</f>
        <v>7.613623190785059E-7</v>
      </c>
      <c r="AF23" s="10">
        <f t="shared" ref="AF23:AF36" si="28">AE23*1000</f>
        <v>7.6136231907850593E-4</v>
      </c>
      <c r="AG23" s="57">
        <f t="shared" si="20"/>
        <v>421.71233333333339</v>
      </c>
      <c r="AH23" s="25"/>
      <c r="AI23" s="76"/>
      <c r="AJ23" s="38"/>
      <c r="AK23" s="38"/>
      <c r="AL23" s="38"/>
      <c r="AM23" s="30"/>
      <c r="AN23" s="36"/>
      <c r="AO23" s="8"/>
      <c r="AP23" s="8"/>
      <c r="AQ23" s="8"/>
    </row>
    <row r="24" spans="6:43" ht="15" thickBot="1" x14ac:dyDescent="0.35">
      <c r="F24" s="24"/>
      <c r="G24" s="54">
        <v>0.95833333333333337</v>
      </c>
      <c r="H24" s="13">
        <v>28.25</v>
      </c>
      <c r="I24" s="13">
        <v>9</v>
      </c>
      <c r="J24" s="13">
        <v>10</v>
      </c>
      <c r="K24" s="13">
        <f t="shared" si="3"/>
        <v>1.0229999999999999</v>
      </c>
      <c r="L24" s="13">
        <f t="shared" si="16"/>
        <v>3887.585532746823</v>
      </c>
      <c r="M24" s="13">
        <f t="shared" si="4"/>
        <v>3.8875855327468232</v>
      </c>
      <c r="N24" s="13">
        <f t="shared" si="5"/>
        <v>18.092381060699804</v>
      </c>
      <c r="O24" s="13" t="str">
        <f t="shared" si="17"/>
        <v>OTRO GAS</v>
      </c>
      <c r="P24" s="13">
        <f t="shared" si="0"/>
        <v>301.25</v>
      </c>
      <c r="Q24" s="13">
        <f t="shared" si="1"/>
        <v>0.6124157077824427</v>
      </c>
      <c r="R24" s="14">
        <f t="shared" si="2"/>
        <v>1.8092381060699805E-5</v>
      </c>
      <c r="S24" s="14">
        <f t="shared" si="21"/>
        <v>1000</v>
      </c>
      <c r="T24" s="14">
        <f t="shared" si="22"/>
        <v>2.4791648933607639E-2</v>
      </c>
      <c r="U24" s="14">
        <f t="shared" si="8"/>
        <v>16</v>
      </c>
      <c r="V24" s="13">
        <f t="shared" si="23"/>
        <v>1000</v>
      </c>
      <c r="W24" s="13">
        <f t="shared" si="10"/>
        <v>40.336163305555559</v>
      </c>
      <c r="X24" s="13">
        <f t="shared" si="24"/>
        <v>7.1766393540787412</v>
      </c>
      <c r="Y24" s="13"/>
      <c r="Z24" s="13"/>
      <c r="AA24" s="13">
        <f t="shared" si="18"/>
        <v>657000</v>
      </c>
      <c r="AB24" s="48">
        <f t="shared" si="12"/>
        <v>1.0923347570896105E-5</v>
      </c>
      <c r="AC24" s="48">
        <f t="shared" si="25"/>
        <v>9.5124879986391631E-2</v>
      </c>
      <c r="AD24" s="48">
        <f t="shared" si="26"/>
        <v>3.9635366660996513E-3</v>
      </c>
      <c r="AE24" s="48">
        <f t="shared" si="27"/>
        <v>4.6065103919335946E-6</v>
      </c>
      <c r="AF24" s="13">
        <f t="shared" si="28"/>
        <v>4.6065103919335944E-3</v>
      </c>
      <c r="AG24" s="62">
        <f t="shared" si="20"/>
        <v>421.71233333333328</v>
      </c>
      <c r="AH24" s="43"/>
      <c r="AI24" s="76"/>
      <c r="AJ24" s="38"/>
      <c r="AK24" s="38"/>
      <c r="AL24" s="38"/>
      <c r="AM24" s="30"/>
      <c r="AN24" s="36"/>
      <c r="AO24" s="8"/>
      <c r="AP24" s="8"/>
      <c r="AQ24" s="8"/>
    </row>
    <row r="25" spans="6:43" x14ac:dyDescent="0.3">
      <c r="F25" s="22">
        <v>44481</v>
      </c>
      <c r="G25" s="55">
        <v>4.1666666666666664E-2</v>
      </c>
      <c r="H25" s="16">
        <v>27.37</v>
      </c>
      <c r="I25" s="16">
        <v>9</v>
      </c>
      <c r="J25" s="16">
        <v>24</v>
      </c>
      <c r="K25" s="16">
        <f t="shared" si="3"/>
        <v>2.4552</v>
      </c>
      <c r="L25" s="16">
        <f t="shared" si="16"/>
        <v>1036.4939719778429</v>
      </c>
      <c r="M25" s="16">
        <f t="shared" si="4"/>
        <v>1.0364939719778428</v>
      </c>
      <c r="N25" s="19">
        <f t="shared" si="5"/>
        <v>899.49791934570374</v>
      </c>
      <c r="O25" s="16" t="str">
        <f t="shared" si="17"/>
        <v>METANO</v>
      </c>
      <c r="P25" s="16">
        <f t="shared" si="0"/>
        <v>300.37</v>
      </c>
      <c r="Q25" s="16">
        <f t="shared" si="1"/>
        <v>0.6124157077824427</v>
      </c>
      <c r="R25" s="17">
        <f t="shared" si="2"/>
        <v>8.994979193457037E-4</v>
      </c>
      <c r="S25" s="17">
        <f t="shared" si="21"/>
        <v>1000</v>
      </c>
      <c r="T25" s="17">
        <f t="shared" si="22"/>
        <v>2.4864281523618539E-2</v>
      </c>
      <c r="U25" s="17">
        <f t="shared" si="8"/>
        <v>16</v>
      </c>
      <c r="V25" s="16">
        <f t="shared" si="23"/>
        <v>1000</v>
      </c>
      <c r="W25" s="16">
        <f t="shared" si="10"/>
        <v>40.218334845111116</v>
      </c>
      <c r="X25" s="19">
        <f t="shared" si="24"/>
        <v>357.84591194433119</v>
      </c>
      <c r="Y25" s="16"/>
      <c r="Z25" s="16"/>
      <c r="AA25" s="16">
        <f t="shared" si="18"/>
        <v>657000</v>
      </c>
      <c r="AB25" s="50">
        <f t="shared" si="12"/>
        <v>5.4466653263977351E-4</v>
      </c>
      <c r="AC25" s="50">
        <f t="shared" si="25"/>
        <v>4.7431740328402032</v>
      </c>
      <c r="AD25" s="50">
        <f t="shared" si="26"/>
        <v>0.19763225136834181</v>
      </c>
      <c r="AE25" s="50">
        <f t="shared" si="27"/>
        <v>2.2969259436809503E-4</v>
      </c>
      <c r="AF25" s="19">
        <f t="shared" si="28"/>
        <v>0.22969259436809503</v>
      </c>
      <c r="AG25" s="63">
        <f t="shared" si="20"/>
        <v>421.71233333333328</v>
      </c>
      <c r="AH25" s="44">
        <f>AVERAGE(AG25,AG26,AG28,AG30,AG33)</f>
        <v>421.71233333333328</v>
      </c>
      <c r="AI25" s="77"/>
      <c r="AJ25" s="38"/>
      <c r="AK25" s="38"/>
      <c r="AL25" s="38"/>
      <c r="AM25" s="30"/>
      <c r="AN25" s="36"/>
      <c r="AO25" s="8"/>
      <c r="AP25" s="8"/>
      <c r="AQ25" s="8"/>
    </row>
    <row r="26" spans="6:43" x14ac:dyDescent="0.3">
      <c r="F26" s="23"/>
      <c r="G26" s="53">
        <v>0.14305555555555557</v>
      </c>
      <c r="H26" s="10">
        <v>23.69</v>
      </c>
      <c r="I26" s="10">
        <v>9</v>
      </c>
      <c r="J26" s="10">
        <v>29</v>
      </c>
      <c r="K26" s="10">
        <f t="shared" si="3"/>
        <v>2.9666999999999999</v>
      </c>
      <c r="L26" s="10">
        <f t="shared" si="16"/>
        <v>685.37432163683559</v>
      </c>
      <c r="M26" s="10">
        <f t="shared" si="4"/>
        <v>0.68537432163683554</v>
      </c>
      <c r="N26" s="12">
        <f t="shared" si="5"/>
        <v>3053.7484896681908</v>
      </c>
      <c r="O26" s="10" t="str">
        <f t="shared" si="17"/>
        <v>METANO</v>
      </c>
      <c r="P26" s="10">
        <f t="shared" si="0"/>
        <v>296.69</v>
      </c>
      <c r="Q26" s="10">
        <f t="shared" si="1"/>
        <v>0.6124157077824427</v>
      </c>
      <c r="R26" s="11">
        <f t="shared" si="2"/>
        <v>3.0537484896681908E-3</v>
      </c>
      <c r="S26" s="11">
        <f t="shared" si="21"/>
        <v>1000</v>
      </c>
      <c r="T26" s="11">
        <f t="shared" si="22"/>
        <v>2.5172686107550982E-2</v>
      </c>
      <c r="U26" s="11">
        <f t="shared" si="8"/>
        <v>16</v>
      </c>
      <c r="V26" s="10">
        <f t="shared" si="23"/>
        <v>1000</v>
      </c>
      <c r="W26" s="10">
        <f t="shared" si="10"/>
        <v>39.725597646888893</v>
      </c>
      <c r="X26" s="12">
        <f t="shared" si="24"/>
        <v>1229.9368349092042</v>
      </c>
      <c r="Y26" s="10"/>
      <c r="Z26" s="10"/>
      <c r="AA26" s="10">
        <f t="shared" si="18"/>
        <v>657000</v>
      </c>
      <c r="AB26" s="47">
        <f t="shared" si="12"/>
        <v>1.8720499770307523E-3</v>
      </c>
      <c r="AC26" s="47">
        <f t="shared" si="25"/>
        <v>16.302560019974603</v>
      </c>
      <c r="AD26" s="47">
        <f t="shared" si="26"/>
        <v>0.67927333416560842</v>
      </c>
      <c r="AE26" s="47">
        <f t="shared" si="27"/>
        <v>7.8946656393025162E-4</v>
      </c>
      <c r="AF26" s="12">
        <f t="shared" si="28"/>
        <v>0.78946656393025161</v>
      </c>
      <c r="AG26" s="59">
        <f t="shared" si="20"/>
        <v>421.71233333333333</v>
      </c>
      <c r="AH26" s="25"/>
      <c r="AI26" s="76"/>
      <c r="AJ26" s="38"/>
      <c r="AK26" s="38"/>
      <c r="AL26" s="38"/>
      <c r="AM26" s="30"/>
      <c r="AN26" s="36"/>
      <c r="AO26" s="8"/>
      <c r="AP26" s="8"/>
      <c r="AQ26" s="8"/>
    </row>
    <row r="27" spans="6:43" x14ac:dyDescent="0.3">
      <c r="F27" s="23"/>
      <c r="G27" s="53">
        <v>0.33333333333333331</v>
      </c>
      <c r="H27" s="10">
        <v>24</v>
      </c>
      <c r="I27" s="10">
        <v>9</v>
      </c>
      <c r="J27" s="10">
        <v>12</v>
      </c>
      <c r="K27" s="10">
        <f t="shared" si="3"/>
        <v>1.2276</v>
      </c>
      <c r="L27" s="10">
        <f t="shared" si="16"/>
        <v>3072.9879439556858</v>
      </c>
      <c r="M27" s="10">
        <f t="shared" si="4"/>
        <v>3.0729879439556855</v>
      </c>
      <c r="N27" s="10">
        <f t="shared" si="5"/>
        <v>36.245798292354841</v>
      </c>
      <c r="O27" s="10" t="str">
        <f t="shared" si="17"/>
        <v>OTRO GAS</v>
      </c>
      <c r="P27" s="10">
        <f t="shared" si="0"/>
        <v>297</v>
      </c>
      <c r="Q27" s="10">
        <f t="shared" si="1"/>
        <v>0.6124157077824427</v>
      </c>
      <c r="R27" s="11">
        <f t="shared" si="2"/>
        <v>3.6245798292354844E-5</v>
      </c>
      <c r="S27" s="11">
        <f t="shared" si="21"/>
        <v>1000</v>
      </c>
      <c r="T27" s="11">
        <f t="shared" si="22"/>
        <v>2.5146411586697982E-2</v>
      </c>
      <c r="U27" s="11">
        <f t="shared" si="8"/>
        <v>16</v>
      </c>
      <c r="V27" s="10">
        <f t="shared" si="23"/>
        <v>1000</v>
      </c>
      <c r="W27" s="10">
        <f t="shared" si="10"/>
        <v>39.767105400000005</v>
      </c>
      <c r="X27" s="10">
        <f t="shared" si="24"/>
        <v>14.583228194367836</v>
      </c>
      <c r="Y27" s="10"/>
      <c r="Z27" s="10"/>
      <c r="AA27" s="10">
        <f t="shared" si="18"/>
        <v>657000</v>
      </c>
      <c r="AB27" s="18">
        <f t="shared" si="12"/>
        <v>2.2196694359768395E-5</v>
      </c>
      <c r="AC27" s="18">
        <f t="shared" si="25"/>
        <v>0.19329769316260709</v>
      </c>
      <c r="AD27" s="18">
        <f t="shared" si="26"/>
        <v>8.054070548441962E-3</v>
      </c>
      <c r="AE27" s="18">
        <f t="shared" si="27"/>
        <v>9.3606197707447691E-6</v>
      </c>
      <c r="AF27" s="10">
        <f t="shared" si="28"/>
        <v>9.3606197707447689E-3</v>
      </c>
      <c r="AG27" s="57">
        <f t="shared" si="20"/>
        <v>421.71233333333333</v>
      </c>
      <c r="AH27" s="25"/>
      <c r="AI27" s="76"/>
      <c r="AJ27" s="38"/>
      <c r="AK27" s="38"/>
      <c r="AL27" s="38"/>
      <c r="AM27" s="30"/>
      <c r="AN27" s="36"/>
      <c r="AO27" s="8"/>
      <c r="AP27" s="8"/>
      <c r="AQ27" s="8"/>
    </row>
    <row r="28" spans="6:43" x14ac:dyDescent="0.3">
      <c r="F28" s="23"/>
      <c r="G28" s="53">
        <v>0.45833333333333331</v>
      </c>
      <c r="H28" s="10">
        <v>30.25</v>
      </c>
      <c r="I28" s="10">
        <v>9</v>
      </c>
      <c r="J28" s="10">
        <v>30</v>
      </c>
      <c r="K28" s="10">
        <f t="shared" si="3"/>
        <v>3.069</v>
      </c>
      <c r="L28" s="10">
        <f t="shared" si="16"/>
        <v>629.19517758227437</v>
      </c>
      <c r="M28" s="10">
        <f t="shared" si="4"/>
        <v>0.62919517758227439</v>
      </c>
      <c r="N28" s="12">
        <f t="shared" si="5"/>
        <v>3931.779792698293</v>
      </c>
      <c r="O28" s="10" t="str">
        <f t="shared" si="17"/>
        <v>METANO</v>
      </c>
      <c r="P28" s="10">
        <f t="shared" si="0"/>
        <v>303.25</v>
      </c>
      <c r="Q28" s="10">
        <f t="shared" si="1"/>
        <v>0.6124157077824427</v>
      </c>
      <c r="R28" s="11">
        <f t="shared" si="2"/>
        <v>3.9317797926982931E-3</v>
      </c>
      <c r="S28" s="11">
        <f t="shared" si="21"/>
        <v>1000</v>
      </c>
      <c r="T28" s="11">
        <f t="shared" si="22"/>
        <v>2.4628142592742951E-2</v>
      </c>
      <c r="U28" s="11">
        <f t="shared" si="8"/>
        <v>16</v>
      </c>
      <c r="V28" s="10">
        <f t="shared" si="23"/>
        <v>1000</v>
      </c>
      <c r="W28" s="10">
        <f t="shared" si="10"/>
        <v>40.603955261111118</v>
      </c>
      <c r="X28" s="12">
        <f t="shared" si="24"/>
        <v>1549.3189340454221</v>
      </c>
      <c r="Y28" s="10"/>
      <c r="Z28" s="10"/>
      <c r="AA28" s="10">
        <f t="shared" si="18"/>
        <v>657000</v>
      </c>
      <c r="AB28" s="47">
        <f t="shared" si="12"/>
        <v>2.3581718935242347E-3</v>
      </c>
      <c r="AC28" s="47">
        <f t="shared" si="25"/>
        <v>20.535904117566446</v>
      </c>
      <c r="AD28" s="47">
        <f t="shared" si="26"/>
        <v>0.85566267156526854</v>
      </c>
      <c r="AE28" s="47">
        <f t="shared" si="27"/>
        <v>9.944701716191899E-4</v>
      </c>
      <c r="AF28" s="12">
        <f t="shared" si="28"/>
        <v>0.99447017161918994</v>
      </c>
      <c r="AG28" s="59">
        <f t="shared" si="20"/>
        <v>421.71233333333333</v>
      </c>
      <c r="AH28" s="25"/>
      <c r="AI28" s="76"/>
      <c r="AJ28" s="38"/>
      <c r="AK28" s="38"/>
      <c r="AL28" s="38"/>
      <c r="AM28" s="30"/>
      <c r="AN28" s="36"/>
      <c r="AO28" s="8"/>
      <c r="AP28" s="8"/>
      <c r="AQ28" s="8"/>
    </row>
    <row r="29" spans="6:43" x14ac:dyDescent="0.3">
      <c r="F29" s="23"/>
      <c r="G29" s="53">
        <v>0.5</v>
      </c>
      <c r="H29" s="10">
        <v>31.62</v>
      </c>
      <c r="I29" s="10">
        <v>9</v>
      </c>
      <c r="J29" s="10">
        <v>15</v>
      </c>
      <c r="K29" s="10">
        <f t="shared" si="3"/>
        <v>1.5345</v>
      </c>
      <c r="L29" s="10">
        <f t="shared" si="16"/>
        <v>2258.390355164549</v>
      </c>
      <c r="M29" s="10">
        <f t="shared" si="4"/>
        <v>2.2583903551645488</v>
      </c>
      <c r="N29" s="10">
        <f t="shared" si="5"/>
        <v>90.058337232381291</v>
      </c>
      <c r="O29" s="10" t="str">
        <f t="shared" si="17"/>
        <v>OTRO GAS</v>
      </c>
      <c r="P29" s="10">
        <f t="shared" si="0"/>
        <v>304.62</v>
      </c>
      <c r="Q29" s="10">
        <f t="shared" si="1"/>
        <v>0.6124157077824427</v>
      </c>
      <c r="R29" s="11">
        <f t="shared" si="2"/>
        <v>9.0058337232381286E-5</v>
      </c>
      <c r="S29" s="11">
        <f t="shared" si="21"/>
        <v>1000</v>
      </c>
      <c r="T29" s="11">
        <f t="shared" si="22"/>
        <v>2.4517379821578693E-2</v>
      </c>
      <c r="U29" s="11">
        <f t="shared" si="8"/>
        <v>16</v>
      </c>
      <c r="V29" s="10">
        <f t="shared" si="23"/>
        <v>1000</v>
      </c>
      <c r="W29" s="10">
        <f t="shared" si="10"/>
        <v>40.787392750666669</v>
      </c>
      <c r="X29" s="10">
        <f t="shared" si="24"/>
        <v>35.327911360417822</v>
      </c>
      <c r="Y29" s="10"/>
      <c r="Z29" s="10"/>
      <c r="AA29" s="10">
        <f t="shared" si="18"/>
        <v>657000</v>
      </c>
      <c r="AB29" s="18">
        <f t="shared" si="12"/>
        <v>5.3771554582066702E-5</v>
      </c>
      <c r="AC29" s="18">
        <f t="shared" si="25"/>
        <v>0.46826420592246965</v>
      </c>
      <c r="AD29" s="18">
        <f t="shared" si="26"/>
        <v>1.9511008580102903E-2</v>
      </c>
      <c r="AE29" s="18">
        <f t="shared" si="27"/>
        <v>2.2676127749764043E-5</v>
      </c>
      <c r="AF29" s="10">
        <f t="shared" si="28"/>
        <v>2.2676127749764043E-2</v>
      </c>
      <c r="AG29" s="57">
        <f t="shared" si="20"/>
        <v>421.71233333333339</v>
      </c>
      <c r="AH29" s="25"/>
      <c r="AI29" s="76"/>
      <c r="AJ29" s="38"/>
      <c r="AK29" s="38"/>
      <c r="AL29" s="38"/>
      <c r="AM29" s="30"/>
      <c r="AN29" s="36"/>
      <c r="AO29" s="8"/>
      <c r="AP29" s="8"/>
      <c r="AQ29" s="8"/>
    </row>
    <row r="30" spans="6:43" x14ac:dyDescent="0.3">
      <c r="F30" s="23"/>
      <c r="G30" s="53">
        <v>0.54166666666666663</v>
      </c>
      <c r="H30" s="10">
        <v>34.130000000000003</v>
      </c>
      <c r="I30" s="10">
        <v>9</v>
      </c>
      <c r="J30" s="10">
        <v>29</v>
      </c>
      <c r="K30" s="10">
        <f t="shared" si="3"/>
        <v>2.9666999999999999</v>
      </c>
      <c r="L30" s="10">
        <f t="shared" si="16"/>
        <v>685.37432163683559</v>
      </c>
      <c r="M30" s="10">
        <f t="shared" si="4"/>
        <v>0.68537432163683554</v>
      </c>
      <c r="N30" s="12">
        <f t="shared" si="5"/>
        <v>3053.7484896681908</v>
      </c>
      <c r="O30" s="10" t="str">
        <f t="shared" si="17"/>
        <v>METANO</v>
      </c>
      <c r="P30" s="10">
        <f t="shared" si="0"/>
        <v>307.13</v>
      </c>
      <c r="Q30" s="10">
        <f t="shared" si="1"/>
        <v>0.6124157077824427</v>
      </c>
      <c r="R30" s="11">
        <f t="shared" si="2"/>
        <v>3.0537484896681908E-3</v>
      </c>
      <c r="S30" s="11">
        <f t="shared" si="21"/>
        <v>1000</v>
      </c>
      <c r="T30" s="11">
        <f t="shared" si="22"/>
        <v>2.4317013125547165E-2</v>
      </c>
      <c r="U30" s="11">
        <f t="shared" si="8"/>
        <v>16</v>
      </c>
      <c r="V30" s="10">
        <f t="shared" si="23"/>
        <v>1000</v>
      </c>
      <c r="W30" s="10">
        <f t="shared" si="10"/>
        <v>41.123471654888895</v>
      </c>
      <c r="X30" s="12">
        <f t="shared" si="24"/>
        <v>1188.1286736860993</v>
      </c>
      <c r="Y30" s="10"/>
      <c r="Z30" s="10"/>
      <c r="AA30" s="10">
        <f t="shared" si="18"/>
        <v>657000</v>
      </c>
      <c r="AB30" s="47">
        <f t="shared" si="12"/>
        <v>1.8084150284415515E-3</v>
      </c>
      <c r="AC30" s="47">
        <f t="shared" si="25"/>
        <v>15.748401433680407</v>
      </c>
      <c r="AD30" s="47">
        <f t="shared" si="26"/>
        <v>0.65618339307001694</v>
      </c>
      <c r="AE30" s="47">
        <f t="shared" si="27"/>
        <v>7.6263092127915304E-4</v>
      </c>
      <c r="AF30" s="12">
        <f t="shared" si="28"/>
        <v>0.762630921279153</v>
      </c>
      <c r="AG30" s="59">
        <f t="shared" si="20"/>
        <v>421.71233333333333</v>
      </c>
      <c r="AH30" s="25"/>
      <c r="AI30" s="76"/>
      <c r="AJ30" s="38"/>
      <c r="AK30" s="38"/>
      <c r="AL30" s="38"/>
      <c r="AM30" s="30"/>
      <c r="AN30" s="36"/>
      <c r="AO30" s="8"/>
      <c r="AP30" s="8"/>
      <c r="AQ30" s="8"/>
    </row>
    <row r="31" spans="6:43" x14ac:dyDescent="0.3">
      <c r="F31" s="23"/>
      <c r="G31" s="53">
        <v>0.79166666666666663</v>
      </c>
      <c r="H31" s="10">
        <v>26.19</v>
      </c>
      <c r="I31" s="10">
        <v>9</v>
      </c>
      <c r="J31" s="10">
        <v>5</v>
      </c>
      <c r="K31" s="10">
        <f t="shared" si="3"/>
        <v>0.51149999999999995</v>
      </c>
      <c r="L31" s="10">
        <f t="shared" si="16"/>
        <v>8775.1710654936469</v>
      </c>
      <c r="M31" s="10">
        <f t="shared" si="4"/>
        <v>8.7751710654936463</v>
      </c>
      <c r="N31" s="10">
        <f t="shared" si="5"/>
        <v>1.6318480889172939</v>
      </c>
      <c r="O31" s="10" t="str">
        <f t="shared" si="17"/>
        <v>OTRO GAS</v>
      </c>
      <c r="P31" s="10">
        <f t="shared" si="0"/>
        <v>299.19</v>
      </c>
      <c r="Q31" s="10">
        <f t="shared" si="1"/>
        <v>0.6124157077824427</v>
      </c>
      <c r="R31" s="11">
        <f t="shared" si="2"/>
        <v>1.6318480889172938E-6</v>
      </c>
      <c r="S31" s="11">
        <f t="shared" si="21"/>
        <v>1000</v>
      </c>
      <c r="T31" s="11">
        <f t="shared" si="22"/>
        <v>2.4962345804503162E-2</v>
      </c>
      <c r="U31" s="11">
        <f t="shared" si="8"/>
        <v>16</v>
      </c>
      <c r="V31" s="10">
        <f t="shared" si="23"/>
        <v>1000</v>
      </c>
      <c r="W31" s="10">
        <f t="shared" si="10"/>
        <v>40.060337591333337</v>
      </c>
      <c r="X31" s="10">
        <f t="shared" si="24"/>
        <v>0.6517561007355378</v>
      </c>
      <c r="Y31" s="10"/>
      <c r="Z31" s="10"/>
      <c r="AA31" s="10">
        <f t="shared" si="18"/>
        <v>657000</v>
      </c>
      <c r="AB31" s="18">
        <f t="shared" si="12"/>
        <v>9.9201841816672413E-7</v>
      </c>
      <c r="AC31" s="18">
        <f t="shared" si="25"/>
        <v>8.6388931927631005E-3</v>
      </c>
      <c r="AD31" s="18">
        <f t="shared" si="26"/>
        <v>3.5995388303179584E-4</v>
      </c>
      <c r="AE31" s="18">
        <f t="shared" si="27"/>
        <v>4.183464018347316E-7</v>
      </c>
      <c r="AF31" s="10">
        <f t="shared" si="28"/>
        <v>4.1834640183473161E-4</v>
      </c>
      <c r="AG31" s="57">
        <f t="shared" ref="AG31:AG69" si="29">AF31/AB31</f>
        <v>421.71233333333333</v>
      </c>
      <c r="AH31" s="25"/>
      <c r="AI31" s="76"/>
      <c r="AJ31" s="38"/>
      <c r="AK31" s="38"/>
      <c r="AL31" s="38"/>
      <c r="AM31" s="30"/>
      <c r="AN31" s="36"/>
      <c r="AO31" s="8"/>
      <c r="AP31" s="8"/>
      <c r="AQ31" s="8"/>
    </row>
    <row r="32" spans="6:43" x14ac:dyDescent="0.3">
      <c r="F32" s="23"/>
      <c r="G32" s="53">
        <v>0.83333333333333337</v>
      </c>
      <c r="H32" s="10">
        <v>25.87</v>
      </c>
      <c r="I32" s="10">
        <v>9</v>
      </c>
      <c r="J32" s="10">
        <v>15</v>
      </c>
      <c r="K32" s="10">
        <f t="shared" si="3"/>
        <v>1.5345</v>
      </c>
      <c r="L32" s="10">
        <f t="shared" si="16"/>
        <v>2258.390355164549</v>
      </c>
      <c r="M32" s="10">
        <f t="shared" si="4"/>
        <v>2.2583903551645488</v>
      </c>
      <c r="N32" s="10">
        <f t="shared" si="5"/>
        <v>90.058337232381291</v>
      </c>
      <c r="O32" s="10" t="str">
        <f t="shared" si="17"/>
        <v>OTRO GAS</v>
      </c>
      <c r="P32" s="10">
        <f t="shared" si="0"/>
        <v>298.87</v>
      </c>
      <c r="Q32" s="10">
        <f t="shared" si="1"/>
        <v>0.6124157077824427</v>
      </c>
      <c r="R32" s="11">
        <f t="shared" si="2"/>
        <v>9.0058337232381286E-5</v>
      </c>
      <c r="S32" s="11">
        <f t="shared" si="21"/>
        <v>1000</v>
      </c>
      <c r="T32" s="11">
        <f t="shared" si="22"/>
        <v>2.4989072979052097E-2</v>
      </c>
      <c r="U32" s="11">
        <f t="shared" si="8"/>
        <v>16</v>
      </c>
      <c r="V32" s="10">
        <f t="shared" si="23"/>
        <v>1000</v>
      </c>
      <c r="W32" s="10">
        <f t="shared" si="10"/>
        <v>40.017490878444448</v>
      </c>
      <c r="X32" s="10">
        <f t="shared" si="24"/>
        <v>36.007589783552973</v>
      </c>
      <c r="Y32" s="10"/>
      <c r="Z32" s="10"/>
      <c r="AA32" s="10">
        <f t="shared" si="18"/>
        <v>657000</v>
      </c>
      <c r="AB32" s="18">
        <f t="shared" si="12"/>
        <v>5.4806072729913201E-5</v>
      </c>
      <c r="AC32" s="18">
        <f t="shared" si="25"/>
        <v>0.4772732037611761</v>
      </c>
      <c r="AD32" s="18">
        <f t="shared" si="26"/>
        <v>1.9886383490049005E-2</v>
      </c>
      <c r="AE32" s="18">
        <f t="shared" si="27"/>
        <v>2.3112396811768067E-5</v>
      </c>
      <c r="AF32" s="10">
        <f t="shared" si="28"/>
        <v>2.3112396811768066E-2</v>
      </c>
      <c r="AG32" s="57">
        <f t="shared" si="29"/>
        <v>421.71233333333333</v>
      </c>
      <c r="AH32" s="25"/>
      <c r="AI32" s="76"/>
      <c r="AJ32" s="38"/>
      <c r="AK32" s="38"/>
      <c r="AL32" s="38"/>
      <c r="AM32" s="30"/>
      <c r="AN32" s="36"/>
      <c r="AO32" s="8"/>
      <c r="AP32" s="8"/>
      <c r="AQ32" s="8"/>
    </row>
    <row r="33" spans="6:43" x14ac:dyDescent="0.3">
      <c r="F33" s="23"/>
      <c r="G33" s="53">
        <v>0.91666666666666663</v>
      </c>
      <c r="H33" s="10">
        <v>26.37</v>
      </c>
      <c r="I33" s="10">
        <v>9</v>
      </c>
      <c r="J33" s="10">
        <v>29</v>
      </c>
      <c r="K33" s="10">
        <f t="shared" si="3"/>
        <v>2.9666999999999999</v>
      </c>
      <c r="L33" s="10">
        <f t="shared" si="16"/>
        <v>685.37432163683559</v>
      </c>
      <c r="M33" s="10">
        <f t="shared" si="4"/>
        <v>0.68537432163683554</v>
      </c>
      <c r="N33" s="12">
        <f t="shared" si="5"/>
        <v>3053.7484896681908</v>
      </c>
      <c r="O33" s="10" t="str">
        <f t="shared" si="17"/>
        <v>METANO</v>
      </c>
      <c r="P33" s="10">
        <f t="shared" si="0"/>
        <v>299.37</v>
      </c>
      <c r="Q33" s="10">
        <f t="shared" si="1"/>
        <v>0.6124157077824427</v>
      </c>
      <c r="R33" s="11">
        <f t="shared" si="2"/>
        <v>3.0537484896681908E-3</v>
      </c>
      <c r="S33" s="11">
        <f t="shared" si="21"/>
        <v>1000</v>
      </c>
      <c r="T33" s="11">
        <f t="shared" si="22"/>
        <v>2.494733687827538E-2</v>
      </c>
      <c r="U33" s="11">
        <f t="shared" si="8"/>
        <v>16</v>
      </c>
      <c r="V33" s="10">
        <f t="shared" si="23"/>
        <v>1000</v>
      </c>
      <c r="W33" s="10">
        <f t="shared" si="10"/>
        <v>40.08443886733334</v>
      </c>
      <c r="X33" s="12">
        <f t="shared" si="24"/>
        <v>1218.9262770124319</v>
      </c>
      <c r="Y33" s="10"/>
      <c r="Z33" s="10"/>
      <c r="AA33" s="10">
        <f t="shared" si="18"/>
        <v>657000</v>
      </c>
      <c r="AB33" s="47">
        <f t="shared" si="12"/>
        <v>1.8552911370052236E-3</v>
      </c>
      <c r="AC33" s="47">
        <f t="shared" si="25"/>
        <v>16.156617337496289</v>
      </c>
      <c r="AD33" s="47">
        <f t="shared" si="26"/>
        <v>0.67319238906234535</v>
      </c>
      <c r="AE33" s="47">
        <f t="shared" si="27"/>
        <v>7.8239915439912589E-4</v>
      </c>
      <c r="AF33" s="12">
        <f t="shared" si="28"/>
        <v>0.78239915439912588</v>
      </c>
      <c r="AG33" s="59">
        <f t="shared" si="29"/>
        <v>421.71233333333333</v>
      </c>
      <c r="AH33" s="25"/>
      <c r="AI33" s="76"/>
      <c r="AJ33" s="38"/>
      <c r="AK33" s="38"/>
      <c r="AL33" s="38"/>
      <c r="AM33" s="30"/>
      <c r="AN33" s="36"/>
      <c r="AO33" s="8"/>
      <c r="AP33" s="8"/>
      <c r="AQ33" s="8"/>
    </row>
    <row r="34" spans="6:43" ht="15" thickBot="1" x14ac:dyDescent="0.35">
      <c r="F34" s="24"/>
      <c r="G34" s="54">
        <v>0.95833333333333337</v>
      </c>
      <c r="H34" s="13">
        <v>26.19</v>
      </c>
      <c r="I34" s="13">
        <v>9</v>
      </c>
      <c r="J34" s="13">
        <v>4</v>
      </c>
      <c r="K34" s="13">
        <f t="shared" si="3"/>
        <v>0.40920000000000001</v>
      </c>
      <c r="L34" s="13">
        <f t="shared" si="16"/>
        <v>11218.963831867057</v>
      </c>
      <c r="M34" s="13">
        <f t="shared" si="4"/>
        <v>11.218963831867057</v>
      </c>
      <c r="N34" s="13">
        <f t="shared" si="5"/>
        <v>0.78956816571925181</v>
      </c>
      <c r="O34" s="13" t="str">
        <f t="shared" si="17"/>
        <v>OTRO GAS</v>
      </c>
      <c r="P34" s="13">
        <f t="shared" si="0"/>
        <v>299.19</v>
      </c>
      <c r="Q34" s="13">
        <f t="shared" si="1"/>
        <v>0.6124157077824427</v>
      </c>
      <c r="R34" s="14">
        <f t="shared" si="2"/>
        <v>7.8956816571925184E-7</v>
      </c>
      <c r="S34" s="14">
        <f t="shared" si="21"/>
        <v>1000</v>
      </c>
      <c r="T34" s="14">
        <f t="shared" si="22"/>
        <v>2.4962345804503162E-2</v>
      </c>
      <c r="U34" s="14">
        <f t="shared" si="8"/>
        <v>16</v>
      </c>
      <c r="V34" s="13">
        <f t="shared" si="23"/>
        <v>1000</v>
      </c>
      <c r="W34" s="13">
        <f t="shared" si="10"/>
        <v>40.060337591333337</v>
      </c>
      <c r="X34" s="13">
        <f t="shared" si="24"/>
        <v>0.31535157742257958</v>
      </c>
      <c r="Y34" s="13"/>
      <c r="Z34" s="13"/>
      <c r="AA34" s="13">
        <f t="shared" si="18"/>
        <v>657000</v>
      </c>
      <c r="AB34" s="48">
        <f t="shared" si="12"/>
        <v>4.7998718024745754E-7</v>
      </c>
      <c r="AC34" s="48">
        <f t="shared" si="25"/>
        <v>4.1799203604669594E-3</v>
      </c>
      <c r="AD34" s="48">
        <f t="shared" si="26"/>
        <v>1.7416334835278997E-4</v>
      </c>
      <c r="AE34" s="48">
        <f t="shared" si="27"/>
        <v>2.0241651375224256E-7</v>
      </c>
      <c r="AF34" s="13">
        <f t="shared" si="28"/>
        <v>2.0241651375224257E-4</v>
      </c>
      <c r="AG34" s="62">
        <f t="shared" si="29"/>
        <v>421.71233333333333</v>
      </c>
      <c r="AH34" s="43"/>
      <c r="AI34" s="76"/>
      <c r="AJ34" s="38"/>
      <c r="AK34" s="38"/>
      <c r="AL34" s="38"/>
      <c r="AM34" s="30"/>
      <c r="AN34" s="36"/>
      <c r="AO34" s="8"/>
      <c r="AP34" s="8"/>
      <c r="AQ34" s="8"/>
    </row>
    <row r="35" spans="6:43" x14ac:dyDescent="0.3">
      <c r="F35" s="22">
        <v>44482</v>
      </c>
      <c r="G35" s="55">
        <v>0</v>
      </c>
      <c r="H35" s="16">
        <v>25.87</v>
      </c>
      <c r="I35" s="16">
        <v>9</v>
      </c>
      <c r="J35" s="16">
        <v>23</v>
      </c>
      <c r="K35" s="16">
        <f t="shared" si="3"/>
        <v>2.3529</v>
      </c>
      <c r="L35" s="16">
        <f t="shared" si="16"/>
        <v>1125.0371881507926</v>
      </c>
      <c r="M35" s="16">
        <f t="shared" si="4"/>
        <v>1.1250371881507926</v>
      </c>
      <c r="N35" s="19">
        <f t="shared" si="5"/>
        <v>705.99540526997589</v>
      </c>
      <c r="O35" s="16" t="str">
        <f t="shared" si="17"/>
        <v>METANO</v>
      </c>
      <c r="P35" s="16">
        <f t="shared" si="0"/>
        <v>298.87</v>
      </c>
      <c r="Q35" s="16">
        <f t="shared" si="1"/>
        <v>0.6124157077824427</v>
      </c>
      <c r="R35" s="17">
        <f t="shared" si="2"/>
        <v>7.0599540526997584E-4</v>
      </c>
      <c r="S35" s="17">
        <f t="shared" si="21"/>
        <v>1000</v>
      </c>
      <c r="T35" s="17">
        <f t="shared" si="22"/>
        <v>2.4989072979052097E-2</v>
      </c>
      <c r="U35" s="17">
        <f t="shared" si="8"/>
        <v>16</v>
      </c>
      <c r="V35" s="16">
        <f t="shared" si="23"/>
        <v>1000</v>
      </c>
      <c r="W35" s="16">
        <f t="shared" si="10"/>
        <v>40.017490878444448</v>
      </c>
      <c r="X35" s="19">
        <f t="shared" si="24"/>
        <v>282.27473128267025</v>
      </c>
      <c r="Y35" s="16"/>
      <c r="Z35" s="16"/>
      <c r="AA35" s="16">
        <f t="shared" si="18"/>
        <v>657000</v>
      </c>
      <c r="AB35" s="50">
        <f t="shared" si="12"/>
        <v>4.2964190453983293E-4</v>
      </c>
      <c r="AC35" s="50">
        <f t="shared" si="25"/>
        <v>3.7414935614946812</v>
      </c>
      <c r="AD35" s="50">
        <f t="shared" si="26"/>
        <v>0.15589556506227839</v>
      </c>
      <c r="AE35" s="50">
        <f t="shared" si="27"/>
        <v>1.8118529006127022E-4</v>
      </c>
      <c r="AF35" s="19">
        <f t="shared" si="28"/>
        <v>0.18118529006127021</v>
      </c>
      <c r="AG35" s="63">
        <f t="shared" si="29"/>
        <v>421.71233333333333</v>
      </c>
      <c r="AH35" s="44">
        <f>AVERAGE(AG35,AG36,AG45)</f>
        <v>421.71233333333333</v>
      </c>
      <c r="AI35" s="77"/>
      <c r="AJ35" s="38"/>
      <c r="AK35" s="38"/>
      <c r="AL35" s="38"/>
      <c r="AM35" s="30"/>
      <c r="AN35" s="36"/>
      <c r="AO35" s="8"/>
      <c r="AP35" s="8"/>
      <c r="AQ35" s="8"/>
    </row>
    <row r="36" spans="6:43" x14ac:dyDescent="0.3">
      <c r="F36" s="23"/>
      <c r="G36" s="53">
        <v>0.125</v>
      </c>
      <c r="H36" s="10">
        <v>24.81</v>
      </c>
      <c r="I36" s="10">
        <v>9</v>
      </c>
      <c r="J36" s="10">
        <v>18</v>
      </c>
      <c r="K36" s="10">
        <f t="shared" si="3"/>
        <v>1.8413999999999999</v>
      </c>
      <c r="L36" s="10">
        <f t="shared" si="16"/>
        <v>1715.3252959704575</v>
      </c>
      <c r="M36" s="10">
        <f t="shared" si="4"/>
        <v>1.7153252959704575</v>
      </c>
      <c r="N36" s="12">
        <f t="shared" si="5"/>
        <v>203.00471056306213</v>
      </c>
      <c r="O36" s="10" t="str">
        <f t="shared" si="17"/>
        <v>METANO</v>
      </c>
      <c r="P36" s="10">
        <f t="shared" si="0"/>
        <v>297.81</v>
      </c>
      <c r="Q36" s="10">
        <f t="shared" si="1"/>
        <v>0.6124157077824427</v>
      </c>
      <c r="R36" s="11">
        <f t="shared" si="2"/>
        <v>2.0300471056306212E-4</v>
      </c>
      <c r="S36" s="11">
        <f t="shared" si="21"/>
        <v>1000</v>
      </c>
      <c r="T36" s="11">
        <f t="shared" si="22"/>
        <v>2.5078016994893728E-2</v>
      </c>
      <c r="U36" s="11">
        <f t="shared" si="8"/>
        <v>16</v>
      </c>
      <c r="V36" s="10">
        <f t="shared" si="23"/>
        <v>1000</v>
      </c>
      <c r="W36" s="10">
        <f t="shared" si="10"/>
        <v>39.875561142000002</v>
      </c>
      <c r="X36" s="12">
        <f t="shared" si="24"/>
        <v>81.455289304703271</v>
      </c>
      <c r="Y36" s="10"/>
      <c r="Z36" s="10"/>
      <c r="AA36" s="10">
        <f t="shared" si="18"/>
        <v>657000</v>
      </c>
      <c r="AB36" s="47">
        <f t="shared" si="12"/>
        <v>1.2398065343181624E-4</v>
      </c>
      <c r="AC36" s="47">
        <f t="shared" si="25"/>
        <v>1.0796731223456284</v>
      </c>
      <c r="AD36" s="47">
        <f t="shared" si="26"/>
        <v>4.4986380097734514E-2</v>
      </c>
      <c r="AE36" s="47">
        <f t="shared" si="27"/>
        <v>5.228417064692256E-5</v>
      </c>
      <c r="AF36" s="12">
        <f t="shared" si="28"/>
        <v>5.2284170646922562E-2</v>
      </c>
      <c r="AG36" s="59">
        <f t="shared" si="29"/>
        <v>421.71233333333328</v>
      </c>
      <c r="AH36" s="25"/>
      <c r="AI36" s="76"/>
      <c r="AJ36" s="38"/>
      <c r="AK36" s="38"/>
      <c r="AL36" s="38"/>
      <c r="AM36" s="30"/>
      <c r="AN36" s="36"/>
      <c r="AO36" s="8"/>
      <c r="AP36" s="8"/>
      <c r="AQ36" s="8"/>
    </row>
    <row r="37" spans="6:43" x14ac:dyDescent="0.3">
      <c r="F37" s="23"/>
      <c r="G37" s="53">
        <v>0.20833333333333334</v>
      </c>
      <c r="H37" s="10">
        <v>25</v>
      </c>
      <c r="I37" s="10">
        <v>9</v>
      </c>
      <c r="J37" s="10">
        <v>3</v>
      </c>
      <c r="K37" s="10">
        <f t="shared" si="3"/>
        <v>0.30690000000000001</v>
      </c>
      <c r="L37" s="10">
        <f t="shared" si="16"/>
        <v>15291.951775822743</v>
      </c>
      <c r="M37" s="10">
        <f t="shared" si="4"/>
        <v>15.291951775822742</v>
      </c>
      <c r="N37" s="10">
        <f t="shared" si="5"/>
        <v>0.31616374853762219</v>
      </c>
      <c r="O37" s="10" t="str">
        <f t="shared" si="17"/>
        <v>OTRO GAS</v>
      </c>
      <c r="P37" s="10">
        <f t="shared" si="0"/>
        <v>298</v>
      </c>
      <c r="Q37" s="10">
        <f t="shared" si="1"/>
        <v>0.6124157077824427</v>
      </c>
      <c r="R37" s="11">
        <f t="shared" si="2"/>
        <v>3.1616374853762217E-7</v>
      </c>
      <c r="S37" s="11">
        <f t="shared" ref="S37:S49" si="30">1000/1</f>
        <v>1000</v>
      </c>
      <c r="T37" s="11">
        <f t="shared" ref="T37:T49" si="31">1/W37</f>
        <v>2.5062027655198996E-2</v>
      </c>
      <c r="U37" s="11">
        <f t="shared" si="8"/>
        <v>16</v>
      </c>
      <c r="V37" s="10">
        <f t="shared" ref="V37:V49" si="32">1000/1</f>
        <v>1000</v>
      </c>
      <c r="W37" s="10">
        <f t="shared" si="10"/>
        <v>39.901001377777781</v>
      </c>
      <c r="X37" s="10">
        <f t="shared" ref="X37:X49" si="33">R37*S37*T37*U37*V37</f>
        <v>0.1267792737507403</v>
      </c>
      <c r="Y37" s="10"/>
      <c r="Z37" s="10"/>
      <c r="AA37" s="10">
        <f t="shared" si="18"/>
        <v>657000</v>
      </c>
      <c r="AB37" s="18">
        <f t="shared" si="12"/>
        <v>1.929669311274586E-7</v>
      </c>
      <c r="AC37" s="18">
        <f t="shared" ref="AC37:AC49" si="34">AB37*8708.4</f>
        <v>1.6804332230303605E-3</v>
      </c>
      <c r="AD37" s="18">
        <f t="shared" ref="AD37:AD49" si="35">AC37/24</f>
        <v>7.001805095959835E-5</v>
      </c>
      <c r="AE37" s="18">
        <f t="shared" ref="AE37:AE49" si="36">(AD37*4.184)/3600</f>
        <v>8.137653478193319E-8</v>
      </c>
      <c r="AF37" s="10">
        <f t="shared" ref="AF37:AF49" si="37">AE37*1000</f>
        <v>8.1376534781933189E-5</v>
      </c>
      <c r="AG37" s="57">
        <f t="shared" si="29"/>
        <v>421.71233333333328</v>
      </c>
      <c r="AH37" s="25"/>
      <c r="AI37" s="76"/>
      <c r="AJ37" s="38"/>
      <c r="AK37" s="38"/>
      <c r="AL37" s="38"/>
      <c r="AM37" s="30"/>
      <c r="AN37" s="36"/>
      <c r="AO37" s="8"/>
      <c r="AP37" s="8"/>
      <c r="AQ37" s="8"/>
    </row>
    <row r="38" spans="6:43" x14ac:dyDescent="0.3">
      <c r="F38" s="23"/>
      <c r="G38" s="53">
        <v>0.25</v>
      </c>
      <c r="H38" s="10">
        <v>24.5</v>
      </c>
      <c r="I38" s="10">
        <v>9</v>
      </c>
      <c r="J38" s="10">
        <v>13</v>
      </c>
      <c r="K38" s="10">
        <f t="shared" si="3"/>
        <v>1.3299000000000001</v>
      </c>
      <c r="L38" s="10">
        <f t="shared" si="16"/>
        <v>2759.6811790360175</v>
      </c>
      <c r="M38" s="10">
        <f t="shared" si="4"/>
        <v>2.7596811790360176</v>
      </c>
      <c r="N38" s="10">
        <f t="shared" si="5"/>
        <v>49.803735260946723</v>
      </c>
      <c r="O38" s="10" t="str">
        <f t="shared" si="17"/>
        <v>OTRO GAS</v>
      </c>
      <c r="P38" s="10">
        <f t="shared" si="0"/>
        <v>297.5</v>
      </c>
      <c r="Q38" s="10">
        <f t="shared" si="1"/>
        <v>0.6124157077824427</v>
      </c>
      <c r="R38" s="11">
        <f t="shared" si="2"/>
        <v>4.9803735260946722E-5</v>
      </c>
      <c r="S38" s="11">
        <f t="shared" si="30"/>
        <v>1000</v>
      </c>
      <c r="T38" s="11">
        <f t="shared" si="31"/>
        <v>2.5104148710081684E-2</v>
      </c>
      <c r="U38" s="11">
        <f t="shared" ref="U38:U65" si="38">$D$6/1</f>
        <v>16</v>
      </c>
      <c r="V38" s="10">
        <f t="shared" si="32"/>
        <v>1000</v>
      </c>
      <c r="W38" s="10">
        <f t="shared" si="10"/>
        <v>39.83405338888889</v>
      </c>
      <c r="X38" s="10">
        <f t="shared" si="33"/>
        <v>20.004486020933527</v>
      </c>
      <c r="Y38" s="10"/>
      <c r="Z38" s="10"/>
      <c r="AA38" s="10">
        <f t="shared" si="18"/>
        <v>657000</v>
      </c>
      <c r="AB38" s="18">
        <f t="shared" si="12"/>
        <v>3.0448228342364575E-5</v>
      </c>
      <c r="AC38" s="18">
        <f t="shared" si="34"/>
        <v>0.26515535169664767</v>
      </c>
      <c r="AD38" s="18">
        <f t="shared" si="35"/>
        <v>1.1048139654026986E-2</v>
      </c>
      <c r="AE38" s="18">
        <f t="shared" si="36"/>
        <v>1.2840393420124699E-5</v>
      </c>
      <c r="AF38" s="10">
        <f t="shared" si="37"/>
        <v>1.2840393420124699E-2</v>
      </c>
      <c r="AG38" s="57">
        <f t="shared" si="29"/>
        <v>421.71233333333339</v>
      </c>
      <c r="AH38" s="25"/>
      <c r="AI38" s="76"/>
      <c r="AJ38" s="38"/>
      <c r="AK38" s="38"/>
      <c r="AL38" s="38"/>
      <c r="AM38" s="30"/>
      <c r="AN38" s="36"/>
      <c r="AO38" s="8"/>
      <c r="AP38" s="8"/>
      <c r="AQ38" s="8"/>
    </row>
    <row r="39" spans="6:43" x14ac:dyDescent="0.3">
      <c r="F39" s="23"/>
      <c r="G39" s="53">
        <v>0.375</v>
      </c>
      <c r="H39" s="10">
        <v>29.25</v>
      </c>
      <c r="I39" s="10">
        <v>9</v>
      </c>
      <c r="J39" s="10">
        <v>6</v>
      </c>
      <c r="K39" s="10">
        <f t="shared" si="3"/>
        <v>0.61380000000000001</v>
      </c>
      <c r="L39" s="10">
        <f t="shared" si="16"/>
        <v>7145.9758879113715</v>
      </c>
      <c r="M39" s="10">
        <f t="shared" si="4"/>
        <v>7.1459758879113711</v>
      </c>
      <c r="N39" s="10">
        <f t="shared" si="5"/>
        <v>2.9939747282432063</v>
      </c>
      <c r="O39" s="10" t="str">
        <f t="shared" si="17"/>
        <v>OTRO GAS</v>
      </c>
      <c r="P39" s="10">
        <f t="shared" si="0"/>
        <v>302.25</v>
      </c>
      <c r="Q39" s="10">
        <f t="shared" si="1"/>
        <v>0.6124157077824427</v>
      </c>
      <c r="R39" s="11">
        <f t="shared" si="2"/>
        <v>2.9939747282432063E-6</v>
      </c>
      <c r="S39" s="11">
        <f t="shared" si="30"/>
        <v>1000</v>
      </c>
      <c r="T39" s="11">
        <f t="shared" si="31"/>
        <v>2.470962528122184E-2</v>
      </c>
      <c r="U39" s="11">
        <f t="shared" si="38"/>
        <v>16</v>
      </c>
      <c r="V39" s="10">
        <f t="shared" si="32"/>
        <v>1000</v>
      </c>
      <c r="W39" s="10">
        <f t="shared" si="10"/>
        <v>40.470059283333335</v>
      </c>
      <c r="X39" s="10">
        <f t="shared" si="33"/>
        <v>1.1836798981814018</v>
      </c>
      <c r="Y39" s="10"/>
      <c r="Z39" s="10"/>
      <c r="AA39" s="10">
        <f t="shared" si="18"/>
        <v>657000</v>
      </c>
      <c r="AB39" s="18">
        <f t="shared" si="12"/>
        <v>1.8016436806414031E-6</v>
      </c>
      <c r="AC39" s="18">
        <f t="shared" si="34"/>
        <v>1.5689433828497593E-2</v>
      </c>
      <c r="AD39" s="18">
        <f t="shared" si="35"/>
        <v>6.5372640952073306E-4</v>
      </c>
      <c r="AE39" s="18">
        <f t="shared" si="36"/>
        <v>7.5977536039854085E-7</v>
      </c>
      <c r="AF39" s="10">
        <f t="shared" si="37"/>
        <v>7.5977536039854084E-4</v>
      </c>
      <c r="AG39" s="57">
        <f t="shared" si="29"/>
        <v>421.71233333333328</v>
      </c>
      <c r="AH39" s="25"/>
      <c r="AI39" s="76"/>
      <c r="AJ39" s="38"/>
      <c r="AK39" s="38"/>
      <c r="AL39" s="38"/>
      <c r="AM39" s="30"/>
      <c r="AN39" s="36"/>
      <c r="AO39" s="8"/>
      <c r="AP39" s="8"/>
      <c r="AQ39" s="8"/>
    </row>
    <row r="40" spans="6:43" x14ac:dyDescent="0.3">
      <c r="F40" s="23"/>
      <c r="G40" s="53">
        <v>0.54166666666666663</v>
      </c>
      <c r="H40" s="10">
        <v>36.75</v>
      </c>
      <c r="I40" s="10">
        <v>9</v>
      </c>
      <c r="J40" s="10">
        <v>14</v>
      </c>
      <c r="K40" s="10">
        <f t="shared" si="3"/>
        <v>1.4321999999999999</v>
      </c>
      <c r="L40" s="10">
        <f t="shared" si="16"/>
        <v>2491.1325233905882</v>
      </c>
      <c r="M40" s="10">
        <f t="shared" si="4"/>
        <v>2.4911325233905881</v>
      </c>
      <c r="N40" s="10">
        <f t="shared" si="5"/>
        <v>67.398054758886161</v>
      </c>
      <c r="O40" s="10" t="str">
        <f t="shared" si="17"/>
        <v>OTRO GAS</v>
      </c>
      <c r="P40" s="10">
        <f t="shared" si="0"/>
        <v>309.75</v>
      </c>
      <c r="Q40" s="10">
        <f t="shared" si="1"/>
        <v>0.6124157077824427</v>
      </c>
      <c r="R40" s="11">
        <f t="shared" si="2"/>
        <v>6.7398054758886167E-5</v>
      </c>
      <c r="S40" s="11">
        <f t="shared" si="30"/>
        <v>1000</v>
      </c>
      <c r="T40" s="11">
        <f t="shared" si="31"/>
        <v>2.4111329269569982E-2</v>
      </c>
      <c r="U40" s="11">
        <f t="shared" si="38"/>
        <v>16</v>
      </c>
      <c r="V40" s="10">
        <f t="shared" si="32"/>
        <v>1000</v>
      </c>
      <c r="W40" s="10">
        <f t="shared" si="10"/>
        <v>41.474279116666665</v>
      </c>
      <c r="X40" s="10">
        <f t="shared" si="33"/>
        <v>26.000907046720197</v>
      </c>
      <c r="Y40" s="10"/>
      <c r="Z40" s="10"/>
      <c r="AA40" s="10">
        <f t="shared" si="18"/>
        <v>657000</v>
      </c>
      <c r="AB40" s="18">
        <f t="shared" si="12"/>
        <v>3.9575200984353421E-5</v>
      </c>
      <c r="AC40" s="18">
        <f t="shared" si="34"/>
        <v>0.34463668025214333</v>
      </c>
      <c r="AD40" s="18">
        <f t="shared" si="35"/>
        <v>1.4359861677172639E-2</v>
      </c>
      <c r="AE40" s="18">
        <f t="shared" si="36"/>
        <v>1.6689350349247313E-5</v>
      </c>
      <c r="AF40" s="10">
        <f t="shared" si="37"/>
        <v>1.6689350349247314E-2</v>
      </c>
      <c r="AG40" s="57">
        <f t="shared" si="29"/>
        <v>421.71233333333339</v>
      </c>
      <c r="AH40" s="25"/>
      <c r="AI40" s="76"/>
      <c r="AJ40" s="38"/>
      <c r="AK40" s="38"/>
      <c r="AL40" s="38"/>
      <c r="AM40" s="30"/>
      <c r="AN40" s="36"/>
      <c r="AO40" s="8"/>
      <c r="AP40" s="8"/>
      <c r="AQ40" s="8"/>
    </row>
    <row r="41" spans="6:43" x14ac:dyDescent="0.3">
      <c r="F41" s="23"/>
      <c r="G41" s="53">
        <v>0.70833333333333337</v>
      </c>
      <c r="H41" s="10">
        <v>38.44</v>
      </c>
      <c r="I41" s="10">
        <v>9</v>
      </c>
      <c r="J41" s="10">
        <v>3</v>
      </c>
      <c r="K41" s="10">
        <f t="shared" si="3"/>
        <v>0.30690000000000001</v>
      </c>
      <c r="L41" s="10">
        <f t="shared" si="16"/>
        <v>15291.951775822743</v>
      </c>
      <c r="M41" s="10">
        <f t="shared" si="4"/>
        <v>15.291951775822742</v>
      </c>
      <c r="N41" s="10">
        <f t="shared" si="5"/>
        <v>0.31616374853762219</v>
      </c>
      <c r="O41" s="10" t="str">
        <f t="shared" si="17"/>
        <v>OTRO GAS</v>
      </c>
      <c r="P41" s="10">
        <f t="shared" si="0"/>
        <v>311.44</v>
      </c>
      <c r="Q41" s="10">
        <f t="shared" si="1"/>
        <v>0.6124157077824427</v>
      </c>
      <c r="R41" s="11">
        <f t="shared" si="2"/>
        <v>3.1616374853762217E-7</v>
      </c>
      <c r="S41" s="11">
        <f t="shared" si="30"/>
        <v>1000</v>
      </c>
      <c r="T41" s="11">
        <f t="shared" si="31"/>
        <v>2.3980491398822572E-2</v>
      </c>
      <c r="U41" s="11">
        <f t="shared" si="38"/>
        <v>16</v>
      </c>
      <c r="V41" s="10">
        <f t="shared" si="32"/>
        <v>1000</v>
      </c>
      <c r="W41" s="10">
        <f t="shared" si="10"/>
        <v>41.700563319111112</v>
      </c>
      <c r="X41" s="10">
        <f t="shared" si="33"/>
        <v>0.12130819283881522</v>
      </c>
      <c r="Y41" s="10"/>
      <c r="Z41" s="10"/>
      <c r="AA41" s="10">
        <f t="shared" si="18"/>
        <v>657000</v>
      </c>
      <c r="AB41" s="18">
        <f t="shared" si="12"/>
        <v>1.8463956292057112E-7</v>
      </c>
      <c r="AC41" s="18">
        <f t="shared" si="34"/>
        <v>1.6079151697375015E-3</v>
      </c>
      <c r="AD41" s="18">
        <f t="shared" si="35"/>
        <v>6.6996465405729235E-5</v>
      </c>
      <c r="AE41" s="18">
        <f t="shared" si="36"/>
        <v>7.7864780904880876E-8</v>
      </c>
      <c r="AF41" s="10">
        <f t="shared" si="37"/>
        <v>7.7864780904880878E-5</v>
      </c>
      <c r="AG41" s="57">
        <f t="shared" si="29"/>
        <v>421.71233333333345</v>
      </c>
      <c r="AH41" s="25"/>
      <c r="AI41" s="76"/>
      <c r="AJ41" s="38"/>
      <c r="AK41" s="38"/>
      <c r="AL41" s="38"/>
      <c r="AM41" s="30"/>
      <c r="AN41" s="36"/>
      <c r="AO41" s="8"/>
      <c r="AP41" s="8"/>
      <c r="AQ41" s="8"/>
    </row>
    <row r="42" spans="6:43" x14ac:dyDescent="0.3">
      <c r="F42" s="23"/>
      <c r="G42" s="53">
        <v>0.75</v>
      </c>
      <c r="H42" s="10">
        <v>30.12</v>
      </c>
      <c r="I42" s="10">
        <v>9</v>
      </c>
      <c r="J42" s="10">
        <v>4</v>
      </c>
      <c r="K42" s="10">
        <f t="shared" si="3"/>
        <v>0.40920000000000001</v>
      </c>
      <c r="L42" s="10">
        <f t="shared" si="16"/>
        <v>11218.963831867057</v>
      </c>
      <c r="M42" s="10">
        <f t="shared" si="4"/>
        <v>11.218963831867057</v>
      </c>
      <c r="N42" s="10">
        <f t="shared" si="5"/>
        <v>0.78956816571925181</v>
      </c>
      <c r="O42" s="10" t="str">
        <f t="shared" si="17"/>
        <v>OTRO GAS</v>
      </c>
      <c r="P42" s="10">
        <f t="shared" si="0"/>
        <v>303.12</v>
      </c>
      <c r="Q42" s="10">
        <f t="shared" si="1"/>
        <v>0.6124157077824427</v>
      </c>
      <c r="R42" s="11">
        <f t="shared" si="2"/>
        <v>7.8956816571925184E-7</v>
      </c>
      <c r="S42" s="11">
        <f t="shared" si="30"/>
        <v>1000</v>
      </c>
      <c r="T42" s="11">
        <f t="shared" si="31"/>
        <v>2.4638704939460614E-2</v>
      </c>
      <c r="U42" s="11">
        <f t="shared" si="38"/>
        <v>16</v>
      </c>
      <c r="V42" s="10">
        <f t="shared" si="32"/>
        <v>1000</v>
      </c>
      <c r="W42" s="10">
        <f t="shared" si="10"/>
        <v>40.586548784000001</v>
      </c>
      <c r="X42" s="10">
        <f t="shared" si="33"/>
        <v>0.31126299303596455</v>
      </c>
      <c r="Y42" s="10"/>
      <c r="Z42" s="10"/>
      <c r="AA42" s="10">
        <f t="shared" si="18"/>
        <v>657000</v>
      </c>
      <c r="AB42" s="18">
        <f t="shared" si="12"/>
        <v>4.7376406854789126E-7</v>
      </c>
      <c r="AC42" s="18">
        <f t="shared" si="34"/>
        <v>4.1257270145424558E-3</v>
      </c>
      <c r="AD42" s="18">
        <f t="shared" si="35"/>
        <v>1.7190529227260233E-4</v>
      </c>
      <c r="AE42" s="18">
        <f t="shared" si="36"/>
        <v>1.997921507968245E-7</v>
      </c>
      <c r="AF42" s="10">
        <f t="shared" si="37"/>
        <v>1.997921507968245E-4</v>
      </c>
      <c r="AG42" s="57">
        <f t="shared" si="29"/>
        <v>421.71233333333333</v>
      </c>
      <c r="AH42" s="25"/>
      <c r="AI42" s="76"/>
      <c r="AJ42" s="38"/>
      <c r="AK42" s="38"/>
      <c r="AL42" s="38"/>
      <c r="AM42" s="30"/>
      <c r="AN42" s="36"/>
      <c r="AO42" s="8"/>
      <c r="AP42" s="8"/>
      <c r="AQ42" s="8"/>
    </row>
    <row r="43" spans="6:43" x14ac:dyDescent="0.3">
      <c r="F43" s="23"/>
      <c r="G43" s="53">
        <v>0.79166666666666663</v>
      </c>
      <c r="H43" s="10">
        <v>27.94</v>
      </c>
      <c r="I43" s="10">
        <v>9</v>
      </c>
      <c r="J43" s="10">
        <v>9</v>
      </c>
      <c r="K43" s="10">
        <f t="shared" si="3"/>
        <v>0.92069999999999996</v>
      </c>
      <c r="L43" s="10">
        <f t="shared" si="16"/>
        <v>4430.6505919409146</v>
      </c>
      <c r="M43" s="10">
        <f t="shared" si="4"/>
        <v>4.4306505919409149</v>
      </c>
      <c r="N43" s="10">
        <f t="shared" si="5"/>
        <v>12.293867578895275</v>
      </c>
      <c r="O43" s="10" t="str">
        <f t="shared" si="17"/>
        <v>OTRO GAS</v>
      </c>
      <c r="P43" s="10">
        <f t="shared" si="0"/>
        <v>300.94</v>
      </c>
      <c r="Q43" s="10">
        <f t="shared" si="1"/>
        <v>0.6124157077824427</v>
      </c>
      <c r="R43" s="11">
        <f t="shared" si="2"/>
        <v>1.2293867578895275E-5</v>
      </c>
      <c r="S43" s="11">
        <f t="shared" si="30"/>
        <v>1000</v>
      </c>
      <c r="T43" s="11">
        <f t="shared" si="31"/>
        <v>2.4817186951715628E-2</v>
      </c>
      <c r="U43" s="11">
        <f t="shared" si="38"/>
        <v>16</v>
      </c>
      <c r="V43" s="10">
        <f t="shared" si="32"/>
        <v>1000</v>
      </c>
      <c r="W43" s="10">
        <f t="shared" si="10"/>
        <v>40.294655552444446</v>
      </c>
      <c r="X43" s="10">
        <f t="shared" si="33"/>
        <v>4.8815873610412739</v>
      </c>
      <c r="Y43" s="10"/>
      <c r="Z43" s="10"/>
      <c r="AA43" s="10">
        <f t="shared" si="18"/>
        <v>657000</v>
      </c>
      <c r="AB43" s="18">
        <f t="shared" si="12"/>
        <v>7.4301177489212693E-6</v>
      </c>
      <c r="AC43" s="18">
        <f t="shared" si="34"/>
        <v>6.4704437404705981E-2</v>
      </c>
      <c r="AD43" s="18">
        <f t="shared" si="35"/>
        <v>2.6960182251960824E-3</v>
      </c>
      <c r="AE43" s="18">
        <f t="shared" si="36"/>
        <v>3.1333722928390029E-6</v>
      </c>
      <c r="AF43" s="10">
        <f t="shared" si="37"/>
        <v>3.1333722928390028E-3</v>
      </c>
      <c r="AG43" s="57">
        <f t="shared" si="29"/>
        <v>421.71233333333333</v>
      </c>
      <c r="AH43" s="25"/>
      <c r="AI43" s="76"/>
      <c r="AJ43" s="38"/>
      <c r="AK43" s="38"/>
      <c r="AL43" s="38"/>
      <c r="AM43" s="30"/>
      <c r="AN43" s="36"/>
      <c r="AO43" s="8"/>
      <c r="AP43" s="8"/>
      <c r="AQ43" s="8"/>
    </row>
    <row r="44" spans="6:43" x14ac:dyDescent="0.3">
      <c r="F44" s="23"/>
      <c r="G44" s="53">
        <v>0.875</v>
      </c>
      <c r="H44" s="10">
        <v>27.37</v>
      </c>
      <c r="I44" s="10">
        <v>9</v>
      </c>
      <c r="J44" s="10">
        <v>9</v>
      </c>
      <c r="K44" s="10">
        <f t="shared" si="3"/>
        <v>0.92069999999999996</v>
      </c>
      <c r="L44" s="10">
        <f t="shared" si="16"/>
        <v>4430.6505919409146</v>
      </c>
      <c r="M44" s="10">
        <f t="shared" si="4"/>
        <v>4.4306505919409149</v>
      </c>
      <c r="N44" s="10">
        <f t="shared" si="5"/>
        <v>12.293867578895275</v>
      </c>
      <c r="O44" s="10" t="str">
        <f t="shared" si="17"/>
        <v>OTRO GAS</v>
      </c>
      <c r="P44" s="10">
        <f t="shared" si="0"/>
        <v>300.37</v>
      </c>
      <c r="Q44" s="10">
        <f t="shared" si="1"/>
        <v>0.6124157077824427</v>
      </c>
      <c r="R44" s="11">
        <f t="shared" si="2"/>
        <v>1.2293867578895275E-5</v>
      </c>
      <c r="S44" s="11">
        <f t="shared" si="30"/>
        <v>1000</v>
      </c>
      <c r="T44" s="11">
        <f t="shared" si="31"/>
        <v>2.4864281523618539E-2</v>
      </c>
      <c r="U44" s="11">
        <f t="shared" si="38"/>
        <v>16</v>
      </c>
      <c r="V44" s="10">
        <f t="shared" si="32"/>
        <v>1000</v>
      </c>
      <c r="W44" s="10">
        <f t="shared" si="10"/>
        <v>40.218334845111116</v>
      </c>
      <c r="X44" s="10">
        <f t="shared" si="33"/>
        <v>4.89085095193182</v>
      </c>
      <c r="Y44" s="10"/>
      <c r="Z44" s="10"/>
      <c r="AA44" s="10">
        <f t="shared" si="18"/>
        <v>657000</v>
      </c>
      <c r="AB44" s="18">
        <f t="shared" si="12"/>
        <v>7.4442175828490407E-6</v>
      </c>
      <c r="AC44" s="18">
        <f t="shared" si="34"/>
        <v>6.4827224398482583E-2</v>
      </c>
      <c r="AD44" s="18">
        <f t="shared" si="35"/>
        <v>2.7011343499367744E-3</v>
      </c>
      <c r="AE44" s="18">
        <f t="shared" si="36"/>
        <v>3.1393183667042957E-6</v>
      </c>
      <c r="AF44" s="10">
        <f t="shared" si="37"/>
        <v>3.1393183667042957E-3</v>
      </c>
      <c r="AG44" s="57">
        <f t="shared" si="29"/>
        <v>421.71233333333333</v>
      </c>
      <c r="AH44" s="25"/>
      <c r="AI44" s="76"/>
      <c r="AJ44" s="38"/>
      <c r="AK44" s="38"/>
      <c r="AL44" s="38"/>
      <c r="AM44" s="30"/>
      <c r="AN44" s="36"/>
      <c r="AO44" s="8"/>
      <c r="AP44" s="8"/>
      <c r="AQ44" s="8"/>
    </row>
    <row r="45" spans="6:43" ht="15" thickBot="1" x14ac:dyDescent="0.35">
      <c r="F45" s="24"/>
      <c r="G45" s="54">
        <v>0.91666666666666663</v>
      </c>
      <c r="H45" s="13">
        <v>27.12</v>
      </c>
      <c r="I45" s="13">
        <v>9</v>
      </c>
      <c r="J45" s="13">
        <v>29</v>
      </c>
      <c r="K45" s="13">
        <f t="shared" si="3"/>
        <v>2.9666999999999999</v>
      </c>
      <c r="L45" s="13">
        <f t="shared" si="16"/>
        <v>685.37432163683559</v>
      </c>
      <c r="M45" s="13">
        <f t="shared" si="4"/>
        <v>0.68537432163683554</v>
      </c>
      <c r="N45" s="15">
        <f t="shared" si="5"/>
        <v>3053.7484896681908</v>
      </c>
      <c r="O45" s="13" t="str">
        <f t="shared" si="17"/>
        <v>METANO</v>
      </c>
      <c r="P45" s="13">
        <f t="shared" si="0"/>
        <v>300.12</v>
      </c>
      <c r="Q45" s="13">
        <f t="shared" si="1"/>
        <v>0.6124157077824427</v>
      </c>
      <c r="R45" s="14">
        <f t="shared" si="2"/>
        <v>3.0537484896681908E-3</v>
      </c>
      <c r="S45" s="14">
        <f t="shared" si="30"/>
        <v>1000</v>
      </c>
      <c r="T45" s="14">
        <f t="shared" si="31"/>
        <v>2.4884993473441624E-2</v>
      </c>
      <c r="U45" s="14">
        <f t="shared" si="38"/>
        <v>16</v>
      </c>
      <c r="V45" s="13">
        <f t="shared" si="32"/>
        <v>1000</v>
      </c>
      <c r="W45" s="13">
        <f t="shared" si="10"/>
        <v>40.184860850666674</v>
      </c>
      <c r="X45" s="15">
        <f t="shared" si="33"/>
        <v>1215.8801797588021</v>
      </c>
      <c r="Y45" s="13"/>
      <c r="Z45" s="13"/>
      <c r="AA45" s="13">
        <f t="shared" si="18"/>
        <v>657000</v>
      </c>
      <c r="AB45" s="51">
        <f t="shared" si="12"/>
        <v>1.8506547637120276E-3</v>
      </c>
      <c r="AC45" s="51">
        <f t="shared" si="34"/>
        <v>16.11624194430982</v>
      </c>
      <c r="AD45" s="51">
        <f t="shared" si="35"/>
        <v>0.67151008101290921</v>
      </c>
      <c r="AE45" s="51">
        <f t="shared" si="36"/>
        <v>7.8044393859944786E-4</v>
      </c>
      <c r="AF45" s="15">
        <f t="shared" si="37"/>
        <v>0.78044393859944783</v>
      </c>
      <c r="AG45" s="60">
        <f t="shared" si="29"/>
        <v>421.71233333333333</v>
      </c>
      <c r="AH45" s="43"/>
      <c r="AI45" s="76"/>
      <c r="AJ45" s="38"/>
      <c r="AK45" s="38"/>
      <c r="AL45" s="38"/>
      <c r="AM45" s="30"/>
      <c r="AN45" s="36"/>
      <c r="AO45" s="8"/>
      <c r="AP45" s="8"/>
      <c r="AQ45" s="8"/>
    </row>
    <row r="46" spans="6:43" x14ac:dyDescent="0.3">
      <c r="F46" s="22">
        <v>44483</v>
      </c>
      <c r="G46" s="55">
        <v>8.3333333333333329E-2</v>
      </c>
      <c r="H46" s="16">
        <v>25.37</v>
      </c>
      <c r="I46" s="16">
        <v>9</v>
      </c>
      <c r="J46" s="16">
        <v>4</v>
      </c>
      <c r="K46" s="16">
        <f t="shared" si="3"/>
        <v>0.40920000000000001</v>
      </c>
      <c r="L46" s="16">
        <f t="shared" si="16"/>
        <v>11218.963831867057</v>
      </c>
      <c r="M46" s="16">
        <f t="shared" si="4"/>
        <v>11.218963831867057</v>
      </c>
      <c r="N46" s="16">
        <f t="shared" si="5"/>
        <v>0.78956816571925181</v>
      </c>
      <c r="O46" s="16" t="str">
        <f t="shared" si="17"/>
        <v>OTRO GAS</v>
      </c>
      <c r="P46" s="16">
        <f t="shared" si="0"/>
        <v>298.37</v>
      </c>
      <c r="Q46" s="16">
        <f t="shared" si="1"/>
        <v>0.6124157077824427</v>
      </c>
      <c r="R46" s="17">
        <f t="shared" si="2"/>
        <v>7.8956816571925184E-7</v>
      </c>
      <c r="S46" s="17">
        <f t="shared" si="30"/>
        <v>1000</v>
      </c>
      <c r="T46" s="17">
        <f t="shared" si="31"/>
        <v>2.5030948960181317E-2</v>
      </c>
      <c r="U46" s="17">
        <f t="shared" si="38"/>
        <v>16</v>
      </c>
      <c r="V46" s="16">
        <f t="shared" si="32"/>
        <v>1000</v>
      </c>
      <c r="W46" s="16">
        <f t="shared" si="10"/>
        <v>39.950542889555564</v>
      </c>
      <c r="X46" s="16">
        <f t="shared" si="33"/>
        <v>0.31621824730724118</v>
      </c>
      <c r="Y46" s="16"/>
      <c r="Z46" s="16"/>
      <c r="AA46" s="16">
        <f t="shared" si="18"/>
        <v>657000</v>
      </c>
      <c r="AB46" s="52">
        <f t="shared" si="12"/>
        <v>4.8130631249199568E-7</v>
      </c>
      <c r="AC46" s="52">
        <f t="shared" si="34"/>
        <v>4.191407891705295E-3</v>
      </c>
      <c r="AD46" s="52">
        <f t="shared" si="35"/>
        <v>1.7464199548772061E-4</v>
      </c>
      <c r="AE46" s="52">
        <f t="shared" si="36"/>
        <v>2.0297280808906196E-7</v>
      </c>
      <c r="AF46" s="16">
        <f t="shared" si="37"/>
        <v>2.0297280808906197E-4</v>
      </c>
      <c r="AG46" s="61">
        <f t="shared" si="29"/>
        <v>421.71233333333333</v>
      </c>
      <c r="AH46" s="44">
        <f>AVERAGE(AG48,AG50,AG51)</f>
        <v>421.71233333333339</v>
      </c>
      <c r="AI46" s="77"/>
      <c r="AJ46" s="38"/>
      <c r="AK46" s="38"/>
      <c r="AL46" s="38"/>
      <c r="AM46" s="30"/>
      <c r="AN46" s="36"/>
      <c r="AO46" s="8"/>
      <c r="AP46" s="8"/>
      <c r="AQ46" s="8"/>
    </row>
    <row r="47" spans="6:43" x14ac:dyDescent="0.3">
      <c r="F47" s="23"/>
      <c r="G47" s="53">
        <v>0.125</v>
      </c>
      <c r="H47" s="10">
        <v>24.87</v>
      </c>
      <c r="I47" s="10">
        <v>9</v>
      </c>
      <c r="J47" s="10">
        <v>4</v>
      </c>
      <c r="K47" s="10">
        <f t="shared" si="3"/>
        <v>0.40920000000000001</v>
      </c>
      <c r="L47" s="10">
        <f t="shared" si="16"/>
        <v>11218.963831867057</v>
      </c>
      <c r="M47" s="10">
        <f t="shared" si="4"/>
        <v>11.218963831867057</v>
      </c>
      <c r="N47" s="10">
        <f t="shared" si="5"/>
        <v>0.78956816571925181</v>
      </c>
      <c r="O47" s="10" t="str">
        <f t="shared" si="17"/>
        <v>OTRO GAS</v>
      </c>
      <c r="P47" s="10">
        <f t="shared" si="0"/>
        <v>297.87</v>
      </c>
      <c r="Q47" s="10">
        <f t="shared" si="1"/>
        <v>0.6124157077824427</v>
      </c>
      <c r="R47" s="11">
        <f t="shared" si="2"/>
        <v>7.8956816571925184E-7</v>
      </c>
      <c r="S47" s="11">
        <f t="shared" si="30"/>
        <v>1000</v>
      </c>
      <c r="T47" s="11">
        <f t="shared" si="31"/>
        <v>2.5072965526066072E-2</v>
      </c>
      <c r="U47" s="11">
        <f t="shared" si="38"/>
        <v>16</v>
      </c>
      <c r="V47" s="10">
        <f t="shared" si="32"/>
        <v>1000</v>
      </c>
      <c r="W47" s="10">
        <f t="shared" si="10"/>
        <v>39.883594900666672</v>
      </c>
      <c r="X47" s="10">
        <f t="shared" si="33"/>
        <v>0.31674904639292839</v>
      </c>
      <c r="Y47" s="10"/>
      <c r="Z47" s="10"/>
      <c r="AA47" s="10">
        <f t="shared" si="18"/>
        <v>657000</v>
      </c>
      <c r="AB47" s="18">
        <f t="shared" si="12"/>
        <v>4.8211422586442682E-7</v>
      </c>
      <c r="AC47" s="18">
        <f t="shared" si="34"/>
        <v>4.1984435245177743E-3</v>
      </c>
      <c r="AD47" s="18">
        <f t="shared" si="35"/>
        <v>1.7493514685490725E-4</v>
      </c>
      <c r="AE47" s="18">
        <f t="shared" si="36"/>
        <v>2.033135151224811E-7</v>
      </c>
      <c r="AF47" s="10">
        <f t="shared" si="37"/>
        <v>2.033135151224811E-4</v>
      </c>
      <c r="AG47" s="57">
        <f t="shared" si="29"/>
        <v>421.71233333333328</v>
      </c>
      <c r="AH47" s="25"/>
      <c r="AI47" s="76"/>
      <c r="AJ47" s="38"/>
      <c r="AK47" s="38"/>
      <c r="AL47" s="38"/>
      <c r="AM47" s="30"/>
      <c r="AN47" s="36"/>
      <c r="AO47" s="8"/>
      <c r="AP47" s="8"/>
      <c r="AQ47" s="8"/>
    </row>
    <row r="48" spans="6:43" x14ac:dyDescent="0.3">
      <c r="F48" s="23"/>
      <c r="G48" s="53">
        <v>0.16666666666666666</v>
      </c>
      <c r="H48" s="10">
        <v>24.62</v>
      </c>
      <c r="I48" s="10">
        <v>9</v>
      </c>
      <c r="J48" s="10">
        <v>24</v>
      </c>
      <c r="K48" s="10">
        <f t="shared" si="3"/>
        <v>2.4552</v>
      </c>
      <c r="L48" s="10">
        <f t="shared" si="16"/>
        <v>1036.4939719778429</v>
      </c>
      <c r="M48" s="10">
        <f t="shared" si="4"/>
        <v>1.0364939719778428</v>
      </c>
      <c r="N48" s="12">
        <f t="shared" si="5"/>
        <v>899.49791934570374</v>
      </c>
      <c r="O48" s="10" t="str">
        <f t="shared" si="17"/>
        <v>METANO</v>
      </c>
      <c r="P48" s="10">
        <f t="shared" si="0"/>
        <v>297.62</v>
      </c>
      <c r="Q48" s="10">
        <f t="shared" si="1"/>
        <v>0.6124157077824427</v>
      </c>
      <c r="R48" s="11">
        <f t="shared" si="2"/>
        <v>8.994979193457037E-4</v>
      </c>
      <c r="S48" s="11">
        <f t="shared" si="30"/>
        <v>1000</v>
      </c>
      <c r="T48" s="11">
        <f t="shared" si="31"/>
        <v>2.5094026749712055E-2</v>
      </c>
      <c r="U48" s="11">
        <f t="shared" si="38"/>
        <v>16</v>
      </c>
      <c r="V48" s="10">
        <f t="shared" si="32"/>
        <v>1000</v>
      </c>
      <c r="W48" s="10">
        <f t="shared" si="10"/>
        <v>39.850120906222223</v>
      </c>
      <c r="X48" s="12">
        <f t="shared" si="33"/>
        <v>361.15239758994278</v>
      </c>
      <c r="Y48" s="10"/>
      <c r="Z48" s="10"/>
      <c r="AA48" s="10">
        <f t="shared" si="18"/>
        <v>657000</v>
      </c>
      <c r="AB48" s="47">
        <f t="shared" si="12"/>
        <v>5.4969923529671653E-4</v>
      </c>
      <c r="AC48" s="47">
        <f t="shared" si="34"/>
        <v>4.7870008206579264</v>
      </c>
      <c r="AD48" s="47">
        <f t="shared" si="35"/>
        <v>0.19945836752741361</v>
      </c>
      <c r="AE48" s="47">
        <f t="shared" si="36"/>
        <v>2.3181494714852739E-4</v>
      </c>
      <c r="AF48" s="12">
        <f t="shared" si="37"/>
        <v>0.23181494714852738</v>
      </c>
      <c r="AG48" s="59">
        <f t="shared" si="29"/>
        <v>421.71233333333339</v>
      </c>
      <c r="AH48" s="25"/>
      <c r="AI48" s="76"/>
      <c r="AJ48" s="38"/>
      <c r="AK48" s="38"/>
      <c r="AL48" s="38"/>
      <c r="AM48" s="30"/>
      <c r="AN48" s="36"/>
      <c r="AO48" s="8"/>
      <c r="AP48" s="8"/>
      <c r="AQ48" s="8"/>
    </row>
    <row r="49" spans="6:43" x14ac:dyDescent="0.3">
      <c r="F49" s="23"/>
      <c r="G49" s="53">
        <v>0.33333333333333331</v>
      </c>
      <c r="H49" s="10">
        <v>23.94</v>
      </c>
      <c r="I49" s="10">
        <v>9</v>
      </c>
      <c r="J49" s="10">
        <v>8</v>
      </c>
      <c r="K49" s="10">
        <f t="shared" si="3"/>
        <v>0.81840000000000002</v>
      </c>
      <c r="L49" s="10">
        <f t="shared" si="16"/>
        <v>5109.4819159335284</v>
      </c>
      <c r="M49" s="10">
        <f t="shared" si="4"/>
        <v>5.1094819159335287</v>
      </c>
      <c r="N49" s="10">
        <f t="shared" si="5"/>
        <v>8.0676371997220375</v>
      </c>
      <c r="O49" s="10" t="str">
        <f t="shared" si="17"/>
        <v>OTRO GAS</v>
      </c>
      <c r="P49" s="10">
        <f t="shared" si="0"/>
        <v>296.94</v>
      </c>
      <c r="Q49" s="10">
        <f t="shared" si="1"/>
        <v>0.6124157077824427</v>
      </c>
      <c r="R49" s="11">
        <f t="shared" si="2"/>
        <v>8.0676371997220376E-6</v>
      </c>
      <c r="S49" s="11">
        <f t="shared" si="30"/>
        <v>1000</v>
      </c>
      <c r="T49" s="11">
        <f t="shared" si="31"/>
        <v>2.5151492696333606E-2</v>
      </c>
      <c r="U49" s="11">
        <f t="shared" si="38"/>
        <v>16</v>
      </c>
      <c r="V49" s="10">
        <f t="shared" si="32"/>
        <v>1000</v>
      </c>
      <c r="W49" s="10">
        <f t="shared" si="10"/>
        <v>39.759071641333335</v>
      </c>
      <c r="X49" s="10">
        <f t="shared" si="33"/>
        <v>3.2466098896876505</v>
      </c>
      <c r="Y49" s="10"/>
      <c r="Z49" s="10"/>
      <c r="AA49" s="10">
        <f t="shared" si="18"/>
        <v>657000</v>
      </c>
      <c r="AB49" s="18">
        <f t="shared" si="12"/>
        <v>4.9415675642125577E-6</v>
      </c>
      <c r="AC49" s="18">
        <f t="shared" si="34"/>
        <v>4.3033146976188638E-2</v>
      </c>
      <c r="AD49" s="18">
        <f t="shared" si="35"/>
        <v>1.7930477906745266E-3</v>
      </c>
      <c r="AE49" s="18">
        <f t="shared" si="36"/>
        <v>2.0839199878283942E-6</v>
      </c>
      <c r="AF49" s="10">
        <f t="shared" si="37"/>
        <v>2.0839199878283942E-3</v>
      </c>
      <c r="AG49" s="57">
        <f t="shared" si="29"/>
        <v>421.71233333333333</v>
      </c>
      <c r="AH49" s="25"/>
      <c r="AI49" s="76"/>
      <c r="AJ49" s="38"/>
      <c r="AK49" s="38"/>
      <c r="AL49" s="38"/>
      <c r="AM49" s="30"/>
      <c r="AN49" s="36"/>
      <c r="AO49" s="8"/>
      <c r="AP49" s="8"/>
      <c r="AQ49" s="8"/>
    </row>
    <row r="50" spans="6:43" x14ac:dyDescent="0.3">
      <c r="F50" s="23"/>
      <c r="G50" s="53">
        <v>0.45833333333333331</v>
      </c>
      <c r="H50" s="10">
        <v>31.19</v>
      </c>
      <c r="I50" s="10">
        <v>9</v>
      </c>
      <c r="J50" s="10">
        <v>21</v>
      </c>
      <c r="K50" s="10">
        <f t="shared" si="3"/>
        <v>2.1482999999999999</v>
      </c>
      <c r="L50" s="10">
        <f t="shared" si="16"/>
        <v>1327.4216822603919</v>
      </c>
      <c r="M50" s="10">
        <f t="shared" si="4"/>
        <v>1.3274216822603919</v>
      </c>
      <c r="N50" s="12">
        <f t="shared" si="5"/>
        <v>433.02072147697521</v>
      </c>
      <c r="O50" s="10" t="str">
        <f t="shared" si="17"/>
        <v>METANO</v>
      </c>
      <c r="P50" s="10">
        <f t="shared" si="0"/>
        <v>304.19</v>
      </c>
      <c r="Q50" s="10">
        <f t="shared" si="1"/>
        <v>0.6124157077824427</v>
      </c>
      <c r="R50" s="11">
        <f t="shared" si="2"/>
        <v>4.3302072147697522E-4</v>
      </c>
      <c r="S50" s="11">
        <f t="shared" ref="S50:S65" si="39">1000/1</f>
        <v>1000</v>
      </c>
      <c r="T50" s="11">
        <f t="shared" ref="T50:T65" si="40">1/W50</f>
        <v>2.4552037349187355E-2</v>
      </c>
      <c r="U50" s="11">
        <f t="shared" si="38"/>
        <v>16</v>
      </c>
      <c r="V50" s="10">
        <f t="shared" ref="V50:V65" si="41">1000/1</f>
        <v>1000</v>
      </c>
      <c r="W50" s="10">
        <f t="shared" si="10"/>
        <v>40.729817480222223</v>
      </c>
      <c r="X50" s="12">
        <f t="shared" ref="X50:X65" si="42">R50*S50*T50*U50*V50</f>
        <v>170.10465482679601</v>
      </c>
      <c r="Y50" s="10"/>
      <c r="Z50" s="10"/>
      <c r="AA50" s="10">
        <f t="shared" si="18"/>
        <v>657000</v>
      </c>
      <c r="AB50" s="47">
        <f t="shared" si="12"/>
        <v>2.5891119456133337E-4</v>
      </c>
      <c r="AC50" s="47">
        <f t="shared" ref="AC50:AC65" si="43">AB50*8708.4</f>
        <v>2.2547022467179154</v>
      </c>
      <c r="AD50" s="47">
        <f t="shared" ref="AD50:AD65" si="44">AC50/24</f>
        <v>9.3945926946579814E-2</v>
      </c>
      <c r="AE50" s="47">
        <f t="shared" ref="AE50:AE65" si="45">(AD50*4.184)/3600</f>
        <v>1.0918604398458054E-4</v>
      </c>
      <c r="AF50" s="12">
        <f t="shared" ref="AF50:AF65" si="46">AE50*1000</f>
        <v>0.10918604398458054</v>
      </c>
      <c r="AG50" s="59">
        <f t="shared" si="29"/>
        <v>421.71233333333333</v>
      </c>
      <c r="AH50" s="25"/>
      <c r="AI50" s="76"/>
      <c r="AJ50" s="38"/>
      <c r="AK50" s="38"/>
      <c r="AL50" s="38"/>
      <c r="AM50" s="30"/>
      <c r="AN50" s="36"/>
      <c r="AO50" s="8"/>
      <c r="AP50" s="8"/>
      <c r="AQ50" s="8"/>
    </row>
    <row r="51" spans="6:43" x14ac:dyDescent="0.3">
      <c r="F51" s="23"/>
      <c r="G51" s="53">
        <v>0.54166666666666663</v>
      </c>
      <c r="H51" s="10">
        <v>33.880000000000003</v>
      </c>
      <c r="I51" s="10">
        <v>9</v>
      </c>
      <c r="J51" s="10">
        <v>20</v>
      </c>
      <c r="K51" s="10">
        <f t="shared" si="3"/>
        <v>2.0459999999999998</v>
      </c>
      <c r="L51" s="10">
        <f t="shared" si="16"/>
        <v>1443.7927663734115</v>
      </c>
      <c r="M51" s="10">
        <f t="shared" si="4"/>
        <v>1.4437927663734116</v>
      </c>
      <c r="N51" s="12">
        <f t="shared" si="5"/>
        <v>337.80271359723616</v>
      </c>
      <c r="O51" s="10" t="str">
        <f t="shared" si="17"/>
        <v>METANO</v>
      </c>
      <c r="P51" s="10">
        <f t="shared" si="0"/>
        <v>306.88</v>
      </c>
      <c r="Q51" s="10">
        <f t="shared" si="1"/>
        <v>0.6124157077824427</v>
      </c>
      <c r="R51" s="11">
        <f t="shared" si="2"/>
        <v>3.3780271359723615E-4</v>
      </c>
      <c r="S51" s="11">
        <f t="shared" si="39"/>
        <v>1000</v>
      </c>
      <c r="T51" s="11">
        <f t="shared" si="40"/>
        <v>2.4336822996771708E-2</v>
      </c>
      <c r="U51" s="11">
        <f t="shared" si="38"/>
        <v>16</v>
      </c>
      <c r="V51" s="10">
        <f t="shared" si="41"/>
        <v>1000</v>
      </c>
      <c r="W51" s="10">
        <f t="shared" si="10"/>
        <v>41.089997660444446</v>
      </c>
      <c r="X51" s="12">
        <f t="shared" si="42"/>
        <v>131.53671757832166</v>
      </c>
      <c r="Y51" s="10"/>
      <c r="Z51" s="10"/>
      <c r="AA51" s="10">
        <f t="shared" si="18"/>
        <v>657000</v>
      </c>
      <c r="AB51" s="47">
        <f t="shared" si="12"/>
        <v>2.0020809372651698E-4</v>
      </c>
      <c r="AC51" s="47">
        <f t="shared" si="43"/>
        <v>1.7434921634080003</v>
      </c>
      <c r="AD51" s="47">
        <f t="shared" si="44"/>
        <v>7.2645506808666674E-2</v>
      </c>
      <c r="AE51" s="47">
        <f t="shared" si="45"/>
        <v>8.4430222357628163E-5</v>
      </c>
      <c r="AF51" s="12">
        <f t="shared" si="46"/>
        <v>8.4430222357628162E-2</v>
      </c>
      <c r="AG51" s="59">
        <f t="shared" si="29"/>
        <v>421.71233333333328</v>
      </c>
      <c r="AH51" s="25"/>
      <c r="AI51" s="76"/>
      <c r="AJ51" s="38"/>
      <c r="AK51" s="38"/>
      <c r="AL51" s="38"/>
      <c r="AM51" s="30"/>
      <c r="AN51" s="36"/>
      <c r="AO51" s="8"/>
      <c r="AP51" s="8"/>
      <c r="AQ51" s="8"/>
    </row>
    <row r="52" spans="6:43" x14ac:dyDescent="0.3">
      <c r="F52" s="23"/>
      <c r="G52" s="53">
        <v>0.70833333333333337</v>
      </c>
      <c r="H52" s="10">
        <v>30.12</v>
      </c>
      <c r="I52" s="10">
        <v>9</v>
      </c>
      <c r="J52" s="10">
        <v>11</v>
      </c>
      <c r="K52" s="10">
        <f t="shared" si="3"/>
        <v>1.1253</v>
      </c>
      <c r="L52" s="10">
        <f t="shared" si="16"/>
        <v>3443.2595752243847</v>
      </c>
      <c r="M52" s="10">
        <f t="shared" si="4"/>
        <v>3.4432595752243849</v>
      </c>
      <c r="N52" s="10">
        <f t="shared" si="5"/>
        <v>25.897291650497099</v>
      </c>
      <c r="O52" s="10" t="str">
        <f t="shared" si="17"/>
        <v>OTRO GAS</v>
      </c>
      <c r="P52" s="10">
        <f t="shared" si="0"/>
        <v>303.12</v>
      </c>
      <c r="Q52" s="10">
        <f t="shared" si="1"/>
        <v>0.6124157077824427</v>
      </c>
      <c r="R52" s="11">
        <f t="shared" si="2"/>
        <v>2.5897291650497098E-5</v>
      </c>
      <c r="S52" s="11">
        <f t="shared" si="39"/>
        <v>1000</v>
      </c>
      <c r="T52" s="11">
        <f t="shared" si="40"/>
        <v>2.4638704939460614E-2</v>
      </c>
      <c r="U52" s="11">
        <f t="shared" si="38"/>
        <v>16</v>
      </c>
      <c r="V52" s="10">
        <f t="shared" si="41"/>
        <v>1000</v>
      </c>
      <c r="W52" s="10">
        <f t="shared" si="10"/>
        <v>40.586548784000001</v>
      </c>
      <c r="X52" s="10">
        <f t="shared" si="42"/>
        <v>10.209211643324078</v>
      </c>
      <c r="Y52" s="10"/>
      <c r="Z52" s="10"/>
      <c r="AA52" s="10">
        <f t="shared" si="18"/>
        <v>657000</v>
      </c>
      <c r="AB52" s="18">
        <f t="shared" si="12"/>
        <v>1.5539134921345629E-5</v>
      </c>
      <c r="AC52" s="18">
        <f t="shared" si="43"/>
        <v>0.13532100254904628</v>
      </c>
      <c r="AD52" s="18">
        <f t="shared" si="44"/>
        <v>5.6383751062102612E-3</v>
      </c>
      <c r="AE52" s="18">
        <f t="shared" si="45"/>
        <v>6.5530448456621491E-6</v>
      </c>
      <c r="AF52" s="10">
        <f t="shared" si="46"/>
        <v>6.5530448456621489E-3</v>
      </c>
      <c r="AG52" s="57">
        <f t="shared" si="29"/>
        <v>421.71233333333333</v>
      </c>
      <c r="AH52" s="25"/>
      <c r="AI52" s="76"/>
      <c r="AJ52" s="38"/>
      <c r="AK52" s="38"/>
      <c r="AL52" s="38"/>
      <c r="AM52" s="30"/>
      <c r="AN52" s="36"/>
      <c r="AO52" s="8"/>
      <c r="AP52" s="8"/>
      <c r="AQ52" s="8"/>
    </row>
    <row r="53" spans="6:43" x14ac:dyDescent="0.3">
      <c r="F53" s="23"/>
      <c r="G53" s="53">
        <v>0.75</v>
      </c>
      <c r="H53" s="10">
        <v>26.94</v>
      </c>
      <c r="I53" s="10">
        <v>9</v>
      </c>
      <c r="J53" s="10">
        <v>16</v>
      </c>
      <c r="K53" s="10">
        <f t="shared" si="3"/>
        <v>1.6368</v>
      </c>
      <c r="L53" s="10">
        <f t="shared" si="16"/>
        <v>2054.7409579667642</v>
      </c>
      <c r="M53" s="10">
        <f t="shared" si="4"/>
        <v>2.0547409579667644</v>
      </c>
      <c r="N53" s="10">
        <f t="shared" si="5"/>
        <v>119.07013185939128</v>
      </c>
      <c r="O53" s="10" t="str">
        <f t="shared" si="17"/>
        <v>OTRO GAS</v>
      </c>
      <c r="P53" s="10">
        <f t="shared" si="0"/>
        <v>299.94</v>
      </c>
      <c r="Q53" s="10">
        <f t="shared" si="1"/>
        <v>0.6124157077824427</v>
      </c>
      <c r="R53" s="11">
        <f t="shared" si="2"/>
        <v>1.1907013185939128E-4</v>
      </c>
      <c r="S53" s="11">
        <f t="shared" si="39"/>
        <v>1000</v>
      </c>
      <c r="T53" s="11">
        <f t="shared" si="40"/>
        <v>2.4899927456322267E-2</v>
      </c>
      <c r="U53" s="11">
        <f t="shared" si="38"/>
        <v>16</v>
      </c>
      <c r="V53" s="10">
        <f t="shared" si="41"/>
        <v>1000</v>
      </c>
      <c r="W53" s="10">
        <f t="shared" si="10"/>
        <v>40.16075957466667</v>
      </c>
      <c r="X53" s="10">
        <f t="shared" si="42"/>
        <v>47.437402328217111</v>
      </c>
      <c r="Y53" s="10"/>
      <c r="Z53" s="10"/>
      <c r="AA53" s="10">
        <f t="shared" si="18"/>
        <v>657000</v>
      </c>
      <c r="AB53" s="18">
        <f t="shared" si="12"/>
        <v>7.2203047683739891E-5</v>
      </c>
      <c r="AC53" s="18">
        <f t="shared" si="43"/>
        <v>0.62877302044908046</v>
      </c>
      <c r="AD53" s="18">
        <f t="shared" si="44"/>
        <v>2.6198875852045018E-2</v>
      </c>
      <c r="AE53" s="18">
        <f t="shared" si="45"/>
        <v>3.0448915712487876E-5</v>
      </c>
      <c r="AF53" s="10">
        <f t="shared" si="46"/>
        <v>3.0448915712487874E-2</v>
      </c>
      <c r="AG53" s="57">
        <f t="shared" si="29"/>
        <v>421.71233333333328</v>
      </c>
      <c r="AH53" s="25"/>
      <c r="AI53" s="76"/>
      <c r="AJ53" s="38"/>
      <c r="AK53" s="38"/>
      <c r="AL53" s="38"/>
      <c r="AM53" s="30"/>
      <c r="AN53" s="36"/>
      <c r="AO53" s="8"/>
      <c r="AP53" s="8"/>
      <c r="AQ53" s="8"/>
    </row>
    <row r="54" spans="6:43" ht="15" thickBot="1" x14ac:dyDescent="0.35">
      <c r="F54" s="24"/>
      <c r="G54" s="54">
        <v>0.95833333333333337</v>
      </c>
      <c r="H54" s="13">
        <v>25.37</v>
      </c>
      <c r="I54" s="13">
        <v>9</v>
      </c>
      <c r="J54" s="13">
        <v>6</v>
      </c>
      <c r="K54" s="13">
        <f t="shared" si="3"/>
        <v>0.61380000000000001</v>
      </c>
      <c r="L54" s="13">
        <f t="shared" si="16"/>
        <v>7145.9758879113715</v>
      </c>
      <c r="M54" s="13">
        <f t="shared" si="4"/>
        <v>7.1459758879113711</v>
      </c>
      <c r="N54" s="13">
        <f t="shared" si="5"/>
        <v>2.9939747282432063</v>
      </c>
      <c r="O54" s="13" t="str">
        <f t="shared" si="17"/>
        <v>OTRO GAS</v>
      </c>
      <c r="P54" s="13">
        <f t="shared" si="0"/>
        <v>298.37</v>
      </c>
      <c r="Q54" s="13">
        <f t="shared" si="1"/>
        <v>0.6124157077824427</v>
      </c>
      <c r="R54" s="14">
        <f t="shared" si="2"/>
        <v>2.9939747282432063E-6</v>
      </c>
      <c r="S54" s="14">
        <f t="shared" si="39"/>
        <v>1000</v>
      </c>
      <c r="T54" s="14">
        <f t="shared" si="40"/>
        <v>2.5030948960181317E-2</v>
      </c>
      <c r="U54" s="14">
        <f t="shared" si="38"/>
        <v>16</v>
      </c>
      <c r="V54" s="13">
        <f t="shared" si="41"/>
        <v>1000</v>
      </c>
      <c r="W54" s="13">
        <f t="shared" si="10"/>
        <v>39.950542889555564</v>
      </c>
      <c r="X54" s="13">
        <f t="shared" si="42"/>
        <v>1.1990724577716547</v>
      </c>
      <c r="Y54" s="13"/>
      <c r="Z54" s="13"/>
      <c r="AA54" s="13">
        <f t="shared" si="18"/>
        <v>657000</v>
      </c>
      <c r="AB54" s="48">
        <f t="shared" si="12"/>
        <v>1.8250722340512249E-6</v>
      </c>
      <c r="AC54" s="48">
        <f t="shared" si="43"/>
        <v>1.5893459043011687E-2</v>
      </c>
      <c r="AD54" s="48">
        <f t="shared" si="44"/>
        <v>6.6222746012548691E-4</v>
      </c>
      <c r="AE54" s="48">
        <f t="shared" si="45"/>
        <v>7.6965547032362149E-7</v>
      </c>
      <c r="AF54" s="13">
        <f t="shared" si="46"/>
        <v>7.6965547032362147E-4</v>
      </c>
      <c r="AG54" s="62">
        <f t="shared" si="29"/>
        <v>421.71233333333333</v>
      </c>
      <c r="AH54" s="43"/>
      <c r="AI54" s="76"/>
      <c r="AJ54" s="38"/>
      <c r="AK54" s="38"/>
      <c r="AL54" s="38"/>
      <c r="AM54" s="30"/>
      <c r="AN54" s="36"/>
      <c r="AO54" s="8"/>
      <c r="AP54" s="8"/>
      <c r="AQ54" s="8"/>
    </row>
    <row r="55" spans="6:43" x14ac:dyDescent="0.3">
      <c r="F55" s="22">
        <v>44484</v>
      </c>
      <c r="G55" s="55">
        <v>0</v>
      </c>
      <c r="H55" s="16">
        <v>25.37</v>
      </c>
      <c r="I55" s="16">
        <v>9</v>
      </c>
      <c r="J55" s="16">
        <v>16</v>
      </c>
      <c r="K55" s="16">
        <f t="shared" si="3"/>
        <v>1.6368</v>
      </c>
      <c r="L55" s="16">
        <f t="shared" si="16"/>
        <v>2054.7409579667642</v>
      </c>
      <c r="M55" s="16">
        <f t="shared" si="4"/>
        <v>2.0547409579667644</v>
      </c>
      <c r="N55" s="16">
        <f t="shared" si="5"/>
        <v>119.07013185939128</v>
      </c>
      <c r="O55" s="16" t="str">
        <f t="shared" si="17"/>
        <v>OTRO GAS</v>
      </c>
      <c r="P55" s="16">
        <f t="shared" si="0"/>
        <v>298.37</v>
      </c>
      <c r="Q55" s="16">
        <f t="shared" si="1"/>
        <v>0.6124157077824427</v>
      </c>
      <c r="R55" s="17">
        <f t="shared" si="2"/>
        <v>1.1907013185939128E-4</v>
      </c>
      <c r="S55" s="17">
        <f t="shared" si="39"/>
        <v>1000</v>
      </c>
      <c r="T55" s="17">
        <f t="shared" si="40"/>
        <v>2.5030948960181317E-2</v>
      </c>
      <c r="U55" s="17">
        <f t="shared" si="38"/>
        <v>16</v>
      </c>
      <c r="V55" s="16">
        <f t="shared" si="41"/>
        <v>1000</v>
      </c>
      <c r="W55" s="16">
        <f t="shared" si="10"/>
        <v>39.950542889555564</v>
      </c>
      <c r="X55" s="16">
        <f t="shared" si="42"/>
        <v>47.687014292071723</v>
      </c>
      <c r="Y55" s="16"/>
      <c r="Z55" s="16"/>
      <c r="AA55" s="16">
        <f t="shared" si="18"/>
        <v>657000</v>
      </c>
      <c r="AB55" s="52">
        <f t="shared" si="12"/>
        <v>7.2582974569363352E-5</v>
      </c>
      <c r="AC55" s="52">
        <f t="shared" si="43"/>
        <v>0.6320815757398438</v>
      </c>
      <c r="AD55" s="52">
        <f t="shared" si="44"/>
        <v>2.6336732322493492E-2</v>
      </c>
      <c r="AE55" s="52">
        <f t="shared" si="45"/>
        <v>3.0609135565920216E-5</v>
      </c>
      <c r="AF55" s="16">
        <f t="shared" si="46"/>
        <v>3.0609135565920216E-2</v>
      </c>
      <c r="AG55" s="61">
        <f t="shared" si="29"/>
        <v>421.71233333333333</v>
      </c>
      <c r="AH55" s="44">
        <f>AVERAGE(AG60,AG62,AG65,AG67,AG68)</f>
        <v>421.71233333333328</v>
      </c>
      <c r="AI55" s="77"/>
      <c r="AJ55" s="38"/>
      <c r="AK55" s="38"/>
      <c r="AL55" s="38"/>
      <c r="AM55" s="30"/>
      <c r="AN55" s="36"/>
      <c r="AO55" s="8"/>
      <c r="AP55" s="8"/>
      <c r="AQ55" s="8"/>
    </row>
    <row r="56" spans="6:43" x14ac:dyDescent="0.3">
      <c r="F56" s="23"/>
      <c r="G56" s="53">
        <v>6.9444444444444447E-4</v>
      </c>
      <c r="H56" s="10">
        <v>25.37</v>
      </c>
      <c r="I56" s="10">
        <v>9</v>
      </c>
      <c r="J56" s="10">
        <v>16</v>
      </c>
      <c r="K56" s="10">
        <f t="shared" si="3"/>
        <v>1.6368</v>
      </c>
      <c r="L56" s="10">
        <f t="shared" si="16"/>
        <v>2054.7409579667642</v>
      </c>
      <c r="M56" s="10">
        <f t="shared" si="4"/>
        <v>2.0547409579667644</v>
      </c>
      <c r="N56" s="10">
        <f t="shared" si="5"/>
        <v>119.07013185939128</v>
      </c>
      <c r="O56" s="10" t="str">
        <f t="shared" si="17"/>
        <v>OTRO GAS</v>
      </c>
      <c r="P56" s="10">
        <f t="shared" si="0"/>
        <v>298.37</v>
      </c>
      <c r="Q56" s="10">
        <f t="shared" si="1"/>
        <v>0.6124157077824427</v>
      </c>
      <c r="R56" s="11">
        <f t="shared" si="2"/>
        <v>1.1907013185939128E-4</v>
      </c>
      <c r="S56" s="11">
        <f t="shared" si="39"/>
        <v>1000</v>
      </c>
      <c r="T56" s="11">
        <f t="shared" si="40"/>
        <v>2.5030948960181317E-2</v>
      </c>
      <c r="U56" s="11">
        <f t="shared" si="38"/>
        <v>16</v>
      </c>
      <c r="V56" s="10">
        <f t="shared" si="41"/>
        <v>1000</v>
      </c>
      <c r="W56" s="10">
        <f t="shared" si="10"/>
        <v>39.950542889555564</v>
      </c>
      <c r="X56" s="10">
        <f t="shared" si="42"/>
        <v>47.687014292071723</v>
      </c>
      <c r="Y56" s="10"/>
      <c r="Z56" s="10"/>
      <c r="AA56" s="10">
        <f t="shared" si="18"/>
        <v>657000</v>
      </c>
      <c r="AB56" s="18">
        <f t="shared" si="12"/>
        <v>7.2582974569363352E-5</v>
      </c>
      <c r="AC56" s="18">
        <f t="shared" si="43"/>
        <v>0.6320815757398438</v>
      </c>
      <c r="AD56" s="18">
        <f t="shared" si="44"/>
        <v>2.6336732322493492E-2</v>
      </c>
      <c r="AE56" s="18">
        <f t="shared" si="45"/>
        <v>3.0609135565920216E-5</v>
      </c>
      <c r="AF56" s="10">
        <f t="shared" si="46"/>
        <v>3.0609135565920216E-2</v>
      </c>
      <c r="AG56" s="57">
        <f t="shared" si="29"/>
        <v>421.71233333333333</v>
      </c>
      <c r="AH56" s="25"/>
      <c r="AI56" s="76"/>
      <c r="AJ56" s="38"/>
      <c r="AK56" s="38"/>
      <c r="AL56" s="38"/>
      <c r="AM56" s="30"/>
      <c r="AN56" s="36"/>
      <c r="AO56" s="8"/>
      <c r="AP56" s="8"/>
      <c r="AQ56" s="8"/>
    </row>
    <row r="57" spans="6:43" x14ac:dyDescent="0.3">
      <c r="F57" s="23"/>
      <c r="G57" s="53">
        <v>4.1666666666666664E-2</v>
      </c>
      <c r="H57" s="10">
        <v>25.25</v>
      </c>
      <c r="I57" s="10">
        <v>9</v>
      </c>
      <c r="J57" s="10">
        <v>16</v>
      </c>
      <c r="K57" s="10">
        <f t="shared" si="3"/>
        <v>1.6368</v>
      </c>
      <c r="L57" s="10">
        <f t="shared" si="16"/>
        <v>2054.7409579667642</v>
      </c>
      <c r="M57" s="10">
        <f t="shared" si="4"/>
        <v>2.0547409579667644</v>
      </c>
      <c r="N57" s="10">
        <f t="shared" si="5"/>
        <v>119.07013185939128</v>
      </c>
      <c r="O57" s="10" t="str">
        <f t="shared" si="17"/>
        <v>OTRO GAS</v>
      </c>
      <c r="P57" s="10">
        <f t="shared" si="0"/>
        <v>298.25</v>
      </c>
      <c r="Q57" s="10">
        <f t="shared" si="1"/>
        <v>0.6124157077824427</v>
      </c>
      <c r="R57" s="11">
        <f t="shared" si="2"/>
        <v>1.1907013185939128E-4</v>
      </c>
      <c r="S57" s="11">
        <f t="shared" si="39"/>
        <v>1000</v>
      </c>
      <c r="T57" s="11">
        <f t="shared" si="40"/>
        <v>2.5041020088011068E-2</v>
      </c>
      <c r="U57" s="11">
        <f t="shared" si="38"/>
        <v>16</v>
      </c>
      <c r="V57" s="10">
        <f t="shared" si="41"/>
        <v>1000</v>
      </c>
      <c r="W57" s="10">
        <f t="shared" si="10"/>
        <v>39.934475372222224</v>
      </c>
      <c r="X57" s="10">
        <f t="shared" si="42"/>
        <v>47.706201020370301</v>
      </c>
      <c r="Y57" s="10"/>
      <c r="Z57" s="10"/>
      <c r="AA57" s="10">
        <f t="shared" si="18"/>
        <v>657000</v>
      </c>
      <c r="AB57" s="18">
        <f t="shared" si="12"/>
        <v>7.2612178113196801E-5</v>
      </c>
      <c r="AC57" s="18">
        <f t="shared" si="43"/>
        <v>0.63233589188096295</v>
      </c>
      <c r="AD57" s="18">
        <f t="shared" si="44"/>
        <v>2.6347328828373456E-2</v>
      </c>
      <c r="AE57" s="18">
        <f t="shared" si="45"/>
        <v>3.0621451060531818E-5</v>
      </c>
      <c r="AF57" s="10">
        <f t="shared" si="46"/>
        <v>3.0621451060531817E-2</v>
      </c>
      <c r="AG57" s="57">
        <f t="shared" si="29"/>
        <v>421.71233333333328</v>
      </c>
      <c r="AH57" s="25"/>
      <c r="AI57" s="76"/>
      <c r="AJ57" s="38"/>
      <c r="AK57" s="38"/>
      <c r="AL57" s="38"/>
      <c r="AM57" s="30"/>
      <c r="AN57" s="36"/>
      <c r="AO57" s="8"/>
      <c r="AP57" s="8"/>
      <c r="AQ57" s="8"/>
    </row>
    <row r="58" spans="6:43" x14ac:dyDescent="0.3">
      <c r="F58" s="23"/>
      <c r="G58" s="53">
        <v>0.16666666666666666</v>
      </c>
      <c r="H58" s="10">
        <v>25.06</v>
      </c>
      <c r="I58" s="10">
        <v>9</v>
      </c>
      <c r="J58" s="10">
        <v>11</v>
      </c>
      <c r="K58" s="10">
        <f t="shared" si="3"/>
        <v>1.1253</v>
      </c>
      <c r="L58" s="10">
        <f t="shared" si="16"/>
        <v>3443.2595752243847</v>
      </c>
      <c r="M58" s="10">
        <f t="shared" si="4"/>
        <v>3.4432595752243849</v>
      </c>
      <c r="N58" s="10">
        <f t="shared" si="5"/>
        <v>25.897291650497099</v>
      </c>
      <c r="O58" s="10" t="str">
        <f t="shared" si="17"/>
        <v>OTRO GAS</v>
      </c>
      <c r="P58" s="10">
        <f t="shared" si="0"/>
        <v>298.06</v>
      </c>
      <c r="Q58" s="10">
        <f t="shared" si="1"/>
        <v>0.6124157077824427</v>
      </c>
      <c r="R58" s="11">
        <f t="shared" si="2"/>
        <v>2.5897291650497098E-5</v>
      </c>
      <c r="S58" s="11">
        <f t="shared" si="39"/>
        <v>1000</v>
      </c>
      <c r="T58" s="11">
        <f t="shared" si="40"/>
        <v>2.505698262514024E-2</v>
      </c>
      <c r="U58" s="11">
        <f t="shared" si="38"/>
        <v>16</v>
      </c>
      <c r="V58" s="10">
        <f t="shared" si="41"/>
        <v>1000</v>
      </c>
      <c r="W58" s="10">
        <f t="shared" si="10"/>
        <v>39.909035136444452</v>
      </c>
      <c r="X58" s="10">
        <f t="shared" si="42"/>
        <v>10.382527790795123</v>
      </c>
      <c r="Y58" s="10"/>
      <c r="Z58" s="10"/>
      <c r="AA58" s="10">
        <f t="shared" si="18"/>
        <v>657000</v>
      </c>
      <c r="AB58" s="18">
        <f t="shared" si="12"/>
        <v>1.5802934232564877E-5</v>
      </c>
      <c r="AC58" s="18">
        <f t="shared" si="43"/>
        <v>0.13761827247086797</v>
      </c>
      <c r="AD58" s="18">
        <f t="shared" si="44"/>
        <v>5.7340946862861654E-3</v>
      </c>
      <c r="AE58" s="18">
        <f t="shared" si="45"/>
        <v>6.6642922687281436E-6</v>
      </c>
      <c r="AF58" s="10">
        <f t="shared" si="46"/>
        <v>6.6642922687281435E-3</v>
      </c>
      <c r="AG58" s="57">
        <f t="shared" si="29"/>
        <v>421.71233333333333</v>
      </c>
      <c r="AH58" s="25"/>
      <c r="AI58" s="76"/>
      <c r="AJ58" s="38"/>
      <c r="AK58" s="38"/>
      <c r="AL58" s="38"/>
      <c r="AM58" s="30"/>
      <c r="AN58" s="36"/>
      <c r="AO58" s="8"/>
      <c r="AP58" s="8"/>
      <c r="AQ58" s="8"/>
    </row>
    <row r="59" spans="6:43" x14ac:dyDescent="0.3">
      <c r="F59" s="23"/>
      <c r="G59" s="53">
        <v>0.20833333333333334</v>
      </c>
      <c r="H59" s="10">
        <v>25.12</v>
      </c>
      <c r="I59" s="10">
        <v>9</v>
      </c>
      <c r="J59" s="10">
        <v>11</v>
      </c>
      <c r="K59" s="10">
        <f t="shared" si="3"/>
        <v>1.1253</v>
      </c>
      <c r="L59" s="10">
        <f t="shared" si="16"/>
        <v>3443.2595752243847</v>
      </c>
      <c r="M59" s="10">
        <f t="shared" si="4"/>
        <v>3.4432595752243849</v>
      </c>
      <c r="N59" s="10">
        <f t="shared" si="5"/>
        <v>25.897291650497099</v>
      </c>
      <c r="O59" s="10" t="str">
        <f t="shared" si="17"/>
        <v>OTRO GAS</v>
      </c>
      <c r="P59" s="10">
        <f t="shared" si="0"/>
        <v>298.12</v>
      </c>
      <c r="Q59" s="10">
        <f t="shared" si="1"/>
        <v>0.6124157077824427</v>
      </c>
      <c r="R59" s="11">
        <f t="shared" si="2"/>
        <v>2.5897291650497098E-5</v>
      </c>
      <c r="S59" s="11">
        <f t="shared" si="39"/>
        <v>1000</v>
      </c>
      <c r="T59" s="11">
        <f t="shared" si="40"/>
        <v>2.5051939625819471E-2</v>
      </c>
      <c r="U59" s="11">
        <f t="shared" si="38"/>
        <v>16</v>
      </c>
      <c r="V59" s="10">
        <f t="shared" si="41"/>
        <v>1000</v>
      </c>
      <c r="W59" s="10">
        <f t="shared" si="10"/>
        <v>39.917068895111115</v>
      </c>
      <c r="X59" s="10">
        <f t="shared" si="42"/>
        <v>10.380438190407871</v>
      </c>
      <c r="Y59" s="10"/>
      <c r="Z59" s="10"/>
      <c r="AA59" s="10">
        <f t="shared" si="18"/>
        <v>657000</v>
      </c>
      <c r="AB59" s="18">
        <f t="shared" si="12"/>
        <v>1.5799753714471646E-5</v>
      </c>
      <c r="AC59" s="18">
        <f t="shared" si="43"/>
        <v>0.13759057524710488</v>
      </c>
      <c r="AD59" s="18">
        <f t="shared" si="44"/>
        <v>5.7329406352960369E-3</v>
      </c>
      <c r="AE59" s="18">
        <f t="shared" si="45"/>
        <v>6.6629510050218387E-6</v>
      </c>
      <c r="AF59" s="10">
        <f t="shared" si="46"/>
        <v>6.6629510050218383E-3</v>
      </c>
      <c r="AG59" s="57">
        <f t="shared" si="29"/>
        <v>421.71233333333333</v>
      </c>
      <c r="AH59" s="25"/>
      <c r="AI59" s="76"/>
      <c r="AJ59" s="38"/>
      <c r="AK59" s="38"/>
      <c r="AL59" s="38"/>
      <c r="AM59" s="30"/>
      <c r="AN59" s="36"/>
      <c r="AO59" s="8"/>
      <c r="AP59" s="8"/>
      <c r="AQ59" s="8"/>
    </row>
    <row r="60" spans="6:43" x14ac:dyDescent="0.3">
      <c r="F60" s="23"/>
      <c r="G60" s="53">
        <v>0.25</v>
      </c>
      <c r="H60" s="10">
        <v>25.25</v>
      </c>
      <c r="I60" s="10">
        <v>9</v>
      </c>
      <c r="J60" s="10">
        <v>30</v>
      </c>
      <c r="K60" s="10">
        <f t="shared" si="3"/>
        <v>3.069</v>
      </c>
      <c r="L60" s="10">
        <f t="shared" si="16"/>
        <v>629.19517758227437</v>
      </c>
      <c r="M60" s="10">
        <f t="shared" si="4"/>
        <v>0.62919517758227439</v>
      </c>
      <c r="N60" s="12">
        <f t="shared" si="5"/>
        <v>3931.779792698293</v>
      </c>
      <c r="O60" s="10" t="str">
        <f t="shared" si="17"/>
        <v>METANO</v>
      </c>
      <c r="P60" s="10">
        <f t="shared" si="0"/>
        <v>298.25</v>
      </c>
      <c r="Q60" s="10">
        <f t="shared" si="1"/>
        <v>0.6124157077824427</v>
      </c>
      <c r="R60" s="11">
        <f t="shared" si="2"/>
        <v>3.9317797926982931E-3</v>
      </c>
      <c r="S60" s="11">
        <f t="shared" si="39"/>
        <v>1000</v>
      </c>
      <c r="T60" s="11">
        <f t="shared" si="40"/>
        <v>2.5041020088011068E-2</v>
      </c>
      <c r="U60" s="11">
        <f t="shared" si="38"/>
        <v>16</v>
      </c>
      <c r="V60" s="10">
        <f t="shared" si="41"/>
        <v>1000</v>
      </c>
      <c r="W60" s="10">
        <f t="shared" si="10"/>
        <v>39.934475372222224</v>
      </c>
      <c r="X60" s="12">
        <f t="shared" si="42"/>
        <v>1575.2924283295031</v>
      </c>
      <c r="Y60" s="10"/>
      <c r="Z60" s="10"/>
      <c r="AA60" s="10">
        <f t="shared" si="18"/>
        <v>657000</v>
      </c>
      <c r="AB60" s="47">
        <f t="shared" si="12"/>
        <v>2.3977053703645407E-3</v>
      </c>
      <c r="AC60" s="47">
        <f t="shared" si="43"/>
        <v>20.880177447282566</v>
      </c>
      <c r="AD60" s="47">
        <f t="shared" si="44"/>
        <v>0.8700073936367736</v>
      </c>
      <c r="AE60" s="47">
        <f t="shared" si="45"/>
        <v>1.0111419263822946E-3</v>
      </c>
      <c r="AF60" s="12">
        <f t="shared" si="46"/>
        <v>1.0111419263822945</v>
      </c>
      <c r="AG60" s="59">
        <f t="shared" si="29"/>
        <v>421.71233333333328</v>
      </c>
      <c r="AH60" s="25"/>
      <c r="AI60" s="76"/>
      <c r="AJ60" s="38"/>
      <c r="AK60" s="38"/>
      <c r="AL60" s="38"/>
      <c r="AM60" s="30"/>
      <c r="AN60" s="36"/>
      <c r="AO60" s="8"/>
      <c r="AP60" s="8"/>
      <c r="AQ60" s="8"/>
    </row>
    <row r="61" spans="6:43" x14ac:dyDescent="0.3">
      <c r="F61" s="23"/>
      <c r="G61" s="53">
        <v>0.29166666666666669</v>
      </c>
      <c r="H61" s="10">
        <v>27.31</v>
      </c>
      <c r="I61" s="10">
        <v>9</v>
      </c>
      <c r="J61" s="10">
        <v>5</v>
      </c>
      <c r="K61" s="10">
        <f t="shared" si="3"/>
        <v>0.51149999999999995</v>
      </c>
      <c r="L61" s="10">
        <f t="shared" si="16"/>
        <v>8775.1710654936469</v>
      </c>
      <c r="M61" s="10">
        <f t="shared" si="4"/>
        <v>8.7751710654936463</v>
      </c>
      <c r="N61" s="10">
        <f t="shared" si="5"/>
        <v>1.6318480889172939</v>
      </c>
      <c r="O61" s="10" t="str">
        <f t="shared" si="17"/>
        <v>OTRO GAS</v>
      </c>
      <c r="P61" s="10">
        <f t="shared" si="0"/>
        <v>300.31</v>
      </c>
      <c r="Q61" s="10">
        <f t="shared" si="1"/>
        <v>0.6124157077824427</v>
      </c>
      <c r="R61" s="11">
        <f t="shared" si="2"/>
        <v>1.6318480889172938E-6</v>
      </c>
      <c r="S61" s="11">
        <f t="shared" si="39"/>
        <v>1000</v>
      </c>
      <c r="T61" s="11">
        <f t="shared" si="40"/>
        <v>2.4869249246609507E-2</v>
      </c>
      <c r="U61" s="11">
        <f t="shared" si="38"/>
        <v>16</v>
      </c>
      <c r="V61" s="10">
        <f t="shared" si="41"/>
        <v>1000</v>
      </c>
      <c r="W61" s="10">
        <f t="shared" si="10"/>
        <v>40.210301086444446</v>
      </c>
      <c r="X61" s="10">
        <f t="shared" si="42"/>
        <v>0.64932538969420117</v>
      </c>
      <c r="Y61" s="10"/>
      <c r="Z61" s="10"/>
      <c r="AA61" s="10">
        <f t="shared" si="18"/>
        <v>657000</v>
      </c>
      <c r="AB61" s="18">
        <f t="shared" si="12"/>
        <v>9.8831870577503992E-7</v>
      </c>
      <c r="AC61" s="18">
        <f t="shared" si="43"/>
        <v>8.6066746173713571E-3</v>
      </c>
      <c r="AD61" s="18">
        <f t="shared" si="44"/>
        <v>3.5861144239047321E-4</v>
      </c>
      <c r="AE61" s="18">
        <f t="shared" si="45"/>
        <v>4.1678618748937217E-7</v>
      </c>
      <c r="AF61" s="10">
        <f t="shared" si="46"/>
        <v>4.1678618748937216E-4</v>
      </c>
      <c r="AG61" s="57">
        <f t="shared" si="29"/>
        <v>421.71233333333328</v>
      </c>
      <c r="AH61" s="25"/>
      <c r="AI61" s="76"/>
      <c r="AJ61" s="38"/>
      <c r="AK61" s="38"/>
      <c r="AL61" s="38"/>
      <c r="AM61" s="30"/>
      <c r="AN61" s="36"/>
      <c r="AO61" s="8"/>
      <c r="AP61" s="8"/>
      <c r="AQ61" s="8"/>
    </row>
    <row r="62" spans="6:43" x14ac:dyDescent="0.3">
      <c r="F62" s="23"/>
      <c r="G62" s="53">
        <v>0.33333333333333331</v>
      </c>
      <c r="H62" s="10">
        <v>30.25</v>
      </c>
      <c r="I62" s="10">
        <v>9</v>
      </c>
      <c r="J62" s="10">
        <v>29</v>
      </c>
      <c r="K62" s="10">
        <f t="shared" si="3"/>
        <v>2.9666999999999999</v>
      </c>
      <c r="L62" s="10">
        <f t="shared" si="16"/>
        <v>685.37432163683559</v>
      </c>
      <c r="M62" s="10">
        <f t="shared" si="4"/>
        <v>0.68537432163683554</v>
      </c>
      <c r="N62" s="12">
        <f t="shared" si="5"/>
        <v>3053.7484896681908</v>
      </c>
      <c r="O62" s="10" t="str">
        <f t="shared" si="17"/>
        <v>METANO</v>
      </c>
      <c r="P62" s="10">
        <f t="shared" si="0"/>
        <v>303.25</v>
      </c>
      <c r="Q62" s="10">
        <f t="shared" si="1"/>
        <v>0.6124157077824427</v>
      </c>
      <c r="R62" s="11">
        <f t="shared" si="2"/>
        <v>3.0537484896681908E-3</v>
      </c>
      <c r="S62" s="11">
        <f t="shared" si="39"/>
        <v>1000</v>
      </c>
      <c r="T62" s="11">
        <f t="shared" si="40"/>
        <v>2.4628142592742951E-2</v>
      </c>
      <c r="U62" s="11">
        <f t="shared" si="38"/>
        <v>16</v>
      </c>
      <c r="V62" s="10">
        <f t="shared" si="41"/>
        <v>1000</v>
      </c>
      <c r="W62" s="10">
        <f t="shared" si="10"/>
        <v>40.603955261111118</v>
      </c>
      <c r="X62" s="12">
        <f t="shared" si="42"/>
        <v>1203.330451934746</v>
      </c>
      <c r="Y62" s="10"/>
      <c r="Z62" s="10"/>
      <c r="AA62" s="10">
        <f t="shared" si="18"/>
        <v>657000</v>
      </c>
      <c r="AB62" s="47">
        <f t="shared" si="12"/>
        <v>1.8315531992918507E-3</v>
      </c>
      <c r="AC62" s="47">
        <f t="shared" si="43"/>
        <v>15.949897880713152</v>
      </c>
      <c r="AD62" s="47">
        <f t="shared" si="44"/>
        <v>0.66457907836304797</v>
      </c>
      <c r="AE62" s="47">
        <f t="shared" si="45"/>
        <v>7.7238857329749806E-4</v>
      </c>
      <c r="AF62" s="12">
        <f t="shared" si="46"/>
        <v>0.7723885732974981</v>
      </c>
      <c r="AG62" s="59">
        <f t="shared" si="29"/>
        <v>421.71233333333339</v>
      </c>
      <c r="AH62" s="25"/>
      <c r="AI62" s="76"/>
      <c r="AJ62" s="38"/>
      <c r="AK62" s="38"/>
      <c r="AL62" s="38"/>
      <c r="AM62" s="30"/>
      <c r="AN62" s="36"/>
      <c r="AO62" s="8"/>
      <c r="AP62" s="8"/>
      <c r="AQ62" s="8"/>
    </row>
    <row r="63" spans="6:43" x14ac:dyDescent="0.3">
      <c r="F63" s="23"/>
      <c r="G63" s="53">
        <v>0.54166666666666663</v>
      </c>
      <c r="H63" s="10">
        <v>36.44</v>
      </c>
      <c r="I63" s="10">
        <v>9</v>
      </c>
      <c r="J63" s="10">
        <v>9</v>
      </c>
      <c r="K63" s="10">
        <f t="shared" si="3"/>
        <v>0.92069999999999996</v>
      </c>
      <c r="L63" s="10">
        <f t="shared" si="16"/>
        <v>4430.6505919409146</v>
      </c>
      <c r="M63" s="10">
        <f t="shared" si="4"/>
        <v>4.4306505919409149</v>
      </c>
      <c r="N63" s="10">
        <f t="shared" si="5"/>
        <v>12.293867578895275</v>
      </c>
      <c r="O63" s="10" t="str">
        <f t="shared" si="17"/>
        <v>OTRO GAS</v>
      </c>
      <c r="P63" s="10">
        <f t="shared" si="0"/>
        <v>309.44</v>
      </c>
      <c r="Q63" s="10">
        <f t="shared" si="1"/>
        <v>0.6124157077824427</v>
      </c>
      <c r="R63" s="11">
        <f t="shared" si="2"/>
        <v>1.2293867578895275E-5</v>
      </c>
      <c r="S63" s="11">
        <f t="shared" si="39"/>
        <v>1000</v>
      </c>
      <c r="T63" s="11">
        <f t="shared" si="40"/>
        <v>2.4135484233613308E-2</v>
      </c>
      <c r="U63" s="11">
        <f t="shared" si="38"/>
        <v>16</v>
      </c>
      <c r="V63" s="10">
        <f t="shared" si="41"/>
        <v>1000</v>
      </c>
      <c r="W63" s="10">
        <f t="shared" si="10"/>
        <v>41.432771363555553</v>
      </c>
      <c r="X63" s="10">
        <f t="shared" si="42"/>
        <v>4.7474951539289076</v>
      </c>
      <c r="Y63" s="10"/>
      <c r="Z63" s="10"/>
      <c r="AA63" s="10">
        <f t="shared" si="18"/>
        <v>657000</v>
      </c>
      <c r="AB63" s="18">
        <f t="shared" si="12"/>
        <v>7.2260200212007727E-6</v>
      </c>
      <c r="AC63" s="18">
        <f t="shared" si="43"/>
        <v>6.292707275262481E-2</v>
      </c>
      <c r="AD63" s="18">
        <f t="shared" si="44"/>
        <v>2.6219613646927004E-3</v>
      </c>
      <c r="AE63" s="18">
        <f t="shared" si="45"/>
        <v>3.047301763853961E-6</v>
      </c>
      <c r="AF63" s="10">
        <f t="shared" si="46"/>
        <v>3.0473017638539611E-3</v>
      </c>
      <c r="AG63" s="57">
        <f t="shared" si="29"/>
        <v>421.71233333333339</v>
      </c>
      <c r="AH63" s="25"/>
      <c r="AI63" s="76"/>
      <c r="AJ63" s="38"/>
      <c r="AK63" s="38"/>
      <c r="AL63" s="38"/>
      <c r="AM63" s="30"/>
      <c r="AN63" s="36"/>
      <c r="AO63" s="8"/>
      <c r="AP63" s="8"/>
      <c r="AQ63" s="8"/>
    </row>
    <row r="64" spans="6:43" x14ac:dyDescent="0.3">
      <c r="F64" s="23"/>
      <c r="G64" s="53">
        <v>0.625</v>
      </c>
      <c r="H64" s="10">
        <v>36.880000000000003</v>
      </c>
      <c r="I64" s="10">
        <v>9</v>
      </c>
      <c r="J64" s="10">
        <v>9</v>
      </c>
      <c r="K64" s="10">
        <f t="shared" ref="K64:K125" si="47">(J64*1023)/10000</f>
        <v>0.92069999999999996</v>
      </c>
      <c r="L64" s="10">
        <f t="shared" ref="L64:L125" si="48">(((5/K64)-1)*1000)</f>
        <v>4430.6505919409146</v>
      </c>
      <c r="M64" s="10">
        <f t="shared" ref="M64:M125" si="49">L64/1000</f>
        <v>4.4306505919409149</v>
      </c>
      <c r="N64" s="10">
        <f t="shared" ref="N64:N125" si="50">1000*(M64)^(-2.955)</f>
        <v>12.293867578895275</v>
      </c>
      <c r="O64" s="10" t="str">
        <f t="shared" ref="O64:O125" si="51">IF(M64&lt;=2,"METANO","OTRO GAS")</f>
        <v>OTRO GAS</v>
      </c>
      <c r="P64" s="10">
        <f t="shared" ref="P64:P124" si="52">H64+273</f>
        <v>309.88</v>
      </c>
      <c r="Q64" s="10">
        <f t="shared" ref="Q64:Q124" si="53">I64/(14.6959)</f>
        <v>0.6124157077824427</v>
      </c>
      <c r="R64" s="11">
        <f t="shared" ref="R64:R124" si="54">N64/1000000</f>
        <v>1.2293867578895275E-5</v>
      </c>
      <c r="S64" s="11">
        <f t="shared" si="39"/>
        <v>1000</v>
      </c>
      <c r="T64" s="11">
        <f t="shared" si="40"/>
        <v>2.4101214151443465E-2</v>
      </c>
      <c r="U64" s="11">
        <f t="shared" si="38"/>
        <v>16</v>
      </c>
      <c r="V64" s="10">
        <f t="shared" si="41"/>
        <v>1000</v>
      </c>
      <c r="W64" s="10">
        <f t="shared" ref="W64:W124" si="55">(1*$X$2*P64)/Q64</f>
        <v>41.491685593777781</v>
      </c>
      <c r="X64" s="10">
        <f t="shared" si="42"/>
        <v>4.740754164295085</v>
      </c>
      <c r="Y64" s="10"/>
      <c r="Z64" s="10"/>
      <c r="AA64" s="10">
        <f t="shared" ref="AA64:AA124" si="56">$Y$4*$Z$4</f>
        <v>657000</v>
      </c>
      <c r="AB64" s="18">
        <f t="shared" ref="AB64:AB124" si="57">X64/AA64</f>
        <v>7.2157597630062175E-6</v>
      </c>
      <c r="AC64" s="18">
        <f t="shared" si="43"/>
        <v>6.2837722320163339E-2</v>
      </c>
      <c r="AD64" s="18">
        <f t="shared" si="44"/>
        <v>2.6182384300068059E-3</v>
      </c>
      <c r="AE64" s="18">
        <f t="shared" si="45"/>
        <v>3.0429748864301323E-6</v>
      </c>
      <c r="AF64" s="10">
        <f t="shared" si="46"/>
        <v>3.0429748864301324E-3</v>
      </c>
      <c r="AG64" s="57">
        <f t="shared" si="29"/>
        <v>421.71233333333333</v>
      </c>
      <c r="AH64" s="25"/>
      <c r="AI64" s="76"/>
      <c r="AJ64" s="38"/>
      <c r="AK64" s="38"/>
      <c r="AL64" s="38"/>
      <c r="AM64" s="30"/>
      <c r="AN64" s="36"/>
      <c r="AO64" s="8"/>
      <c r="AP64" s="8"/>
      <c r="AQ64" s="8"/>
    </row>
    <row r="65" spans="6:43" x14ac:dyDescent="0.3">
      <c r="F65" s="23"/>
      <c r="G65" s="53">
        <v>0.66666666666666663</v>
      </c>
      <c r="H65" s="10">
        <v>36.06</v>
      </c>
      <c r="I65" s="10">
        <v>9</v>
      </c>
      <c r="J65" s="10">
        <v>28</v>
      </c>
      <c r="K65" s="10">
        <f t="shared" si="47"/>
        <v>2.8643999999999998</v>
      </c>
      <c r="L65" s="10">
        <f t="shared" si="48"/>
        <v>745.56626169529409</v>
      </c>
      <c r="M65" s="10">
        <f t="shared" si="49"/>
        <v>0.74556626169529405</v>
      </c>
      <c r="N65" s="12">
        <f t="shared" si="50"/>
        <v>2381.2398383577811</v>
      </c>
      <c r="O65" s="10" t="str">
        <f t="shared" si="51"/>
        <v>METANO</v>
      </c>
      <c r="P65" s="10">
        <f t="shared" si="52"/>
        <v>309.06</v>
      </c>
      <c r="Q65" s="10">
        <f t="shared" si="53"/>
        <v>0.6124157077824427</v>
      </c>
      <c r="R65" s="11">
        <f t="shared" si="54"/>
        <v>2.381239838357781E-3</v>
      </c>
      <c r="S65" s="11">
        <f t="shared" si="39"/>
        <v>1000</v>
      </c>
      <c r="T65" s="11">
        <f t="shared" si="40"/>
        <v>2.4165159649418559E-2</v>
      </c>
      <c r="U65" s="11">
        <f t="shared" si="38"/>
        <v>16</v>
      </c>
      <c r="V65" s="10">
        <f t="shared" si="41"/>
        <v>1000</v>
      </c>
      <c r="W65" s="10">
        <f t="shared" si="55"/>
        <v>41.381890892000008</v>
      </c>
      <c r="X65" s="12">
        <f t="shared" si="42"/>
        <v>920.68865371954269</v>
      </c>
      <c r="Y65" s="10"/>
      <c r="Z65" s="10"/>
      <c r="AA65" s="10">
        <f t="shared" si="56"/>
        <v>657000</v>
      </c>
      <c r="AB65" s="47">
        <f t="shared" si="57"/>
        <v>1.4013525931804304E-3</v>
      </c>
      <c r="AC65" s="47">
        <f t="shared" si="43"/>
        <v>12.203538922452459</v>
      </c>
      <c r="AD65" s="47">
        <f t="shared" si="44"/>
        <v>0.50848078843551914</v>
      </c>
      <c r="AE65" s="47">
        <f t="shared" si="45"/>
        <v>5.9096767189283669E-4</v>
      </c>
      <c r="AF65" s="12">
        <f t="shared" si="46"/>
        <v>0.59096767189283672</v>
      </c>
      <c r="AG65" s="59">
        <f t="shared" si="29"/>
        <v>421.71233333333333</v>
      </c>
      <c r="AH65" s="25"/>
      <c r="AI65" s="76"/>
      <c r="AJ65" s="38"/>
      <c r="AK65" s="38"/>
      <c r="AL65" s="38"/>
      <c r="AM65" s="30"/>
      <c r="AN65" s="36"/>
      <c r="AO65" s="8"/>
      <c r="AP65" s="8"/>
      <c r="AQ65" s="8"/>
    </row>
    <row r="66" spans="6:43" x14ac:dyDescent="0.3">
      <c r="F66" s="23"/>
      <c r="G66" s="53">
        <v>0.91666666666666663</v>
      </c>
      <c r="H66" s="10">
        <v>26.75</v>
      </c>
      <c r="I66" s="10">
        <v>9</v>
      </c>
      <c r="J66" s="10">
        <v>10</v>
      </c>
      <c r="K66" s="10">
        <f t="shared" si="47"/>
        <v>1.0229999999999999</v>
      </c>
      <c r="L66" s="10">
        <f t="shared" si="48"/>
        <v>3887.585532746823</v>
      </c>
      <c r="M66" s="10">
        <f t="shared" si="49"/>
        <v>3.8875855327468232</v>
      </c>
      <c r="N66" s="10">
        <f t="shared" si="50"/>
        <v>18.092381060699804</v>
      </c>
      <c r="O66" s="10" t="str">
        <f t="shared" si="51"/>
        <v>OTRO GAS</v>
      </c>
      <c r="P66" s="10">
        <f t="shared" si="52"/>
        <v>299.75</v>
      </c>
      <c r="Q66" s="10">
        <f t="shared" si="53"/>
        <v>0.6124157077824427</v>
      </c>
      <c r="R66" s="11">
        <f t="shared" si="54"/>
        <v>1.8092381060699805E-5</v>
      </c>
      <c r="S66" s="11">
        <f t="shared" ref="S66:S79" si="58">1000/1</f>
        <v>1000</v>
      </c>
      <c r="T66" s="11">
        <f t="shared" ref="T66:T79" si="59">1/W66</f>
        <v>2.4915710562966809E-2</v>
      </c>
      <c r="U66" s="11">
        <f t="shared" ref="U66:U95" si="60">$D$6/1</f>
        <v>16</v>
      </c>
      <c r="V66" s="10">
        <f t="shared" ref="V66:V79" si="61">1000/1</f>
        <v>1000</v>
      </c>
      <c r="W66" s="10">
        <f t="shared" si="55"/>
        <v>40.135319338888891</v>
      </c>
      <c r="X66" s="10">
        <f t="shared" ref="X66:X79" si="62">R66*S66*T66*U66*V66</f>
        <v>7.2125524784527792</v>
      </c>
      <c r="Y66" s="10"/>
      <c r="Z66" s="10"/>
      <c r="AA66" s="10">
        <f t="shared" si="56"/>
        <v>657000</v>
      </c>
      <c r="AB66" s="18">
        <f t="shared" si="57"/>
        <v>1.0978009860658721E-5</v>
      </c>
      <c r="AC66" s="18">
        <f t="shared" ref="AC66:AC79" si="63">AB66*8708.4</f>
        <v>9.5600901070560407E-2</v>
      </c>
      <c r="AD66" s="18">
        <f t="shared" ref="AD66:AD79" si="64">AC66/24</f>
        <v>3.9833708779400167E-3</v>
      </c>
      <c r="AE66" s="18">
        <f t="shared" ref="AE66:AE79" si="65">(AD66*4.184)/3600</f>
        <v>4.6295621536947304E-6</v>
      </c>
      <c r="AF66" s="10">
        <f t="shared" ref="AF66:AF79" si="66">AE66*1000</f>
        <v>4.6295621536947308E-3</v>
      </c>
      <c r="AG66" s="57">
        <f t="shared" si="29"/>
        <v>421.71233333333333</v>
      </c>
      <c r="AH66" s="25"/>
      <c r="AI66" s="76"/>
      <c r="AJ66" s="38"/>
      <c r="AK66" s="38"/>
      <c r="AL66" s="38"/>
      <c r="AM66" s="30"/>
      <c r="AN66" s="36"/>
      <c r="AO66" s="8"/>
      <c r="AP66" s="8"/>
      <c r="AQ66" s="8"/>
    </row>
    <row r="67" spans="6:43" x14ac:dyDescent="0.3">
      <c r="F67" s="23"/>
      <c r="G67" s="53">
        <v>0.95833333333333337</v>
      </c>
      <c r="H67" s="10">
        <v>26.5</v>
      </c>
      <c r="I67" s="10">
        <v>9</v>
      </c>
      <c r="J67" s="10">
        <v>19</v>
      </c>
      <c r="K67" s="10">
        <f t="shared" si="47"/>
        <v>1.9437</v>
      </c>
      <c r="L67" s="10">
        <f t="shared" si="48"/>
        <v>1572.4134382878017</v>
      </c>
      <c r="M67" s="10">
        <f t="shared" si="49"/>
        <v>1.5724134382878017</v>
      </c>
      <c r="N67" s="12">
        <f t="shared" si="50"/>
        <v>262.50964417505276</v>
      </c>
      <c r="O67" s="10" t="str">
        <f t="shared" si="51"/>
        <v>METANO</v>
      </c>
      <c r="P67" s="10">
        <f t="shared" si="52"/>
        <v>299.5</v>
      </c>
      <c r="Q67" s="10">
        <f t="shared" si="53"/>
        <v>0.6124157077824427</v>
      </c>
      <c r="R67" s="11">
        <f t="shared" si="54"/>
        <v>2.6250964417505278E-4</v>
      </c>
      <c r="S67" s="11">
        <f t="shared" si="58"/>
        <v>1000</v>
      </c>
      <c r="T67" s="11">
        <f t="shared" si="59"/>
        <v>2.4936508318027715E-2</v>
      </c>
      <c r="U67" s="11">
        <f t="shared" si="60"/>
        <v>16</v>
      </c>
      <c r="V67" s="10">
        <f t="shared" si="61"/>
        <v>1000</v>
      </c>
      <c r="W67" s="10">
        <f t="shared" si="55"/>
        <v>40.101845344444449</v>
      </c>
      <c r="X67" s="12">
        <f t="shared" si="62"/>
        <v>104.73718280853919</v>
      </c>
      <c r="Y67" s="10"/>
      <c r="Z67" s="10"/>
      <c r="AA67" s="10">
        <f t="shared" si="56"/>
        <v>657000</v>
      </c>
      <c r="AB67" s="47">
        <f t="shared" si="57"/>
        <v>1.5941732543156651E-4</v>
      </c>
      <c r="AC67" s="47">
        <f t="shared" si="63"/>
        <v>1.3882698367882538</v>
      </c>
      <c r="AD67" s="47">
        <f t="shared" si="64"/>
        <v>5.784457653284391E-2</v>
      </c>
      <c r="AE67" s="47">
        <f t="shared" si="65"/>
        <v>6.7228252281505257E-5</v>
      </c>
      <c r="AF67" s="12">
        <f t="shared" si="66"/>
        <v>6.7228252281505252E-2</v>
      </c>
      <c r="AG67" s="59">
        <f t="shared" si="29"/>
        <v>421.71233333333333</v>
      </c>
      <c r="AH67" s="25"/>
      <c r="AI67" s="76"/>
      <c r="AJ67" s="38"/>
      <c r="AK67" s="38"/>
      <c r="AL67" s="38"/>
      <c r="AM67" s="30"/>
      <c r="AN67" s="36"/>
      <c r="AO67" s="8"/>
      <c r="AP67" s="8"/>
      <c r="AQ67" s="8"/>
    </row>
    <row r="68" spans="6:43" ht="15" thickBot="1" x14ac:dyDescent="0.35">
      <c r="F68" s="24"/>
      <c r="G68" s="54">
        <v>0.9590277777777777</v>
      </c>
      <c r="H68" s="13">
        <v>26.5</v>
      </c>
      <c r="I68" s="13">
        <v>9</v>
      </c>
      <c r="J68" s="13">
        <v>29</v>
      </c>
      <c r="K68" s="13">
        <f t="shared" si="47"/>
        <v>2.9666999999999999</v>
      </c>
      <c r="L68" s="13">
        <f t="shared" si="48"/>
        <v>685.37432163683559</v>
      </c>
      <c r="M68" s="13">
        <f t="shared" si="49"/>
        <v>0.68537432163683554</v>
      </c>
      <c r="N68" s="15">
        <f t="shared" si="50"/>
        <v>3053.7484896681908</v>
      </c>
      <c r="O68" s="13" t="str">
        <f t="shared" si="51"/>
        <v>METANO</v>
      </c>
      <c r="P68" s="13">
        <f t="shared" si="52"/>
        <v>299.5</v>
      </c>
      <c r="Q68" s="13">
        <f t="shared" si="53"/>
        <v>0.6124157077824427</v>
      </c>
      <c r="R68" s="14">
        <f t="shared" si="54"/>
        <v>3.0537484896681908E-3</v>
      </c>
      <c r="S68" s="14">
        <f t="shared" si="58"/>
        <v>1000</v>
      </c>
      <c r="T68" s="14">
        <f t="shared" si="59"/>
        <v>2.4936508318027715E-2</v>
      </c>
      <c r="U68" s="14">
        <f t="shared" si="60"/>
        <v>16</v>
      </c>
      <c r="V68" s="13">
        <f t="shared" si="61"/>
        <v>1000</v>
      </c>
      <c r="W68" s="13">
        <f t="shared" si="55"/>
        <v>40.101845344444449</v>
      </c>
      <c r="X68" s="15">
        <f t="shared" si="62"/>
        <v>1218.3971938204065</v>
      </c>
      <c r="Y68" s="13"/>
      <c r="Z68" s="13"/>
      <c r="AA68" s="13">
        <f t="shared" si="56"/>
        <v>657000</v>
      </c>
      <c r="AB68" s="51">
        <f t="shared" si="57"/>
        <v>1.8544858353430845E-3</v>
      </c>
      <c r="AC68" s="51">
        <f t="shared" si="63"/>
        <v>16.149604448501716</v>
      </c>
      <c r="AD68" s="51">
        <f t="shared" si="64"/>
        <v>0.67290018535423812</v>
      </c>
      <c r="AE68" s="51">
        <f t="shared" si="65"/>
        <v>7.8205954875614793E-4</v>
      </c>
      <c r="AF68" s="15">
        <f t="shared" si="66"/>
        <v>0.78205954875614792</v>
      </c>
      <c r="AG68" s="60">
        <f t="shared" si="29"/>
        <v>421.71233333333328</v>
      </c>
      <c r="AH68" s="43"/>
      <c r="AI68" s="76"/>
      <c r="AJ68" s="38"/>
      <c r="AK68" s="38"/>
      <c r="AL68" s="38"/>
      <c r="AM68" s="30"/>
      <c r="AN68" s="36"/>
      <c r="AO68" s="8"/>
      <c r="AP68" s="8"/>
      <c r="AQ68" s="8"/>
    </row>
    <row r="69" spans="6:43" x14ac:dyDescent="0.3">
      <c r="F69" s="22">
        <v>44485</v>
      </c>
      <c r="G69" s="55">
        <v>4.1666666666666664E-2</v>
      </c>
      <c r="H69" s="16">
        <v>25.94</v>
      </c>
      <c r="I69" s="16">
        <v>9</v>
      </c>
      <c r="J69" s="16">
        <v>4</v>
      </c>
      <c r="K69" s="16">
        <f t="shared" si="47"/>
        <v>0.40920000000000001</v>
      </c>
      <c r="L69" s="16">
        <f t="shared" si="48"/>
        <v>11218.963831867057</v>
      </c>
      <c r="M69" s="16">
        <f t="shared" si="49"/>
        <v>11.218963831867057</v>
      </c>
      <c r="N69" s="16">
        <f t="shared" si="50"/>
        <v>0.78956816571925181</v>
      </c>
      <c r="O69" s="16" t="str">
        <f t="shared" si="51"/>
        <v>OTRO GAS</v>
      </c>
      <c r="P69" s="16">
        <f t="shared" si="52"/>
        <v>298.94</v>
      </c>
      <c r="Q69" s="16">
        <f t="shared" si="53"/>
        <v>0.6124157077824427</v>
      </c>
      <c r="R69" s="17">
        <f t="shared" si="54"/>
        <v>7.8956816571925184E-7</v>
      </c>
      <c r="S69" s="17">
        <f t="shared" si="58"/>
        <v>1000</v>
      </c>
      <c r="T69" s="17">
        <f t="shared" si="59"/>
        <v>2.4983221520202385E-2</v>
      </c>
      <c r="U69" s="17">
        <f t="shared" si="60"/>
        <v>16</v>
      </c>
      <c r="V69" s="16">
        <f t="shared" si="61"/>
        <v>1000</v>
      </c>
      <c r="W69" s="16">
        <f t="shared" si="55"/>
        <v>40.026863596888894</v>
      </c>
      <c r="X69" s="16">
        <f t="shared" si="62"/>
        <v>0.31561530223142298</v>
      </c>
      <c r="Y69" s="16"/>
      <c r="Z69" s="16"/>
      <c r="AA69" s="16">
        <f t="shared" si="56"/>
        <v>657000</v>
      </c>
      <c r="AB69" s="52">
        <f t="shared" si="57"/>
        <v>4.8038858787126782E-7</v>
      </c>
      <c r="AC69" s="52">
        <f t="shared" si="63"/>
        <v>4.1834159786181485E-3</v>
      </c>
      <c r="AD69" s="52">
        <f t="shared" si="64"/>
        <v>1.7430899910908951E-4</v>
      </c>
      <c r="AE69" s="52">
        <f t="shared" si="65"/>
        <v>2.0258579229789738E-7</v>
      </c>
      <c r="AF69" s="16">
        <f t="shared" si="66"/>
        <v>2.0258579229789737E-4</v>
      </c>
      <c r="AG69" s="61">
        <f t="shared" si="29"/>
        <v>421.71233333333333</v>
      </c>
      <c r="AH69" s="44">
        <f>AVERAGE(AG70,AG72,AG75,AG77,AG78)</f>
        <v>421.71233333333339</v>
      </c>
      <c r="AI69" s="77"/>
      <c r="AJ69" s="38"/>
      <c r="AK69" s="38"/>
      <c r="AL69" s="38"/>
      <c r="AM69" s="30"/>
      <c r="AN69" s="36"/>
      <c r="AO69" s="8"/>
      <c r="AP69" s="8"/>
      <c r="AQ69" s="8"/>
    </row>
    <row r="70" spans="6:43" x14ac:dyDescent="0.3">
      <c r="F70" s="23"/>
      <c r="G70" s="53">
        <v>0.25</v>
      </c>
      <c r="H70" s="10">
        <v>25.87</v>
      </c>
      <c r="I70" s="10">
        <v>9</v>
      </c>
      <c r="J70" s="10">
        <v>22</v>
      </c>
      <c r="K70" s="10">
        <f t="shared" si="47"/>
        <v>2.2505999999999999</v>
      </c>
      <c r="L70" s="10">
        <f t="shared" si="48"/>
        <v>1221.6297876121923</v>
      </c>
      <c r="M70" s="10">
        <f t="shared" si="49"/>
        <v>1.2216297876121924</v>
      </c>
      <c r="N70" s="12">
        <f t="shared" si="50"/>
        <v>553.46917882964988</v>
      </c>
      <c r="O70" s="10" t="str">
        <f t="shared" si="51"/>
        <v>METANO</v>
      </c>
      <c r="P70" s="10">
        <f t="shared" si="52"/>
        <v>298.87</v>
      </c>
      <c r="Q70" s="10">
        <f t="shared" si="53"/>
        <v>0.6124157077824427</v>
      </c>
      <c r="R70" s="11">
        <f t="shared" si="54"/>
        <v>5.5346917882964988E-4</v>
      </c>
      <c r="S70" s="11">
        <f t="shared" si="58"/>
        <v>1000</v>
      </c>
      <c r="T70" s="11">
        <f t="shared" si="59"/>
        <v>2.4989072979052097E-2</v>
      </c>
      <c r="U70" s="11">
        <f t="shared" si="60"/>
        <v>16</v>
      </c>
      <c r="V70" s="10">
        <f t="shared" si="61"/>
        <v>1000</v>
      </c>
      <c r="W70" s="10">
        <f t="shared" si="55"/>
        <v>40.017490878444448</v>
      </c>
      <c r="X70" s="12">
        <f t="shared" si="62"/>
        <v>221.29090722288251</v>
      </c>
      <c r="Y70" s="10"/>
      <c r="Z70" s="10"/>
      <c r="AA70" s="10">
        <f t="shared" si="56"/>
        <v>657000</v>
      </c>
      <c r="AB70" s="47">
        <f t="shared" si="57"/>
        <v>3.3682025452493535E-4</v>
      </c>
      <c r="AC70" s="47">
        <f t="shared" si="63"/>
        <v>2.933165504504947</v>
      </c>
      <c r="AD70" s="47">
        <f t="shared" si="64"/>
        <v>0.12221522935437279</v>
      </c>
      <c r="AE70" s="47">
        <f t="shared" si="65"/>
        <v>1.4204125544963771E-4</v>
      </c>
      <c r="AF70" s="12">
        <f t="shared" si="66"/>
        <v>0.14204125544963772</v>
      </c>
      <c r="AG70" s="47">
        <f>AF70/AB70</f>
        <v>421.71233333333333</v>
      </c>
      <c r="AH70" s="25"/>
      <c r="AI70" s="76"/>
      <c r="AJ70" s="38"/>
      <c r="AK70" s="38"/>
      <c r="AL70" s="38"/>
      <c r="AM70" s="30"/>
      <c r="AN70" s="36"/>
      <c r="AO70" s="8"/>
      <c r="AP70" s="8"/>
      <c r="AQ70" s="8"/>
    </row>
    <row r="71" spans="6:43" x14ac:dyDescent="0.3">
      <c r="F71" s="23"/>
      <c r="G71" s="53">
        <v>0.29166666666666669</v>
      </c>
      <c r="H71" s="10">
        <v>29.19</v>
      </c>
      <c r="I71" s="10">
        <v>9</v>
      </c>
      <c r="J71" s="10">
        <v>6</v>
      </c>
      <c r="K71" s="10">
        <f t="shared" si="47"/>
        <v>0.61380000000000001</v>
      </c>
      <c r="L71" s="10">
        <f t="shared" si="48"/>
        <v>7145.9758879113715</v>
      </c>
      <c r="M71" s="10">
        <f t="shared" si="49"/>
        <v>7.1459758879113711</v>
      </c>
      <c r="N71" s="10">
        <f t="shared" si="50"/>
        <v>2.9939747282432063</v>
      </c>
      <c r="O71" s="10" t="str">
        <f t="shared" si="51"/>
        <v>OTRO GAS</v>
      </c>
      <c r="P71" s="10">
        <f t="shared" si="52"/>
        <v>302.19</v>
      </c>
      <c r="Q71" s="10">
        <f t="shared" si="53"/>
        <v>0.6124157077824427</v>
      </c>
      <c r="R71" s="11">
        <f t="shared" si="54"/>
        <v>2.9939747282432063E-6</v>
      </c>
      <c r="S71" s="11">
        <f t="shared" si="58"/>
        <v>1000</v>
      </c>
      <c r="T71" s="11">
        <f t="shared" si="59"/>
        <v>2.4714531391671801E-2</v>
      </c>
      <c r="U71" s="11">
        <f t="shared" si="60"/>
        <v>16</v>
      </c>
      <c r="V71" s="10">
        <f t="shared" si="61"/>
        <v>1000</v>
      </c>
      <c r="W71" s="10">
        <f t="shared" si="55"/>
        <v>40.462025524666664</v>
      </c>
      <c r="X71" s="10">
        <f t="shared" si="62"/>
        <v>1.1839149185126203</v>
      </c>
      <c r="Y71" s="10"/>
      <c r="Z71" s="10"/>
      <c r="AA71" s="10">
        <f t="shared" si="56"/>
        <v>657000</v>
      </c>
      <c r="AB71" s="18">
        <f t="shared" si="57"/>
        <v>1.8020013980405181E-6</v>
      </c>
      <c r="AC71" s="18">
        <f t="shared" si="63"/>
        <v>1.5692548974696047E-2</v>
      </c>
      <c r="AD71" s="18">
        <f t="shared" si="64"/>
        <v>6.5385620727900198E-4</v>
      </c>
      <c r="AE71" s="18">
        <f t="shared" si="65"/>
        <v>7.5992621423759563E-7</v>
      </c>
      <c r="AF71" s="10">
        <f t="shared" si="66"/>
        <v>7.5992621423759562E-4</v>
      </c>
      <c r="AG71" s="18">
        <f t="shared" ref="AG71:AG134" si="67">AF71/AB71</f>
        <v>421.71233333333333</v>
      </c>
      <c r="AH71" s="25"/>
      <c r="AI71" s="76"/>
      <c r="AJ71" s="38"/>
      <c r="AK71" s="38"/>
      <c r="AL71" s="38"/>
      <c r="AM71" s="30"/>
      <c r="AN71" s="36"/>
      <c r="AO71" s="8"/>
      <c r="AP71" s="8"/>
      <c r="AQ71" s="8"/>
    </row>
    <row r="72" spans="6:43" x14ac:dyDescent="0.3">
      <c r="F72" s="23"/>
      <c r="G72" s="53">
        <v>0.375</v>
      </c>
      <c r="H72" s="10">
        <v>34.880000000000003</v>
      </c>
      <c r="I72" s="10">
        <v>9</v>
      </c>
      <c r="J72" s="10">
        <v>26</v>
      </c>
      <c r="K72" s="10">
        <f t="shared" si="47"/>
        <v>2.6598000000000002</v>
      </c>
      <c r="L72" s="10">
        <f t="shared" si="48"/>
        <v>879.84058951800876</v>
      </c>
      <c r="M72" s="10">
        <f t="shared" si="49"/>
        <v>0.87984058951800881</v>
      </c>
      <c r="N72" s="12">
        <f t="shared" si="50"/>
        <v>1459.7759345464669</v>
      </c>
      <c r="O72" s="10" t="str">
        <f t="shared" si="51"/>
        <v>METANO</v>
      </c>
      <c r="P72" s="10">
        <f t="shared" si="52"/>
        <v>307.88</v>
      </c>
      <c r="Q72" s="10">
        <f t="shared" si="53"/>
        <v>0.6124157077824427</v>
      </c>
      <c r="R72" s="11">
        <f t="shared" si="54"/>
        <v>1.4597759345464669E-3</v>
      </c>
      <c r="S72" s="11">
        <f t="shared" si="58"/>
        <v>1000</v>
      </c>
      <c r="T72" s="11">
        <f t="shared" si="59"/>
        <v>2.4257776540370604E-2</v>
      </c>
      <c r="U72" s="11">
        <f t="shared" si="60"/>
        <v>16</v>
      </c>
      <c r="V72" s="10">
        <f t="shared" si="61"/>
        <v>1000</v>
      </c>
      <c r="W72" s="10">
        <f t="shared" si="55"/>
        <v>41.223893638222222</v>
      </c>
      <c r="X72" s="12">
        <f t="shared" si="62"/>
        <v>566.57469470782178</v>
      </c>
      <c r="Y72" s="10"/>
      <c r="Z72" s="10"/>
      <c r="AA72" s="10">
        <f t="shared" si="56"/>
        <v>657000</v>
      </c>
      <c r="AB72" s="47">
        <f t="shared" si="57"/>
        <v>8.6236635419759784E-4</v>
      </c>
      <c r="AC72" s="47">
        <f t="shared" si="63"/>
        <v>7.5098311588943609</v>
      </c>
      <c r="AD72" s="47">
        <f t="shared" si="64"/>
        <v>0.31290963162059837</v>
      </c>
      <c r="AE72" s="47">
        <f t="shared" si="65"/>
        <v>3.6367052741682882E-4</v>
      </c>
      <c r="AF72" s="12">
        <f t="shared" si="66"/>
        <v>0.36367052741682881</v>
      </c>
      <c r="AG72" s="47">
        <f t="shared" si="67"/>
        <v>421.71233333333339</v>
      </c>
      <c r="AH72" s="25"/>
      <c r="AI72" s="76"/>
      <c r="AJ72" s="38"/>
      <c r="AK72" s="38"/>
      <c r="AL72" s="38"/>
      <c r="AM72" s="30"/>
      <c r="AN72" s="36"/>
      <c r="AO72" s="8"/>
      <c r="AP72" s="8"/>
      <c r="AQ72" s="8"/>
    </row>
    <row r="73" spans="6:43" x14ac:dyDescent="0.3">
      <c r="F73" s="23"/>
      <c r="G73" s="53">
        <v>0.41666666666666669</v>
      </c>
      <c r="H73" s="10">
        <v>36</v>
      </c>
      <c r="I73" s="10">
        <v>9</v>
      </c>
      <c r="J73" s="10">
        <v>16</v>
      </c>
      <c r="K73" s="10">
        <f t="shared" si="47"/>
        <v>1.6368</v>
      </c>
      <c r="L73" s="10">
        <f t="shared" si="48"/>
        <v>2054.7409579667642</v>
      </c>
      <c r="M73" s="10">
        <f t="shared" si="49"/>
        <v>2.0547409579667644</v>
      </c>
      <c r="N73" s="10">
        <f t="shared" si="50"/>
        <v>119.07013185939128</v>
      </c>
      <c r="O73" s="10" t="str">
        <f t="shared" si="51"/>
        <v>OTRO GAS</v>
      </c>
      <c r="P73" s="10">
        <f t="shared" si="52"/>
        <v>309</v>
      </c>
      <c r="Q73" s="10">
        <f t="shared" si="53"/>
        <v>0.6124157077824427</v>
      </c>
      <c r="R73" s="11">
        <f t="shared" si="54"/>
        <v>1.1907013185939128E-4</v>
      </c>
      <c r="S73" s="11">
        <f t="shared" si="58"/>
        <v>1000</v>
      </c>
      <c r="T73" s="11">
        <f t="shared" si="59"/>
        <v>2.4169851913428159E-2</v>
      </c>
      <c r="U73" s="11">
        <f t="shared" si="60"/>
        <v>16</v>
      </c>
      <c r="V73" s="10">
        <f t="shared" si="61"/>
        <v>1000</v>
      </c>
      <c r="W73" s="10">
        <f t="shared" si="55"/>
        <v>41.373857133333338</v>
      </c>
      <c r="X73" s="10">
        <f t="shared" si="62"/>
        <v>46.046519269661623</v>
      </c>
      <c r="Y73" s="10"/>
      <c r="Z73" s="10"/>
      <c r="AA73" s="10">
        <f t="shared" si="56"/>
        <v>657000</v>
      </c>
      <c r="AB73" s="18">
        <f t="shared" si="57"/>
        <v>7.008602628563413E-5</v>
      </c>
      <c r="AC73" s="18">
        <f t="shared" si="63"/>
        <v>0.61033715130581623</v>
      </c>
      <c r="AD73" s="18">
        <f t="shared" si="64"/>
        <v>2.5430714637742342E-2</v>
      </c>
      <c r="AE73" s="18">
        <f t="shared" si="65"/>
        <v>2.95561416789761E-5</v>
      </c>
      <c r="AF73" s="10">
        <f t="shared" si="66"/>
        <v>2.9556141678976099E-2</v>
      </c>
      <c r="AG73" s="18">
        <f t="shared" si="67"/>
        <v>421.71233333333328</v>
      </c>
      <c r="AH73" s="25"/>
      <c r="AI73" s="76"/>
      <c r="AJ73" s="38"/>
      <c r="AK73" s="38"/>
      <c r="AL73" s="38"/>
      <c r="AM73" s="30"/>
      <c r="AN73" s="36"/>
      <c r="AO73" s="8"/>
      <c r="AP73" s="8"/>
      <c r="AQ73" s="8"/>
    </row>
    <row r="74" spans="6:43" x14ac:dyDescent="0.3">
      <c r="F74" s="23"/>
      <c r="G74" s="53">
        <v>0.54166666666666663</v>
      </c>
      <c r="H74" s="10">
        <v>38.130000000000003</v>
      </c>
      <c r="I74" s="10">
        <v>9</v>
      </c>
      <c r="J74" s="10">
        <v>11</v>
      </c>
      <c r="K74" s="10">
        <f t="shared" si="47"/>
        <v>1.1253</v>
      </c>
      <c r="L74" s="10">
        <f t="shared" si="48"/>
        <v>3443.2595752243847</v>
      </c>
      <c r="M74" s="10">
        <f t="shared" si="49"/>
        <v>3.4432595752243849</v>
      </c>
      <c r="N74" s="10">
        <f t="shared" si="50"/>
        <v>25.897291650497099</v>
      </c>
      <c r="O74" s="10" t="str">
        <f t="shared" si="51"/>
        <v>OTRO GAS</v>
      </c>
      <c r="P74" s="10">
        <f t="shared" si="52"/>
        <v>311.13</v>
      </c>
      <c r="Q74" s="10">
        <f t="shared" si="53"/>
        <v>0.6124157077824427</v>
      </c>
      <c r="R74" s="11">
        <f t="shared" si="54"/>
        <v>2.5897291650497098E-5</v>
      </c>
      <c r="S74" s="11">
        <f t="shared" si="58"/>
        <v>1000</v>
      </c>
      <c r="T74" s="11">
        <f t="shared" si="59"/>
        <v>2.4004384794938778E-2</v>
      </c>
      <c r="U74" s="11">
        <f t="shared" si="60"/>
        <v>16</v>
      </c>
      <c r="V74" s="10">
        <f t="shared" si="61"/>
        <v>1000</v>
      </c>
      <c r="W74" s="10">
        <f t="shared" si="55"/>
        <v>41.659055565999999</v>
      </c>
      <c r="X74" s="10">
        <f t="shared" si="62"/>
        <v>9.9463768628046001</v>
      </c>
      <c r="Y74" s="10"/>
      <c r="Z74" s="10"/>
      <c r="AA74" s="10">
        <f t="shared" si="56"/>
        <v>657000</v>
      </c>
      <c r="AB74" s="18">
        <f t="shared" si="57"/>
        <v>1.5139081982959818E-5</v>
      </c>
      <c r="AC74" s="18">
        <f t="shared" si="63"/>
        <v>0.13183718154040727</v>
      </c>
      <c r="AD74" s="18">
        <f t="shared" si="64"/>
        <v>5.4932158975169697E-3</v>
      </c>
      <c r="AE74" s="18">
        <f t="shared" si="65"/>
        <v>6.3843375875586115E-6</v>
      </c>
      <c r="AF74" s="10">
        <f t="shared" si="66"/>
        <v>6.3843375875586115E-3</v>
      </c>
      <c r="AG74" s="18">
        <f t="shared" si="67"/>
        <v>421.71233333333333</v>
      </c>
      <c r="AH74" s="25"/>
      <c r="AI74" s="76"/>
      <c r="AJ74" s="38"/>
      <c r="AK74" s="38"/>
      <c r="AL74" s="38"/>
      <c r="AM74" s="30"/>
      <c r="AN74" s="36"/>
      <c r="AO74" s="8"/>
      <c r="AP74" s="8"/>
      <c r="AQ74" s="8"/>
    </row>
    <row r="75" spans="6:43" x14ac:dyDescent="0.3">
      <c r="F75" s="23"/>
      <c r="G75" s="53">
        <v>0.58333333333333337</v>
      </c>
      <c r="H75" s="10">
        <v>38.56</v>
      </c>
      <c r="I75" s="10">
        <v>9</v>
      </c>
      <c r="J75" s="10">
        <v>30</v>
      </c>
      <c r="K75" s="10">
        <f t="shared" si="47"/>
        <v>3.069</v>
      </c>
      <c r="L75" s="10">
        <f t="shared" si="48"/>
        <v>629.19517758227437</v>
      </c>
      <c r="M75" s="10">
        <f t="shared" si="49"/>
        <v>0.62919517758227439</v>
      </c>
      <c r="N75" s="12">
        <f t="shared" si="50"/>
        <v>3931.779792698293</v>
      </c>
      <c r="O75" s="10" t="str">
        <f t="shared" si="51"/>
        <v>METANO</v>
      </c>
      <c r="P75" s="10">
        <f t="shared" si="52"/>
        <v>311.56</v>
      </c>
      <c r="Q75" s="10">
        <f t="shared" si="53"/>
        <v>0.6124157077824427</v>
      </c>
      <c r="R75" s="11">
        <f t="shared" si="54"/>
        <v>3.9317797926982931E-3</v>
      </c>
      <c r="S75" s="11">
        <f t="shared" si="58"/>
        <v>1000</v>
      </c>
      <c r="T75" s="11">
        <f t="shared" si="59"/>
        <v>2.3971255107360704E-2</v>
      </c>
      <c r="U75" s="11">
        <f t="shared" si="60"/>
        <v>16</v>
      </c>
      <c r="V75" s="10">
        <f t="shared" si="61"/>
        <v>1000</v>
      </c>
      <c r="W75" s="10">
        <f t="shared" si="55"/>
        <v>41.716630836444445</v>
      </c>
      <c r="X75" s="12">
        <f t="shared" si="62"/>
        <v>1507.9951429877849</v>
      </c>
      <c r="Y75" s="10"/>
      <c r="Z75" s="10"/>
      <c r="AA75" s="10">
        <f t="shared" si="56"/>
        <v>657000</v>
      </c>
      <c r="AB75" s="47">
        <f t="shared" si="57"/>
        <v>2.2952741902401595E-3</v>
      </c>
      <c r="AC75" s="47">
        <f t="shared" si="63"/>
        <v>19.988165758287405</v>
      </c>
      <c r="AD75" s="47">
        <f t="shared" si="64"/>
        <v>0.83284023992864187</v>
      </c>
      <c r="AE75" s="47">
        <f t="shared" si="65"/>
        <v>9.67945434405955E-4</v>
      </c>
      <c r="AF75" s="12">
        <f t="shared" si="66"/>
        <v>0.96794543440595504</v>
      </c>
      <c r="AG75" s="47">
        <f t="shared" si="67"/>
        <v>421.71233333333339</v>
      </c>
      <c r="AH75" s="25"/>
      <c r="AI75" s="76"/>
      <c r="AJ75" s="38"/>
      <c r="AK75" s="38"/>
      <c r="AL75" s="38"/>
      <c r="AM75" s="30"/>
      <c r="AN75" s="36"/>
      <c r="AO75" s="8"/>
      <c r="AP75" s="8"/>
      <c r="AQ75" s="8"/>
    </row>
    <row r="76" spans="6:43" x14ac:dyDescent="0.3">
      <c r="F76" s="23"/>
      <c r="G76" s="53">
        <v>0.625</v>
      </c>
      <c r="H76" s="10">
        <v>37.5</v>
      </c>
      <c r="I76" s="10">
        <v>9</v>
      </c>
      <c r="J76" s="10">
        <v>5</v>
      </c>
      <c r="K76" s="10">
        <f t="shared" si="47"/>
        <v>0.51149999999999995</v>
      </c>
      <c r="L76" s="10">
        <f t="shared" si="48"/>
        <v>8775.1710654936469</v>
      </c>
      <c r="M76" s="10">
        <f t="shared" si="49"/>
        <v>8.7751710654936463</v>
      </c>
      <c r="N76" s="10">
        <f t="shared" si="50"/>
        <v>1.6318480889172939</v>
      </c>
      <c r="O76" s="10" t="str">
        <f t="shared" si="51"/>
        <v>OTRO GAS</v>
      </c>
      <c r="P76" s="10">
        <f t="shared" si="52"/>
        <v>310.5</v>
      </c>
      <c r="Q76" s="10">
        <f t="shared" si="53"/>
        <v>0.6124157077824427</v>
      </c>
      <c r="R76" s="11">
        <f t="shared" si="54"/>
        <v>1.6318480889172938E-6</v>
      </c>
      <c r="S76" s="11">
        <f t="shared" si="58"/>
        <v>1000</v>
      </c>
      <c r="T76" s="11">
        <f t="shared" si="59"/>
        <v>2.405308934379807E-2</v>
      </c>
      <c r="U76" s="11">
        <f t="shared" si="60"/>
        <v>16</v>
      </c>
      <c r="V76" s="10">
        <f t="shared" si="61"/>
        <v>1000</v>
      </c>
      <c r="W76" s="10">
        <f t="shared" si="55"/>
        <v>41.574701100000006</v>
      </c>
      <c r="X76" s="10">
        <f t="shared" si="62"/>
        <v>0.6280158060517409</v>
      </c>
      <c r="Y76" s="10"/>
      <c r="Z76" s="10"/>
      <c r="AA76" s="10">
        <f t="shared" si="56"/>
        <v>657000</v>
      </c>
      <c r="AB76" s="18">
        <f t="shared" si="57"/>
        <v>9.5588402747601346E-7</v>
      </c>
      <c r="AC76" s="18">
        <f t="shared" si="63"/>
        <v>8.324220464872115E-3</v>
      </c>
      <c r="AD76" s="18">
        <f t="shared" si="64"/>
        <v>3.4684251936967144E-4</v>
      </c>
      <c r="AE76" s="18">
        <f t="shared" si="65"/>
        <v>4.0310808362297372E-7</v>
      </c>
      <c r="AF76" s="10">
        <f t="shared" si="66"/>
        <v>4.0310808362297373E-4</v>
      </c>
      <c r="AG76" s="18">
        <f t="shared" si="67"/>
        <v>421.71233333333333</v>
      </c>
      <c r="AH76" s="25"/>
      <c r="AI76" s="76"/>
      <c r="AJ76" s="38"/>
      <c r="AK76" s="38"/>
      <c r="AL76" s="38"/>
      <c r="AM76" s="30"/>
      <c r="AN76" s="36"/>
      <c r="AO76" s="8"/>
      <c r="AP76" s="8"/>
      <c r="AQ76" s="8"/>
    </row>
    <row r="77" spans="6:43" x14ac:dyDescent="0.3">
      <c r="F77" s="23"/>
      <c r="G77" s="53">
        <v>0.70833333333333337</v>
      </c>
      <c r="H77" s="10">
        <v>33.75</v>
      </c>
      <c r="I77" s="10">
        <v>9</v>
      </c>
      <c r="J77" s="10">
        <v>29</v>
      </c>
      <c r="K77" s="10">
        <f t="shared" si="47"/>
        <v>2.9666999999999999</v>
      </c>
      <c r="L77" s="10">
        <f t="shared" si="48"/>
        <v>685.37432163683559</v>
      </c>
      <c r="M77" s="10">
        <f t="shared" si="49"/>
        <v>0.68537432163683554</v>
      </c>
      <c r="N77" s="12">
        <f t="shared" si="50"/>
        <v>3053.7484896681908</v>
      </c>
      <c r="O77" s="10" t="str">
        <f t="shared" si="51"/>
        <v>METANO</v>
      </c>
      <c r="P77" s="10">
        <f t="shared" si="52"/>
        <v>306.75</v>
      </c>
      <c r="Q77" s="10">
        <f t="shared" si="53"/>
        <v>0.6124157077824427</v>
      </c>
      <c r="R77" s="11">
        <f t="shared" si="54"/>
        <v>3.0537484896681908E-3</v>
      </c>
      <c r="S77" s="11">
        <f t="shared" si="58"/>
        <v>1000</v>
      </c>
      <c r="T77" s="11">
        <f t="shared" si="59"/>
        <v>2.4347136890788268E-2</v>
      </c>
      <c r="U77" s="11">
        <f t="shared" si="60"/>
        <v>16</v>
      </c>
      <c r="V77" s="10">
        <f t="shared" si="61"/>
        <v>1000</v>
      </c>
      <c r="W77" s="10">
        <f t="shared" si="55"/>
        <v>41.072591183333337</v>
      </c>
      <c r="X77" s="12">
        <f t="shared" si="62"/>
        <v>1189.6005201278297</v>
      </c>
      <c r="Y77" s="10"/>
      <c r="Z77" s="10"/>
      <c r="AA77" s="10">
        <f t="shared" si="56"/>
        <v>657000</v>
      </c>
      <c r="AB77" s="47">
        <f t="shared" si="57"/>
        <v>1.8106552817775186E-3</v>
      </c>
      <c r="AC77" s="47">
        <f t="shared" si="63"/>
        <v>15.767910455831343</v>
      </c>
      <c r="AD77" s="47">
        <f t="shared" si="64"/>
        <v>0.65699626899297259</v>
      </c>
      <c r="AE77" s="47">
        <f t="shared" si="65"/>
        <v>7.6357566374072152E-4</v>
      </c>
      <c r="AF77" s="12">
        <f t="shared" si="66"/>
        <v>0.7635756637407215</v>
      </c>
      <c r="AG77" s="47">
        <f t="shared" si="67"/>
        <v>421.71233333333333</v>
      </c>
      <c r="AH77" s="25"/>
      <c r="AI77" s="76"/>
      <c r="AJ77" s="38"/>
      <c r="AK77" s="38"/>
      <c r="AL77" s="38"/>
      <c r="AM77" s="30"/>
      <c r="AN77" s="36"/>
      <c r="AO77" s="8"/>
      <c r="AP77" s="8"/>
      <c r="AQ77" s="8"/>
    </row>
    <row r="78" spans="6:43" x14ac:dyDescent="0.3">
      <c r="F78" s="23"/>
      <c r="G78" s="53">
        <v>0.75</v>
      </c>
      <c r="H78" s="10">
        <v>30.25</v>
      </c>
      <c r="I78" s="10">
        <v>9</v>
      </c>
      <c r="J78" s="10">
        <v>23</v>
      </c>
      <c r="K78" s="10">
        <f t="shared" si="47"/>
        <v>2.3529</v>
      </c>
      <c r="L78" s="10">
        <f t="shared" si="48"/>
        <v>1125.0371881507926</v>
      </c>
      <c r="M78" s="10">
        <f t="shared" si="49"/>
        <v>1.1250371881507926</v>
      </c>
      <c r="N78" s="12">
        <f t="shared" si="50"/>
        <v>705.99540526997589</v>
      </c>
      <c r="O78" s="10" t="str">
        <f t="shared" si="51"/>
        <v>METANO</v>
      </c>
      <c r="P78" s="10">
        <f t="shared" si="52"/>
        <v>303.25</v>
      </c>
      <c r="Q78" s="10">
        <f t="shared" si="53"/>
        <v>0.6124157077824427</v>
      </c>
      <c r="R78" s="11">
        <f t="shared" si="54"/>
        <v>7.0599540526997584E-4</v>
      </c>
      <c r="S78" s="11">
        <f t="shared" si="58"/>
        <v>1000</v>
      </c>
      <c r="T78" s="11">
        <f t="shared" si="59"/>
        <v>2.4628142592742951E-2</v>
      </c>
      <c r="U78" s="11">
        <f t="shared" si="60"/>
        <v>16</v>
      </c>
      <c r="V78" s="10">
        <f t="shared" si="61"/>
        <v>1000</v>
      </c>
      <c r="W78" s="10">
        <f t="shared" si="55"/>
        <v>40.603955261111118</v>
      </c>
      <c r="X78" s="12">
        <f t="shared" si="62"/>
        <v>278.197688172965</v>
      </c>
      <c r="Y78" s="10"/>
      <c r="Z78" s="10"/>
      <c r="AA78" s="10">
        <f t="shared" si="56"/>
        <v>657000</v>
      </c>
      <c r="AB78" s="47">
        <f t="shared" si="57"/>
        <v>4.2343635947178845E-4</v>
      </c>
      <c r="AC78" s="47">
        <f t="shared" si="63"/>
        <v>3.6874531928241225</v>
      </c>
      <c r="AD78" s="47">
        <f t="shared" si="64"/>
        <v>0.15364388303433843</v>
      </c>
      <c r="AE78" s="47">
        <f t="shared" si="65"/>
        <v>1.7856833517102002E-4</v>
      </c>
      <c r="AF78" s="12">
        <f t="shared" si="66"/>
        <v>0.17856833517102003</v>
      </c>
      <c r="AG78" s="47">
        <f t="shared" si="67"/>
        <v>421.71233333333339</v>
      </c>
      <c r="AH78" s="25"/>
      <c r="AI78" s="76"/>
      <c r="AJ78" s="38"/>
      <c r="AK78" s="38"/>
      <c r="AL78" s="38"/>
      <c r="AM78" s="30"/>
      <c r="AN78" s="36"/>
      <c r="AO78" s="8"/>
      <c r="AP78" s="8"/>
      <c r="AQ78" s="8"/>
    </row>
    <row r="79" spans="6:43" ht="15" thickBot="1" x14ac:dyDescent="0.35">
      <c r="F79" s="24"/>
      <c r="G79" s="54">
        <v>0.875</v>
      </c>
      <c r="H79" s="13">
        <v>27.56</v>
      </c>
      <c r="I79" s="13">
        <v>9</v>
      </c>
      <c r="J79" s="13">
        <v>3</v>
      </c>
      <c r="K79" s="13">
        <f t="shared" si="47"/>
        <v>0.30690000000000001</v>
      </c>
      <c r="L79" s="13">
        <f t="shared" si="48"/>
        <v>15291.951775822743</v>
      </c>
      <c r="M79" s="13">
        <f t="shared" si="49"/>
        <v>15.291951775822742</v>
      </c>
      <c r="N79" s="13">
        <f t="shared" si="50"/>
        <v>0.31616374853762219</v>
      </c>
      <c r="O79" s="13" t="str">
        <f t="shared" si="51"/>
        <v>OTRO GAS</v>
      </c>
      <c r="P79" s="13">
        <f t="shared" si="52"/>
        <v>300.56</v>
      </c>
      <c r="Q79" s="13">
        <f t="shared" si="53"/>
        <v>0.6124157077824427</v>
      </c>
      <c r="R79" s="14">
        <f t="shared" si="54"/>
        <v>3.1616374853762217E-7</v>
      </c>
      <c r="S79" s="14">
        <f t="shared" si="58"/>
        <v>1000</v>
      </c>
      <c r="T79" s="14">
        <f t="shared" si="59"/>
        <v>2.4848563485657778E-2</v>
      </c>
      <c r="U79" s="14">
        <f t="shared" si="60"/>
        <v>16</v>
      </c>
      <c r="V79" s="13">
        <f t="shared" si="61"/>
        <v>1000</v>
      </c>
      <c r="W79" s="13">
        <f t="shared" si="55"/>
        <v>40.243775080888888</v>
      </c>
      <c r="X79" s="13">
        <f t="shared" si="62"/>
        <v>0.12569943963841035</v>
      </c>
      <c r="Y79" s="13"/>
      <c r="Z79" s="13"/>
      <c r="AA79" s="13">
        <f t="shared" si="56"/>
        <v>657000</v>
      </c>
      <c r="AB79" s="48">
        <f t="shared" si="57"/>
        <v>1.9132334800366873E-7</v>
      </c>
      <c r="AC79" s="48">
        <f t="shared" si="63"/>
        <v>1.6661202437551488E-3</v>
      </c>
      <c r="AD79" s="48">
        <f t="shared" si="64"/>
        <v>6.9421676823131203E-5</v>
      </c>
      <c r="AE79" s="48">
        <f t="shared" si="65"/>
        <v>8.0683415507772487E-8</v>
      </c>
      <c r="AF79" s="13">
        <f t="shared" si="66"/>
        <v>8.0683415507772489E-5</v>
      </c>
      <c r="AG79" s="48">
        <f t="shared" si="67"/>
        <v>421.71233333333339</v>
      </c>
      <c r="AH79" s="43"/>
      <c r="AI79" s="76"/>
      <c r="AJ79" s="38"/>
      <c r="AK79" s="38"/>
      <c r="AL79" s="38"/>
      <c r="AM79" s="30"/>
      <c r="AN79" s="36"/>
      <c r="AO79" s="8"/>
      <c r="AP79" s="8"/>
      <c r="AQ79" s="8"/>
    </row>
    <row r="80" spans="6:43" x14ac:dyDescent="0.3">
      <c r="F80" s="22">
        <v>44486</v>
      </c>
      <c r="G80" s="55">
        <v>0</v>
      </c>
      <c r="H80" s="16">
        <v>26.69</v>
      </c>
      <c r="I80" s="16">
        <v>9</v>
      </c>
      <c r="J80" s="16">
        <v>18</v>
      </c>
      <c r="K80" s="16">
        <f t="shared" si="47"/>
        <v>1.8413999999999999</v>
      </c>
      <c r="L80" s="16">
        <f t="shared" si="48"/>
        <v>1715.3252959704575</v>
      </c>
      <c r="M80" s="16">
        <f t="shared" si="49"/>
        <v>1.7153252959704575</v>
      </c>
      <c r="N80" s="19">
        <f t="shared" si="50"/>
        <v>203.00471056306213</v>
      </c>
      <c r="O80" s="16" t="str">
        <f t="shared" si="51"/>
        <v>METANO</v>
      </c>
      <c r="P80" s="16">
        <f t="shared" si="52"/>
        <v>299.69</v>
      </c>
      <c r="Q80" s="16">
        <f t="shared" si="53"/>
        <v>0.6124157077824427</v>
      </c>
      <c r="R80" s="17">
        <f t="shared" si="54"/>
        <v>2.0300471056306212E-4</v>
      </c>
      <c r="S80" s="17">
        <f t="shared" ref="S80:S94" si="68">1000/1</f>
        <v>1000</v>
      </c>
      <c r="T80" s="17">
        <f t="shared" ref="T80:T94" si="69">1/W80</f>
        <v>2.4920698859652642E-2</v>
      </c>
      <c r="U80" s="17">
        <f t="shared" si="60"/>
        <v>16</v>
      </c>
      <c r="V80" s="16">
        <f t="shared" ref="V80:V94" si="70">1000/1</f>
        <v>1000</v>
      </c>
      <c r="W80" s="16">
        <f t="shared" si="55"/>
        <v>40.127285580222228</v>
      </c>
      <c r="X80" s="19">
        <f t="shared" ref="X80:X94" si="71">R80*S80*T80*U80*V80</f>
        <v>80.944308144528264</v>
      </c>
      <c r="Y80" s="16"/>
      <c r="Z80" s="16"/>
      <c r="AA80" s="16">
        <f t="shared" si="56"/>
        <v>657000</v>
      </c>
      <c r="AB80" s="50">
        <f t="shared" si="57"/>
        <v>1.2320290432957118E-4</v>
      </c>
      <c r="AC80" s="50">
        <f t="shared" ref="AC80:AC94" si="72">AB80*8708.4</f>
        <v>1.0729001720636375</v>
      </c>
      <c r="AD80" s="50">
        <f t="shared" ref="AD80:AD94" si="73">AC80/24</f>
        <v>4.4704173835984899E-2</v>
      </c>
      <c r="AE80" s="50">
        <f t="shared" ref="AE80:AE94" si="74">(AD80*4.184)/3600</f>
        <v>5.195618425826689E-5</v>
      </c>
      <c r="AF80" s="19">
        <f t="shared" ref="AF80:AF94" si="75">AE80*1000</f>
        <v>5.195618425826689E-2</v>
      </c>
      <c r="AG80" s="50">
        <f t="shared" si="67"/>
        <v>421.71233333333328</v>
      </c>
      <c r="AH80" s="44">
        <f>AVERAGE(AG80,AG81,AG82,AG83,AG85,AG86,AG87,AG89,AG90,AG91,AG92)</f>
        <v>421.71233333333328</v>
      </c>
      <c r="AI80" s="77"/>
      <c r="AJ80" s="38"/>
      <c r="AK80" s="38"/>
      <c r="AL80" s="38"/>
      <c r="AM80" s="30"/>
      <c r="AN80" s="36"/>
      <c r="AO80" s="8"/>
      <c r="AP80" s="8"/>
      <c r="AQ80" s="8"/>
    </row>
    <row r="81" spans="6:43" x14ac:dyDescent="0.3">
      <c r="F81" s="23"/>
      <c r="G81" s="53">
        <v>8.3333333333333329E-2</v>
      </c>
      <c r="H81" s="10">
        <v>26.69</v>
      </c>
      <c r="I81" s="10">
        <v>9</v>
      </c>
      <c r="J81" s="10">
        <v>20</v>
      </c>
      <c r="K81" s="10">
        <f t="shared" si="47"/>
        <v>2.0459999999999998</v>
      </c>
      <c r="L81" s="10">
        <f t="shared" si="48"/>
        <v>1443.7927663734115</v>
      </c>
      <c r="M81" s="10">
        <f t="shared" si="49"/>
        <v>1.4437927663734116</v>
      </c>
      <c r="N81" s="12">
        <f t="shared" si="50"/>
        <v>337.80271359723616</v>
      </c>
      <c r="O81" s="10" t="str">
        <f t="shared" si="51"/>
        <v>METANO</v>
      </c>
      <c r="P81" s="10">
        <f t="shared" si="52"/>
        <v>299.69</v>
      </c>
      <c r="Q81" s="10">
        <f t="shared" si="53"/>
        <v>0.6124157077824427</v>
      </c>
      <c r="R81" s="11">
        <f t="shared" si="54"/>
        <v>3.3780271359723615E-4</v>
      </c>
      <c r="S81" s="11">
        <f t="shared" si="68"/>
        <v>1000</v>
      </c>
      <c r="T81" s="11">
        <f t="shared" si="69"/>
        <v>2.4920698859652642E-2</v>
      </c>
      <c r="U81" s="11">
        <f t="shared" si="60"/>
        <v>16</v>
      </c>
      <c r="V81" s="10">
        <f t="shared" si="70"/>
        <v>1000</v>
      </c>
      <c r="W81" s="10">
        <f t="shared" si="55"/>
        <v>40.127285580222228</v>
      </c>
      <c r="X81" s="12">
        <f t="shared" si="71"/>
        <v>134.69247519248339</v>
      </c>
      <c r="Y81" s="10"/>
      <c r="Z81" s="10"/>
      <c r="AA81" s="10">
        <f t="shared" si="56"/>
        <v>657000</v>
      </c>
      <c r="AB81" s="47">
        <f t="shared" si="57"/>
        <v>2.0501137776633696E-4</v>
      </c>
      <c r="AC81" s="47">
        <f t="shared" si="72"/>
        <v>1.7853210821403687</v>
      </c>
      <c r="AD81" s="47">
        <f t="shared" si="73"/>
        <v>7.4388378422515361E-2</v>
      </c>
      <c r="AE81" s="47">
        <f t="shared" si="74"/>
        <v>8.6455826477723402E-5</v>
      </c>
      <c r="AF81" s="12">
        <f t="shared" si="75"/>
        <v>8.6455826477723402E-2</v>
      </c>
      <c r="AG81" s="47">
        <f t="shared" si="67"/>
        <v>421.71233333333328</v>
      </c>
      <c r="AH81" s="26"/>
      <c r="AI81" s="76"/>
      <c r="AJ81" s="38"/>
      <c r="AK81" s="38"/>
      <c r="AL81" s="38"/>
      <c r="AM81" s="30"/>
      <c r="AN81" s="36"/>
      <c r="AO81" s="8"/>
      <c r="AP81" s="8"/>
      <c r="AQ81" s="8"/>
    </row>
    <row r="82" spans="6:43" x14ac:dyDescent="0.3">
      <c r="F82" s="23"/>
      <c r="G82" s="53">
        <v>0.125</v>
      </c>
      <c r="H82" s="10">
        <v>26.62</v>
      </c>
      <c r="I82" s="10">
        <v>9</v>
      </c>
      <c r="J82" s="10">
        <v>25</v>
      </c>
      <c r="K82" s="10">
        <f t="shared" si="47"/>
        <v>2.5575000000000001</v>
      </c>
      <c r="L82" s="10">
        <f t="shared" si="48"/>
        <v>955.03421309872908</v>
      </c>
      <c r="M82" s="10">
        <f t="shared" si="49"/>
        <v>0.95503421309872905</v>
      </c>
      <c r="N82" s="12">
        <f t="shared" si="50"/>
        <v>1145.6291666328725</v>
      </c>
      <c r="O82" s="10" t="str">
        <f t="shared" si="51"/>
        <v>METANO</v>
      </c>
      <c r="P82" s="10">
        <f t="shared" si="52"/>
        <v>299.62</v>
      </c>
      <c r="Q82" s="10">
        <f t="shared" si="53"/>
        <v>0.6124157077824427</v>
      </c>
      <c r="R82" s="11">
        <f t="shared" si="54"/>
        <v>1.1456291666328724E-3</v>
      </c>
      <c r="S82" s="11">
        <f t="shared" si="68"/>
        <v>1000</v>
      </c>
      <c r="T82" s="11">
        <f t="shared" si="69"/>
        <v>2.4926521064178961E-2</v>
      </c>
      <c r="U82" s="11">
        <f t="shared" si="60"/>
        <v>16</v>
      </c>
      <c r="V82" s="10">
        <f t="shared" si="70"/>
        <v>1000</v>
      </c>
      <c r="W82" s="10">
        <f t="shared" si="55"/>
        <v>40.117912861777782</v>
      </c>
      <c r="X82" s="12">
        <f t="shared" si="71"/>
        <v>456.90479286099333</v>
      </c>
      <c r="Y82" s="10"/>
      <c r="Z82" s="10"/>
      <c r="AA82" s="10">
        <f t="shared" si="56"/>
        <v>657000</v>
      </c>
      <c r="AB82" s="47">
        <f t="shared" si="57"/>
        <v>6.9544108502434291E-4</v>
      </c>
      <c r="AC82" s="47">
        <f t="shared" si="72"/>
        <v>6.0561791448259878</v>
      </c>
      <c r="AD82" s="47">
        <f t="shared" si="73"/>
        <v>0.25234079770108281</v>
      </c>
      <c r="AE82" s="47">
        <f t="shared" si="74"/>
        <v>2.9327608266148072E-4</v>
      </c>
      <c r="AF82" s="12">
        <f t="shared" si="75"/>
        <v>0.2932760826614807</v>
      </c>
      <c r="AG82" s="47">
        <f t="shared" si="67"/>
        <v>421.71233333333333</v>
      </c>
      <c r="AH82" s="26"/>
      <c r="AI82" s="76"/>
      <c r="AJ82" s="38"/>
      <c r="AK82" s="38"/>
      <c r="AL82" s="38"/>
      <c r="AM82" s="30"/>
      <c r="AN82" s="36"/>
      <c r="AO82" s="8"/>
      <c r="AP82" s="8"/>
      <c r="AQ82" s="8"/>
    </row>
    <row r="83" spans="6:43" x14ac:dyDescent="0.3">
      <c r="F83" s="23"/>
      <c r="G83" s="53">
        <v>0.33333333333333331</v>
      </c>
      <c r="H83" s="10">
        <v>30.12</v>
      </c>
      <c r="I83" s="10">
        <v>9</v>
      </c>
      <c r="J83" s="10">
        <v>29</v>
      </c>
      <c r="K83" s="10">
        <f t="shared" si="47"/>
        <v>2.9666999999999999</v>
      </c>
      <c r="L83" s="10">
        <f t="shared" si="48"/>
        <v>685.37432163683559</v>
      </c>
      <c r="M83" s="10">
        <f t="shared" si="49"/>
        <v>0.68537432163683554</v>
      </c>
      <c r="N83" s="12">
        <f t="shared" si="50"/>
        <v>3053.7484896681908</v>
      </c>
      <c r="O83" s="10" t="str">
        <f t="shared" si="51"/>
        <v>METANO</v>
      </c>
      <c r="P83" s="10">
        <f t="shared" si="52"/>
        <v>303.12</v>
      </c>
      <c r="Q83" s="10">
        <f t="shared" si="53"/>
        <v>0.6124157077824427</v>
      </c>
      <c r="R83" s="11">
        <f t="shared" si="54"/>
        <v>3.0537484896681908E-3</v>
      </c>
      <c r="S83" s="11">
        <f t="shared" si="68"/>
        <v>1000</v>
      </c>
      <c r="T83" s="11">
        <f t="shared" si="69"/>
        <v>2.4638704939460614E-2</v>
      </c>
      <c r="U83" s="11">
        <f t="shared" si="60"/>
        <v>16</v>
      </c>
      <c r="V83" s="10">
        <f t="shared" si="70"/>
        <v>1000</v>
      </c>
      <c r="W83" s="10">
        <f t="shared" si="55"/>
        <v>40.586548784000001</v>
      </c>
      <c r="X83" s="12">
        <f t="shared" si="71"/>
        <v>1203.8465279401287</v>
      </c>
      <c r="Y83" s="10"/>
      <c r="Z83" s="10"/>
      <c r="AA83" s="10">
        <f t="shared" si="56"/>
        <v>657000</v>
      </c>
      <c r="AB83" s="47">
        <f t="shared" si="57"/>
        <v>1.8323387031052188E-3</v>
      </c>
      <c r="AC83" s="47">
        <f t="shared" si="72"/>
        <v>15.956738362121486</v>
      </c>
      <c r="AD83" s="47">
        <f t="shared" si="73"/>
        <v>0.66486409842172856</v>
      </c>
      <c r="AE83" s="47">
        <f t="shared" si="74"/>
        <v>7.7271982994347565E-4</v>
      </c>
      <c r="AF83" s="12">
        <f t="shared" si="75"/>
        <v>0.77271982994347566</v>
      </c>
      <c r="AG83" s="47">
        <f t="shared" si="67"/>
        <v>421.71233333333328</v>
      </c>
      <c r="AH83" s="26"/>
      <c r="AI83" s="76"/>
      <c r="AJ83" s="38"/>
      <c r="AK83" s="38"/>
      <c r="AL83" s="38"/>
      <c r="AM83" s="30"/>
      <c r="AN83" s="36"/>
      <c r="AO83" s="8"/>
      <c r="AP83" s="8"/>
      <c r="AQ83" s="8"/>
    </row>
    <row r="84" spans="6:43" x14ac:dyDescent="0.3">
      <c r="F84" s="23"/>
      <c r="G84" s="53">
        <v>0.41666666666666669</v>
      </c>
      <c r="H84" s="10">
        <v>35.5</v>
      </c>
      <c r="I84" s="10">
        <v>9</v>
      </c>
      <c r="J84" s="10">
        <v>15</v>
      </c>
      <c r="K84" s="10">
        <f t="shared" si="47"/>
        <v>1.5345</v>
      </c>
      <c r="L84" s="10">
        <f t="shared" si="48"/>
        <v>2258.390355164549</v>
      </c>
      <c r="M84" s="10">
        <f t="shared" si="49"/>
        <v>2.2583903551645488</v>
      </c>
      <c r="N84" s="10">
        <f t="shared" si="50"/>
        <v>90.058337232381291</v>
      </c>
      <c r="O84" s="10" t="str">
        <f t="shared" si="51"/>
        <v>OTRO GAS</v>
      </c>
      <c r="P84" s="10">
        <f t="shared" si="52"/>
        <v>308.5</v>
      </c>
      <c r="Q84" s="10">
        <f t="shared" si="53"/>
        <v>0.6124157077824427</v>
      </c>
      <c r="R84" s="11">
        <f t="shared" si="54"/>
        <v>9.0058337232381286E-5</v>
      </c>
      <c r="S84" s="11">
        <f t="shared" si="68"/>
        <v>1000</v>
      </c>
      <c r="T84" s="11">
        <f t="shared" si="69"/>
        <v>2.4209025093190603E-2</v>
      </c>
      <c r="U84" s="11">
        <f t="shared" si="60"/>
        <v>16</v>
      </c>
      <c r="V84" s="10">
        <f t="shared" si="70"/>
        <v>1000</v>
      </c>
      <c r="W84" s="10">
        <f t="shared" si="55"/>
        <v>41.306909144444447</v>
      </c>
      <c r="X84" s="10">
        <f t="shared" si="71"/>
        <v>34.88359273455584</v>
      </c>
      <c r="Y84" s="10"/>
      <c r="Z84" s="10"/>
      <c r="AA84" s="10">
        <f t="shared" si="56"/>
        <v>657000</v>
      </c>
      <c r="AB84" s="18">
        <f t="shared" si="57"/>
        <v>5.3095270524438116E-5</v>
      </c>
      <c r="AC84" s="18">
        <f t="shared" si="72"/>
        <v>0.46237485383501686</v>
      </c>
      <c r="AD84" s="18">
        <f t="shared" si="73"/>
        <v>1.9265618909792368E-2</v>
      </c>
      <c r="AE84" s="18">
        <f t="shared" si="74"/>
        <v>2.2390930421825353E-5</v>
      </c>
      <c r="AF84" s="10">
        <f t="shared" si="75"/>
        <v>2.2390930421825352E-2</v>
      </c>
      <c r="AG84" s="18">
        <f t="shared" si="67"/>
        <v>421.71233333333328</v>
      </c>
      <c r="AH84" s="26"/>
      <c r="AI84" s="76"/>
      <c r="AJ84" s="38"/>
      <c r="AK84" s="38"/>
      <c r="AL84" s="38"/>
      <c r="AM84" s="30"/>
      <c r="AN84" s="36"/>
      <c r="AO84" s="8"/>
      <c r="AP84" s="8"/>
      <c r="AQ84" s="8"/>
    </row>
    <row r="85" spans="6:43" x14ac:dyDescent="0.3">
      <c r="F85" s="23"/>
      <c r="G85" s="53">
        <v>0.45833333333333331</v>
      </c>
      <c r="H85" s="10">
        <v>37.19</v>
      </c>
      <c r="I85" s="10">
        <v>9</v>
      </c>
      <c r="J85" s="10">
        <v>31</v>
      </c>
      <c r="K85" s="10">
        <f t="shared" si="47"/>
        <v>3.1713</v>
      </c>
      <c r="L85" s="10">
        <f t="shared" si="48"/>
        <v>576.64049443445901</v>
      </c>
      <c r="M85" s="10">
        <f t="shared" si="49"/>
        <v>0.57664049443445897</v>
      </c>
      <c r="N85" s="12">
        <f t="shared" si="50"/>
        <v>5087.7448007322437</v>
      </c>
      <c r="O85" s="10" t="str">
        <f t="shared" si="51"/>
        <v>METANO</v>
      </c>
      <c r="P85" s="10">
        <f t="shared" si="52"/>
        <v>310.19</v>
      </c>
      <c r="Q85" s="10">
        <f t="shared" si="53"/>
        <v>0.6124157077824427</v>
      </c>
      <c r="R85" s="11">
        <f t="shared" si="54"/>
        <v>5.0877448007322435E-3</v>
      </c>
      <c r="S85" s="11">
        <f t="shared" si="68"/>
        <v>1000</v>
      </c>
      <c r="T85" s="11">
        <f t="shared" si="69"/>
        <v>2.4077127699955837E-2</v>
      </c>
      <c r="U85" s="11">
        <f t="shared" si="60"/>
        <v>16</v>
      </c>
      <c r="V85" s="10">
        <f t="shared" si="70"/>
        <v>1000</v>
      </c>
      <c r="W85" s="10">
        <f t="shared" si="55"/>
        <v>41.533193346888893</v>
      </c>
      <c r="X85" s="12">
        <f t="shared" si="71"/>
        <v>1959.9725003522656</v>
      </c>
      <c r="Y85" s="10"/>
      <c r="Z85" s="10"/>
      <c r="AA85" s="10">
        <f t="shared" si="56"/>
        <v>657000</v>
      </c>
      <c r="AB85" s="47">
        <f t="shared" si="57"/>
        <v>2.9832153734433266E-3</v>
      </c>
      <c r="AC85" s="47">
        <f t="shared" si="72"/>
        <v>25.979032758093865</v>
      </c>
      <c r="AD85" s="47">
        <f t="shared" si="73"/>
        <v>1.082459698253911</v>
      </c>
      <c r="AE85" s="47">
        <f t="shared" si="74"/>
        <v>1.2580587159706565E-3</v>
      </c>
      <c r="AF85" s="12">
        <f t="shared" si="75"/>
        <v>1.2580587159706564</v>
      </c>
      <c r="AG85" s="47">
        <f t="shared" si="67"/>
        <v>421.71233333333328</v>
      </c>
      <c r="AH85" s="26"/>
      <c r="AI85" s="76"/>
      <c r="AJ85" s="38"/>
      <c r="AK85" s="38"/>
      <c r="AL85" s="38"/>
      <c r="AM85" s="30"/>
      <c r="AN85" s="36"/>
      <c r="AO85" s="8"/>
      <c r="AP85" s="8"/>
      <c r="AQ85" s="8"/>
    </row>
    <row r="86" spans="6:43" x14ac:dyDescent="0.3">
      <c r="F86" s="23"/>
      <c r="G86" s="53">
        <v>0.5</v>
      </c>
      <c r="H86" s="10">
        <v>38.44</v>
      </c>
      <c r="I86" s="10">
        <v>9</v>
      </c>
      <c r="J86" s="10">
        <v>26</v>
      </c>
      <c r="K86" s="10">
        <f t="shared" si="47"/>
        <v>2.6598000000000002</v>
      </c>
      <c r="L86" s="10">
        <f t="shared" si="48"/>
        <v>879.84058951800876</v>
      </c>
      <c r="M86" s="10">
        <f t="shared" si="49"/>
        <v>0.87984058951800881</v>
      </c>
      <c r="N86" s="12">
        <f t="shared" si="50"/>
        <v>1459.7759345464669</v>
      </c>
      <c r="O86" s="10" t="str">
        <f t="shared" si="51"/>
        <v>METANO</v>
      </c>
      <c r="P86" s="10">
        <f t="shared" si="52"/>
        <v>311.44</v>
      </c>
      <c r="Q86" s="10">
        <f t="shared" si="53"/>
        <v>0.6124157077824427</v>
      </c>
      <c r="R86" s="11">
        <f t="shared" si="54"/>
        <v>1.4597759345464669E-3</v>
      </c>
      <c r="S86" s="11">
        <f t="shared" si="68"/>
        <v>1000</v>
      </c>
      <c r="T86" s="11">
        <f t="shared" si="69"/>
        <v>2.3980491398822572E-2</v>
      </c>
      <c r="U86" s="11">
        <f t="shared" si="60"/>
        <v>16</v>
      </c>
      <c r="V86" s="10">
        <f t="shared" si="70"/>
        <v>1000</v>
      </c>
      <c r="W86" s="10">
        <f t="shared" si="55"/>
        <v>41.700563319111112</v>
      </c>
      <c r="X86" s="12">
        <f t="shared" si="71"/>
        <v>560.0983078815957</v>
      </c>
      <c r="Y86" s="10"/>
      <c r="Z86" s="10"/>
      <c r="AA86" s="10">
        <f t="shared" si="56"/>
        <v>657000</v>
      </c>
      <c r="AB86" s="47">
        <f t="shared" si="57"/>
        <v>8.5250884000242881E-4</v>
      </c>
      <c r="AC86" s="47">
        <f t="shared" si="72"/>
        <v>7.4239879822771506</v>
      </c>
      <c r="AD86" s="47">
        <f t="shared" si="73"/>
        <v>0.30933283259488126</v>
      </c>
      <c r="AE86" s="47">
        <f t="shared" si="74"/>
        <v>3.5951349210471754E-4</v>
      </c>
      <c r="AF86" s="12">
        <f t="shared" si="75"/>
        <v>0.35951349210471756</v>
      </c>
      <c r="AG86" s="47">
        <f t="shared" si="67"/>
        <v>421.71233333333328</v>
      </c>
      <c r="AH86" s="26"/>
      <c r="AI86" s="76"/>
      <c r="AJ86" s="38"/>
      <c r="AK86" s="38"/>
      <c r="AL86" s="38"/>
      <c r="AM86" s="30"/>
      <c r="AN86" s="36"/>
      <c r="AO86" s="8"/>
      <c r="AP86" s="8"/>
      <c r="AQ86" s="8"/>
    </row>
    <row r="87" spans="6:43" x14ac:dyDescent="0.3">
      <c r="F87" s="23"/>
      <c r="G87" s="53">
        <v>0.66666666666666663</v>
      </c>
      <c r="H87" s="10">
        <v>37.5</v>
      </c>
      <c r="I87" s="10">
        <v>9</v>
      </c>
      <c r="J87" s="10">
        <v>27</v>
      </c>
      <c r="K87" s="10">
        <f t="shared" si="47"/>
        <v>2.7621000000000002</v>
      </c>
      <c r="L87" s="10">
        <f t="shared" si="48"/>
        <v>810.21686398030465</v>
      </c>
      <c r="M87" s="10">
        <f t="shared" si="49"/>
        <v>0.81021686398030468</v>
      </c>
      <c r="N87" s="12">
        <f t="shared" si="50"/>
        <v>1862.4439958916498</v>
      </c>
      <c r="O87" s="10" t="str">
        <f t="shared" si="51"/>
        <v>METANO</v>
      </c>
      <c r="P87" s="10">
        <f t="shared" si="52"/>
        <v>310.5</v>
      </c>
      <c r="Q87" s="10">
        <f t="shared" si="53"/>
        <v>0.6124157077824427</v>
      </c>
      <c r="R87" s="11">
        <f t="shared" si="54"/>
        <v>1.8624439958916498E-3</v>
      </c>
      <c r="S87" s="11">
        <f t="shared" si="68"/>
        <v>1000</v>
      </c>
      <c r="T87" s="11">
        <f t="shared" si="69"/>
        <v>2.405308934379807E-2</v>
      </c>
      <c r="U87" s="11">
        <f t="shared" si="60"/>
        <v>16</v>
      </c>
      <c r="V87" s="10">
        <f t="shared" si="70"/>
        <v>1000</v>
      </c>
      <c r="W87" s="10">
        <f t="shared" si="55"/>
        <v>41.574701100000006</v>
      </c>
      <c r="X87" s="12">
        <f t="shared" si="71"/>
        <v>716.76050929603423</v>
      </c>
      <c r="Y87" s="10"/>
      <c r="Z87" s="10"/>
      <c r="AA87" s="10">
        <f t="shared" si="56"/>
        <v>657000</v>
      </c>
      <c r="AB87" s="47">
        <f t="shared" si="57"/>
        <v>1.0909596792938116E-3</v>
      </c>
      <c r="AC87" s="47">
        <f t="shared" si="72"/>
        <v>9.5005132711622284</v>
      </c>
      <c r="AD87" s="47">
        <f t="shared" si="73"/>
        <v>0.3958547196317595</v>
      </c>
      <c r="AE87" s="47">
        <f t="shared" si="74"/>
        <v>4.6007115192757826E-4</v>
      </c>
      <c r="AF87" s="12">
        <f t="shared" si="75"/>
        <v>0.46007115192757825</v>
      </c>
      <c r="AG87" s="47">
        <f t="shared" si="67"/>
        <v>421.71233333333328</v>
      </c>
      <c r="AH87" s="26"/>
      <c r="AI87" s="76"/>
      <c r="AJ87" s="38"/>
      <c r="AK87" s="38"/>
      <c r="AL87" s="38"/>
      <c r="AM87" s="30"/>
      <c r="AN87" s="36"/>
      <c r="AO87" s="8"/>
      <c r="AP87" s="8"/>
      <c r="AQ87" s="8"/>
    </row>
    <row r="88" spans="6:43" x14ac:dyDescent="0.3">
      <c r="F88" s="23"/>
      <c r="G88" s="53">
        <v>0.75</v>
      </c>
      <c r="H88" s="10">
        <v>30.62</v>
      </c>
      <c r="I88" s="10">
        <v>9</v>
      </c>
      <c r="J88" s="10">
        <v>2</v>
      </c>
      <c r="K88" s="10">
        <f t="shared" si="47"/>
        <v>0.2046</v>
      </c>
      <c r="L88" s="10">
        <f t="shared" si="48"/>
        <v>23437.927663734114</v>
      </c>
      <c r="M88" s="10">
        <f t="shared" si="49"/>
        <v>23.437927663734115</v>
      </c>
      <c r="N88" s="10">
        <f t="shared" si="50"/>
        <v>8.9513540656491822E-2</v>
      </c>
      <c r="O88" s="10" t="str">
        <f t="shared" si="51"/>
        <v>OTRO GAS</v>
      </c>
      <c r="P88" s="10">
        <f t="shared" si="52"/>
        <v>303.62</v>
      </c>
      <c r="Q88" s="10">
        <f t="shared" si="53"/>
        <v>0.6124157077824427</v>
      </c>
      <c r="R88" s="11">
        <f t="shared" si="54"/>
        <v>8.9513540656491816E-8</v>
      </c>
      <c r="S88" s="11">
        <f t="shared" si="68"/>
        <v>1000</v>
      </c>
      <c r="T88" s="11">
        <f t="shared" si="69"/>
        <v>2.4598130035074439E-2</v>
      </c>
      <c r="U88" s="11">
        <f t="shared" si="60"/>
        <v>16</v>
      </c>
      <c r="V88" s="10">
        <f t="shared" si="70"/>
        <v>1000</v>
      </c>
      <c r="W88" s="10">
        <f t="shared" si="55"/>
        <v>40.653496772888893</v>
      </c>
      <c r="X88" s="10">
        <f t="shared" si="71"/>
        <v>3.5229851407492935E-2</v>
      </c>
      <c r="Y88" s="10"/>
      <c r="Z88" s="10"/>
      <c r="AA88" s="10">
        <f t="shared" si="56"/>
        <v>657000</v>
      </c>
      <c r="AB88" s="18">
        <f t="shared" si="57"/>
        <v>5.3622300468025777E-8</v>
      </c>
      <c r="AC88" s="18">
        <f t="shared" si="72"/>
        <v>4.6696444139575566E-4</v>
      </c>
      <c r="AD88" s="18">
        <f t="shared" si="73"/>
        <v>1.9456851724823152E-5</v>
      </c>
      <c r="AE88" s="18">
        <f t="shared" si="74"/>
        <v>2.261318544907224E-8</v>
      </c>
      <c r="AF88" s="10">
        <f t="shared" si="75"/>
        <v>2.2613185449072242E-5</v>
      </c>
      <c r="AG88" s="18">
        <f t="shared" si="67"/>
        <v>421.71233333333333</v>
      </c>
      <c r="AH88" s="26"/>
      <c r="AI88" s="76"/>
      <c r="AJ88" s="38"/>
      <c r="AK88" s="38"/>
      <c r="AL88" s="38"/>
      <c r="AM88" s="30"/>
      <c r="AN88" s="36"/>
      <c r="AO88" s="8"/>
      <c r="AP88" s="8"/>
      <c r="AQ88" s="8"/>
    </row>
    <row r="89" spans="6:43" x14ac:dyDescent="0.3">
      <c r="F89" s="23"/>
      <c r="G89" s="53">
        <v>0.83333333333333337</v>
      </c>
      <c r="H89" s="10">
        <v>28.75</v>
      </c>
      <c r="I89" s="10">
        <v>9</v>
      </c>
      <c r="J89" s="10">
        <v>31</v>
      </c>
      <c r="K89" s="10">
        <f t="shared" si="47"/>
        <v>3.1713</v>
      </c>
      <c r="L89" s="10">
        <f t="shared" si="48"/>
        <v>576.64049443445901</v>
      </c>
      <c r="M89" s="10">
        <f t="shared" si="49"/>
        <v>0.57664049443445897</v>
      </c>
      <c r="N89" s="12">
        <f t="shared" si="50"/>
        <v>5087.7448007322437</v>
      </c>
      <c r="O89" s="10" t="str">
        <f t="shared" si="51"/>
        <v>METANO</v>
      </c>
      <c r="P89" s="10">
        <f t="shared" si="52"/>
        <v>301.75</v>
      </c>
      <c r="Q89" s="10">
        <f t="shared" si="53"/>
        <v>0.6124157077824427</v>
      </c>
      <c r="R89" s="11">
        <f t="shared" si="54"/>
        <v>5.0877448007322435E-3</v>
      </c>
      <c r="S89" s="11">
        <f t="shared" si="68"/>
        <v>1000</v>
      </c>
      <c r="T89" s="11">
        <f t="shared" si="69"/>
        <v>2.4750569150784756E-2</v>
      </c>
      <c r="U89" s="11">
        <f t="shared" si="60"/>
        <v>16</v>
      </c>
      <c r="V89" s="10">
        <f t="shared" si="70"/>
        <v>1000</v>
      </c>
      <c r="W89" s="10">
        <f t="shared" si="55"/>
        <v>40.40311129444445</v>
      </c>
      <c r="X89" s="12">
        <f t="shared" si="71"/>
        <v>2014.793272193104</v>
      </c>
      <c r="Y89" s="10"/>
      <c r="Z89" s="10"/>
      <c r="AA89" s="10">
        <f t="shared" si="56"/>
        <v>657000</v>
      </c>
      <c r="AB89" s="47">
        <f t="shared" si="57"/>
        <v>3.0666564264735219E-3</v>
      </c>
      <c r="AC89" s="47">
        <f t="shared" si="72"/>
        <v>26.705670824302018</v>
      </c>
      <c r="AD89" s="47">
        <f t="shared" si="73"/>
        <v>1.1127362843459174</v>
      </c>
      <c r="AE89" s="47">
        <f t="shared" si="74"/>
        <v>1.2932468371398109E-3</v>
      </c>
      <c r="AF89" s="12">
        <f t="shared" si="75"/>
        <v>1.2932468371398109</v>
      </c>
      <c r="AG89" s="47">
        <f t="shared" si="67"/>
        <v>421.71233333333339</v>
      </c>
      <c r="AH89" s="26"/>
      <c r="AI89" s="76"/>
      <c r="AJ89" s="38"/>
      <c r="AK89" s="38"/>
      <c r="AL89" s="38"/>
      <c r="AM89" s="30"/>
      <c r="AN89" s="36"/>
      <c r="AO89" s="8"/>
      <c r="AP89" s="8"/>
      <c r="AQ89" s="8"/>
    </row>
    <row r="90" spans="6:43" x14ac:dyDescent="0.3">
      <c r="F90" s="23"/>
      <c r="G90" s="53">
        <v>0.875</v>
      </c>
      <c r="H90" s="10">
        <v>28.25</v>
      </c>
      <c r="I90" s="10">
        <v>9</v>
      </c>
      <c r="J90" s="10">
        <v>22</v>
      </c>
      <c r="K90" s="10">
        <f t="shared" si="47"/>
        <v>2.2505999999999999</v>
      </c>
      <c r="L90" s="10">
        <f t="shared" si="48"/>
        <v>1221.6297876121923</v>
      </c>
      <c r="M90" s="10">
        <f t="shared" si="49"/>
        <v>1.2216297876121924</v>
      </c>
      <c r="N90" s="12">
        <f t="shared" si="50"/>
        <v>553.46917882964988</v>
      </c>
      <c r="O90" s="10" t="str">
        <f t="shared" si="51"/>
        <v>METANO</v>
      </c>
      <c r="P90" s="10">
        <f t="shared" si="52"/>
        <v>301.25</v>
      </c>
      <c r="Q90" s="10">
        <f t="shared" si="53"/>
        <v>0.6124157077824427</v>
      </c>
      <c r="R90" s="11">
        <f t="shared" si="54"/>
        <v>5.5346917882964988E-4</v>
      </c>
      <c r="S90" s="11">
        <f t="shared" si="68"/>
        <v>1000</v>
      </c>
      <c r="T90" s="11">
        <f t="shared" si="69"/>
        <v>2.4791648933607639E-2</v>
      </c>
      <c r="U90" s="11">
        <f t="shared" si="60"/>
        <v>16</v>
      </c>
      <c r="V90" s="10">
        <f t="shared" si="70"/>
        <v>1000</v>
      </c>
      <c r="W90" s="10">
        <f t="shared" si="55"/>
        <v>40.336163305555559</v>
      </c>
      <c r="X90" s="12">
        <f t="shared" si="71"/>
        <v>219.54261723386855</v>
      </c>
      <c r="Y90" s="10"/>
      <c r="Z90" s="10"/>
      <c r="AA90" s="10">
        <f t="shared" si="56"/>
        <v>657000</v>
      </c>
      <c r="AB90" s="47">
        <f t="shared" si="57"/>
        <v>3.3415923475474667E-4</v>
      </c>
      <c r="AC90" s="47">
        <f t="shared" si="72"/>
        <v>2.9099922799382356</v>
      </c>
      <c r="AD90" s="47">
        <f t="shared" si="73"/>
        <v>0.12124967833075982</v>
      </c>
      <c r="AE90" s="47">
        <f t="shared" si="74"/>
        <v>1.409190705933053E-4</v>
      </c>
      <c r="AF90" s="12">
        <f t="shared" si="75"/>
        <v>0.1409190705933053</v>
      </c>
      <c r="AG90" s="47">
        <f t="shared" si="67"/>
        <v>421.71233333333328</v>
      </c>
      <c r="AH90" s="26"/>
      <c r="AI90" s="76"/>
      <c r="AJ90" s="38"/>
      <c r="AK90" s="38"/>
      <c r="AL90" s="38"/>
      <c r="AM90" s="30"/>
      <c r="AN90" s="36"/>
      <c r="AO90" s="8"/>
      <c r="AP90" s="8"/>
      <c r="AQ90" s="8"/>
    </row>
    <row r="91" spans="6:43" x14ac:dyDescent="0.3">
      <c r="F91" s="23"/>
      <c r="G91" s="53">
        <v>0.87569444444444444</v>
      </c>
      <c r="H91" s="10">
        <v>28.25</v>
      </c>
      <c r="I91" s="10">
        <v>9</v>
      </c>
      <c r="J91" s="10">
        <v>22</v>
      </c>
      <c r="K91" s="10">
        <f t="shared" si="47"/>
        <v>2.2505999999999999</v>
      </c>
      <c r="L91" s="10">
        <f t="shared" si="48"/>
        <v>1221.6297876121923</v>
      </c>
      <c r="M91" s="10">
        <f t="shared" si="49"/>
        <v>1.2216297876121924</v>
      </c>
      <c r="N91" s="12">
        <f t="shared" si="50"/>
        <v>553.46917882964988</v>
      </c>
      <c r="O91" s="10" t="str">
        <f t="shared" si="51"/>
        <v>METANO</v>
      </c>
      <c r="P91" s="10">
        <f t="shared" si="52"/>
        <v>301.25</v>
      </c>
      <c r="Q91" s="10">
        <f t="shared" si="53"/>
        <v>0.6124157077824427</v>
      </c>
      <c r="R91" s="11">
        <f t="shared" si="54"/>
        <v>5.5346917882964988E-4</v>
      </c>
      <c r="S91" s="11">
        <f t="shared" si="68"/>
        <v>1000</v>
      </c>
      <c r="T91" s="11">
        <f t="shared" si="69"/>
        <v>2.4791648933607639E-2</v>
      </c>
      <c r="U91" s="11">
        <f t="shared" si="60"/>
        <v>16</v>
      </c>
      <c r="V91" s="10">
        <f t="shared" si="70"/>
        <v>1000</v>
      </c>
      <c r="W91" s="10">
        <f t="shared" si="55"/>
        <v>40.336163305555559</v>
      </c>
      <c r="X91" s="12">
        <f t="shared" si="71"/>
        <v>219.54261723386855</v>
      </c>
      <c r="Y91" s="10"/>
      <c r="Z91" s="10"/>
      <c r="AA91" s="10">
        <f t="shared" si="56"/>
        <v>657000</v>
      </c>
      <c r="AB91" s="47">
        <f t="shared" si="57"/>
        <v>3.3415923475474667E-4</v>
      </c>
      <c r="AC91" s="47">
        <f t="shared" si="72"/>
        <v>2.9099922799382356</v>
      </c>
      <c r="AD91" s="47">
        <f t="shared" si="73"/>
        <v>0.12124967833075982</v>
      </c>
      <c r="AE91" s="47">
        <f t="shared" si="74"/>
        <v>1.409190705933053E-4</v>
      </c>
      <c r="AF91" s="12">
        <f t="shared" si="75"/>
        <v>0.1409190705933053</v>
      </c>
      <c r="AG91" s="47">
        <f t="shared" si="67"/>
        <v>421.71233333333328</v>
      </c>
      <c r="AH91" s="26"/>
      <c r="AI91" s="76"/>
      <c r="AJ91" s="38"/>
      <c r="AK91" s="38"/>
      <c r="AL91" s="38"/>
      <c r="AM91" s="30"/>
      <c r="AN91" s="36"/>
      <c r="AO91" s="8"/>
      <c r="AP91" s="8"/>
      <c r="AQ91" s="8"/>
    </row>
    <row r="92" spans="6:43" ht="15" thickBot="1" x14ac:dyDescent="0.35">
      <c r="F92" s="24"/>
      <c r="G92" s="54">
        <v>0.91666666666666663</v>
      </c>
      <c r="H92" s="13">
        <v>27.81</v>
      </c>
      <c r="I92" s="13">
        <v>9</v>
      </c>
      <c r="J92" s="13">
        <v>18</v>
      </c>
      <c r="K92" s="13">
        <f t="shared" si="47"/>
        <v>1.8413999999999999</v>
      </c>
      <c r="L92" s="13">
        <f t="shared" si="48"/>
        <v>1715.3252959704575</v>
      </c>
      <c r="M92" s="13">
        <f t="shared" si="49"/>
        <v>1.7153252959704575</v>
      </c>
      <c r="N92" s="15">
        <f t="shared" si="50"/>
        <v>203.00471056306213</v>
      </c>
      <c r="O92" s="13" t="str">
        <f t="shared" si="51"/>
        <v>METANO</v>
      </c>
      <c r="P92" s="13">
        <f t="shared" si="52"/>
        <v>300.81</v>
      </c>
      <c r="Q92" s="13">
        <f t="shared" si="53"/>
        <v>0.6124157077824427</v>
      </c>
      <c r="R92" s="14">
        <f t="shared" si="54"/>
        <v>2.0300471056306212E-4</v>
      </c>
      <c r="S92" s="14">
        <f t="shared" si="68"/>
        <v>1000</v>
      </c>
      <c r="T92" s="14">
        <f t="shared" si="69"/>
        <v>2.4827912108139026E-2</v>
      </c>
      <c r="U92" s="14">
        <f t="shared" si="60"/>
        <v>16</v>
      </c>
      <c r="V92" s="13">
        <f t="shared" si="70"/>
        <v>1000</v>
      </c>
      <c r="W92" s="13">
        <f t="shared" si="55"/>
        <v>40.277249075333337</v>
      </c>
      <c r="X92" s="15">
        <f t="shared" si="71"/>
        <v>80.642929782366537</v>
      </c>
      <c r="Y92" s="13"/>
      <c r="Z92" s="13"/>
      <c r="AA92" s="13">
        <f t="shared" si="56"/>
        <v>657000</v>
      </c>
      <c r="AB92" s="51">
        <f t="shared" si="57"/>
        <v>1.2274418536128848E-4</v>
      </c>
      <c r="AC92" s="51">
        <f t="shared" si="72"/>
        <v>1.0689054638002446</v>
      </c>
      <c r="AD92" s="51">
        <f t="shared" si="73"/>
        <v>4.4537727658343525E-2</v>
      </c>
      <c r="AE92" s="51">
        <f t="shared" si="74"/>
        <v>5.1762736811808144E-5</v>
      </c>
      <c r="AF92" s="15">
        <f t="shared" si="75"/>
        <v>5.1762736811808145E-2</v>
      </c>
      <c r="AG92" s="51">
        <f t="shared" si="67"/>
        <v>421.71233333333333</v>
      </c>
      <c r="AH92" s="46"/>
      <c r="AI92" s="76"/>
      <c r="AJ92" s="38"/>
      <c r="AK92" s="38"/>
      <c r="AL92" s="38"/>
      <c r="AM92" s="30"/>
      <c r="AN92" s="36"/>
      <c r="AO92" s="8"/>
      <c r="AP92" s="8"/>
      <c r="AQ92" s="8"/>
    </row>
    <row r="93" spans="6:43" x14ac:dyDescent="0.3">
      <c r="F93" s="22">
        <v>44487</v>
      </c>
      <c r="G93" s="55">
        <v>6.7361111111111108E-2</v>
      </c>
      <c r="H93" s="16">
        <v>26.75</v>
      </c>
      <c r="I93" s="16">
        <v>9</v>
      </c>
      <c r="J93" s="16">
        <v>11</v>
      </c>
      <c r="K93" s="16">
        <f t="shared" si="47"/>
        <v>1.1253</v>
      </c>
      <c r="L93" s="16">
        <f t="shared" si="48"/>
        <v>3443.2595752243847</v>
      </c>
      <c r="M93" s="16">
        <f t="shared" si="49"/>
        <v>3.4432595752243849</v>
      </c>
      <c r="N93" s="16">
        <f t="shared" si="50"/>
        <v>25.897291650497099</v>
      </c>
      <c r="O93" s="16" t="str">
        <f t="shared" si="51"/>
        <v>OTRO GAS</v>
      </c>
      <c r="P93" s="16">
        <f t="shared" si="52"/>
        <v>299.75</v>
      </c>
      <c r="Q93" s="16">
        <f t="shared" si="53"/>
        <v>0.6124157077824427</v>
      </c>
      <c r="R93" s="17">
        <f t="shared" si="54"/>
        <v>2.5897291650497098E-5</v>
      </c>
      <c r="S93" s="17">
        <f t="shared" si="68"/>
        <v>1000</v>
      </c>
      <c r="T93" s="17">
        <f t="shared" si="69"/>
        <v>2.4915710562966809E-2</v>
      </c>
      <c r="U93" s="17">
        <f t="shared" si="60"/>
        <v>16</v>
      </c>
      <c r="V93" s="16">
        <f t="shared" si="70"/>
        <v>1000</v>
      </c>
      <c r="W93" s="16">
        <f t="shared" si="55"/>
        <v>40.135319338888891</v>
      </c>
      <c r="X93" s="16">
        <f t="shared" si="71"/>
        <v>10.323990770056362</v>
      </c>
      <c r="Y93" s="16"/>
      <c r="Z93" s="16"/>
      <c r="AA93" s="16">
        <f t="shared" si="56"/>
        <v>657000</v>
      </c>
      <c r="AB93" s="52">
        <f t="shared" si="57"/>
        <v>1.5713836788518055E-5</v>
      </c>
      <c r="AC93" s="52">
        <f t="shared" si="72"/>
        <v>0.13684237628913062</v>
      </c>
      <c r="AD93" s="52">
        <f t="shared" si="73"/>
        <v>5.7017656787137763E-3</v>
      </c>
      <c r="AE93" s="52">
        <f t="shared" si="74"/>
        <v>6.6267187777051222E-6</v>
      </c>
      <c r="AF93" s="16">
        <f t="shared" si="75"/>
        <v>6.6267187777051218E-3</v>
      </c>
      <c r="AG93" s="52">
        <f t="shared" si="67"/>
        <v>421.71233333333333</v>
      </c>
      <c r="AH93" s="44">
        <f>AVERAGE(AG94,AG98,AG99,AG100,AG102,AG104)</f>
        <v>421.71233333333333</v>
      </c>
      <c r="AI93" s="77"/>
      <c r="AJ93" s="38"/>
      <c r="AK93" s="38"/>
      <c r="AL93" s="38"/>
      <c r="AM93" s="30"/>
      <c r="AN93" s="36"/>
      <c r="AO93" s="8"/>
      <c r="AP93" s="8"/>
      <c r="AQ93" s="8"/>
    </row>
    <row r="94" spans="6:43" x14ac:dyDescent="0.3">
      <c r="F94" s="23"/>
      <c r="G94" s="53">
        <v>8.3333333333333329E-2</v>
      </c>
      <c r="H94" s="10">
        <v>27</v>
      </c>
      <c r="I94" s="10">
        <v>9</v>
      </c>
      <c r="J94" s="10">
        <v>20</v>
      </c>
      <c r="K94" s="10">
        <f t="shared" si="47"/>
        <v>2.0459999999999998</v>
      </c>
      <c r="L94" s="10">
        <f t="shared" si="48"/>
        <v>1443.7927663734115</v>
      </c>
      <c r="M94" s="10">
        <f t="shared" si="49"/>
        <v>1.4437927663734116</v>
      </c>
      <c r="N94" s="12">
        <f t="shared" si="50"/>
        <v>337.80271359723616</v>
      </c>
      <c r="O94" s="10" t="str">
        <f t="shared" si="51"/>
        <v>METANO</v>
      </c>
      <c r="P94" s="10">
        <f t="shared" si="52"/>
        <v>300</v>
      </c>
      <c r="Q94" s="10">
        <f t="shared" si="53"/>
        <v>0.6124157077824427</v>
      </c>
      <c r="R94" s="11">
        <f t="shared" si="54"/>
        <v>3.3780271359723615E-4</v>
      </c>
      <c r="S94" s="11">
        <f t="shared" si="68"/>
        <v>1000</v>
      </c>
      <c r="T94" s="11">
        <f t="shared" si="69"/>
        <v>2.4894947470831E-2</v>
      </c>
      <c r="U94" s="11">
        <f t="shared" si="60"/>
        <v>16</v>
      </c>
      <c r="V94" s="10">
        <f t="shared" si="70"/>
        <v>1000</v>
      </c>
      <c r="W94" s="10">
        <f t="shared" si="55"/>
        <v>40.16879333333334</v>
      </c>
      <c r="X94" s="12">
        <f t="shared" si="71"/>
        <v>134.55329296811783</v>
      </c>
      <c r="Y94" s="10"/>
      <c r="Z94" s="10"/>
      <c r="AA94" s="10">
        <f t="shared" si="56"/>
        <v>657000</v>
      </c>
      <c r="AB94" s="47">
        <f t="shared" si="57"/>
        <v>2.0479953267597844E-4</v>
      </c>
      <c r="AC94" s="47">
        <f t="shared" si="72"/>
        <v>1.7834762503554906</v>
      </c>
      <c r="AD94" s="47">
        <f t="shared" si="73"/>
        <v>7.4311510431478781E-2</v>
      </c>
      <c r="AE94" s="47">
        <f t="shared" si="74"/>
        <v>8.6366488790363117E-5</v>
      </c>
      <c r="AF94" s="12">
        <f t="shared" si="75"/>
        <v>8.6366488790363113E-2</v>
      </c>
      <c r="AG94" s="47">
        <f t="shared" si="67"/>
        <v>421.71233333333333</v>
      </c>
      <c r="AH94" s="26"/>
      <c r="AI94" s="76"/>
      <c r="AJ94" s="38"/>
      <c r="AK94" s="38"/>
      <c r="AL94" s="38"/>
      <c r="AM94" s="30"/>
      <c r="AN94" s="36"/>
      <c r="AO94" s="8"/>
      <c r="AP94" s="8"/>
      <c r="AQ94" s="8"/>
    </row>
    <row r="95" spans="6:43" x14ac:dyDescent="0.3">
      <c r="F95" s="23"/>
      <c r="G95" s="53">
        <v>0.25</v>
      </c>
      <c r="H95" s="10">
        <v>22.69</v>
      </c>
      <c r="I95" s="10">
        <v>9</v>
      </c>
      <c r="J95" s="10">
        <v>16</v>
      </c>
      <c r="K95" s="10">
        <f t="shared" si="47"/>
        <v>1.6368</v>
      </c>
      <c r="L95" s="10">
        <f t="shared" si="48"/>
        <v>2054.7409579667642</v>
      </c>
      <c r="M95" s="10">
        <f t="shared" si="49"/>
        <v>2.0547409579667644</v>
      </c>
      <c r="N95" s="10">
        <f t="shared" si="50"/>
        <v>119.07013185939128</v>
      </c>
      <c r="O95" s="10" t="str">
        <f t="shared" si="51"/>
        <v>OTRO GAS</v>
      </c>
      <c r="P95" s="10">
        <f t="shared" si="52"/>
        <v>295.69</v>
      </c>
      <c r="Q95" s="10">
        <f t="shared" si="53"/>
        <v>0.6124157077824427</v>
      </c>
      <c r="R95" s="11">
        <f t="shared" si="54"/>
        <v>1.1907013185939128E-4</v>
      </c>
      <c r="S95" s="11">
        <f t="shared" ref="S95:S110" si="76">1000/1</f>
        <v>1000</v>
      </c>
      <c r="T95" s="11">
        <f t="shared" ref="T95:T110" si="77">1/W95</f>
        <v>2.5257818124553758E-2</v>
      </c>
      <c r="U95" s="11">
        <f t="shared" si="60"/>
        <v>16</v>
      </c>
      <c r="V95" s="10">
        <f t="shared" ref="V95:V110" si="78">1000/1</f>
        <v>1000</v>
      </c>
      <c r="W95" s="10">
        <f t="shared" si="55"/>
        <v>39.591701669111117</v>
      </c>
      <c r="X95" s="10">
        <f t="shared" ref="X95:X110" si="79">R95*S95*T95*U95*V95</f>
        <v>48.119227753138219</v>
      </c>
      <c r="Y95" s="10"/>
      <c r="Z95" s="10"/>
      <c r="AA95" s="10">
        <f t="shared" si="56"/>
        <v>657000</v>
      </c>
      <c r="AB95" s="18">
        <f t="shared" si="57"/>
        <v>7.324083371862743E-5</v>
      </c>
      <c r="AC95" s="18">
        <f t="shared" ref="AC95:AC110" si="80">AB95*8708.4</f>
        <v>0.63781047635529509</v>
      </c>
      <c r="AD95" s="18">
        <f t="shared" ref="AD95:AD110" si="81">AC95/24</f>
        <v>2.6575436514803961E-2</v>
      </c>
      <c r="AE95" s="18">
        <f t="shared" ref="AE95:AE110" si="82">(AD95*4.184)/3600</f>
        <v>3.0886562882761047E-5</v>
      </c>
      <c r="AF95" s="10">
        <f t="shared" ref="AF95:AF110" si="83">AE95*1000</f>
        <v>3.0886562882761048E-2</v>
      </c>
      <c r="AG95" s="18">
        <f t="shared" si="67"/>
        <v>421.71233333333328</v>
      </c>
      <c r="AH95" s="26"/>
      <c r="AI95" s="76"/>
      <c r="AJ95" s="38"/>
      <c r="AK95" s="38"/>
      <c r="AL95" s="38"/>
      <c r="AM95" s="30"/>
      <c r="AN95" s="36"/>
      <c r="AO95" s="8"/>
      <c r="AP95" s="8"/>
      <c r="AQ95" s="8"/>
    </row>
    <row r="96" spans="6:43" x14ac:dyDescent="0.3">
      <c r="F96" s="23"/>
      <c r="G96" s="53">
        <v>0.29166666666666669</v>
      </c>
      <c r="H96" s="10">
        <v>23.31</v>
      </c>
      <c r="I96" s="10">
        <v>9</v>
      </c>
      <c r="J96" s="10">
        <v>6</v>
      </c>
      <c r="K96" s="10">
        <f t="shared" si="47"/>
        <v>0.61380000000000001</v>
      </c>
      <c r="L96" s="10">
        <f t="shared" si="48"/>
        <v>7145.9758879113715</v>
      </c>
      <c r="M96" s="10">
        <f t="shared" si="49"/>
        <v>7.1459758879113711</v>
      </c>
      <c r="N96" s="10">
        <f t="shared" si="50"/>
        <v>2.9939747282432063</v>
      </c>
      <c r="O96" s="10" t="str">
        <f t="shared" si="51"/>
        <v>OTRO GAS</v>
      </c>
      <c r="P96" s="10">
        <f t="shared" si="52"/>
        <v>296.31</v>
      </c>
      <c r="Q96" s="10">
        <f t="shared" si="53"/>
        <v>0.6124157077824427</v>
      </c>
      <c r="R96" s="11">
        <f t="shared" si="54"/>
        <v>2.9939747282432063E-6</v>
      </c>
      <c r="S96" s="11">
        <f t="shared" si="76"/>
        <v>1000</v>
      </c>
      <c r="T96" s="11">
        <f t="shared" si="77"/>
        <v>2.5204968584419358E-2</v>
      </c>
      <c r="U96" s="11">
        <f t="shared" ref="U96:U128" si="84">$D$6/1</f>
        <v>16</v>
      </c>
      <c r="V96" s="10">
        <f t="shared" si="78"/>
        <v>1000</v>
      </c>
      <c r="W96" s="10">
        <f t="shared" si="55"/>
        <v>39.674717175333342</v>
      </c>
      <c r="X96" s="10">
        <f t="shared" si="79"/>
        <v>1.2074086234866479</v>
      </c>
      <c r="Y96" s="10"/>
      <c r="Z96" s="10"/>
      <c r="AA96" s="10">
        <f t="shared" si="56"/>
        <v>657000</v>
      </c>
      <c r="AB96" s="18">
        <f t="shared" si="57"/>
        <v>1.8377604619279268E-6</v>
      </c>
      <c r="AC96" s="18">
        <f t="shared" si="80"/>
        <v>1.6003953206653158E-2</v>
      </c>
      <c r="AD96" s="18">
        <f t="shared" si="81"/>
        <v>6.6683138361054827E-4</v>
      </c>
      <c r="AE96" s="18">
        <f t="shared" si="82"/>
        <v>7.7500625250737063E-7</v>
      </c>
      <c r="AF96" s="10">
        <f t="shared" si="83"/>
        <v>7.7500625250737066E-4</v>
      </c>
      <c r="AG96" s="18">
        <f t="shared" si="67"/>
        <v>421.71233333333345</v>
      </c>
      <c r="AH96" s="26"/>
      <c r="AI96" s="76"/>
      <c r="AJ96" s="38"/>
      <c r="AK96" s="38"/>
      <c r="AL96" s="38"/>
      <c r="AM96" s="30"/>
      <c r="AN96" s="36"/>
      <c r="AO96" s="8"/>
      <c r="AP96" s="8"/>
      <c r="AQ96" s="8"/>
    </row>
    <row r="97" spans="6:43" x14ac:dyDescent="0.3">
      <c r="F97" s="23"/>
      <c r="G97" s="53">
        <v>0.375</v>
      </c>
      <c r="H97" s="10">
        <v>31.69</v>
      </c>
      <c r="I97" s="10">
        <v>9</v>
      </c>
      <c r="J97" s="10">
        <v>12</v>
      </c>
      <c r="K97" s="10">
        <f t="shared" si="47"/>
        <v>1.2276</v>
      </c>
      <c r="L97" s="10">
        <f t="shared" si="48"/>
        <v>3072.9879439556858</v>
      </c>
      <c r="M97" s="10">
        <f t="shared" si="49"/>
        <v>3.0729879439556855</v>
      </c>
      <c r="N97" s="10">
        <f t="shared" si="50"/>
        <v>36.245798292354841</v>
      </c>
      <c r="O97" s="10" t="str">
        <f t="shared" si="51"/>
        <v>OTRO GAS</v>
      </c>
      <c r="P97" s="10">
        <f t="shared" si="52"/>
        <v>304.69</v>
      </c>
      <c r="Q97" s="10">
        <f t="shared" si="53"/>
        <v>0.6124157077824427</v>
      </c>
      <c r="R97" s="11">
        <f t="shared" si="54"/>
        <v>3.6245798292354844E-5</v>
      </c>
      <c r="S97" s="11">
        <f t="shared" si="76"/>
        <v>1000</v>
      </c>
      <c r="T97" s="11">
        <f t="shared" si="77"/>
        <v>2.4511747156944111E-2</v>
      </c>
      <c r="U97" s="11">
        <f t="shared" si="84"/>
        <v>16</v>
      </c>
      <c r="V97" s="10">
        <f t="shared" si="78"/>
        <v>1000</v>
      </c>
      <c r="W97" s="10">
        <f t="shared" si="55"/>
        <v>40.796765469111115</v>
      </c>
      <c r="X97" s="10">
        <f t="shared" si="79"/>
        <v>14.215165491900777</v>
      </c>
      <c r="Y97" s="10"/>
      <c r="Z97" s="10"/>
      <c r="AA97" s="10">
        <f t="shared" si="56"/>
        <v>657000</v>
      </c>
      <c r="AB97" s="18">
        <f t="shared" si="57"/>
        <v>2.1636477156622188E-5</v>
      </c>
      <c r="AC97" s="18">
        <f t="shared" si="80"/>
        <v>0.18841909767072865</v>
      </c>
      <c r="AD97" s="18">
        <f t="shared" si="81"/>
        <v>7.8507957362803603E-3</v>
      </c>
      <c r="AE97" s="18">
        <f t="shared" si="82"/>
        <v>9.1243692668325092E-6</v>
      </c>
      <c r="AF97" s="10">
        <f t="shared" si="83"/>
        <v>9.1243692668325094E-3</v>
      </c>
      <c r="AG97" s="18">
        <f t="shared" si="67"/>
        <v>421.71233333333339</v>
      </c>
      <c r="AH97" s="26"/>
      <c r="AI97" s="76"/>
      <c r="AJ97" s="38"/>
      <c r="AK97" s="38"/>
      <c r="AL97" s="38"/>
      <c r="AM97" s="30"/>
      <c r="AN97" s="36"/>
      <c r="AO97" s="8"/>
      <c r="AP97" s="8"/>
      <c r="AQ97" s="8"/>
    </row>
    <row r="98" spans="6:43" x14ac:dyDescent="0.3">
      <c r="F98" s="23"/>
      <c r="G98" s="53">
        <v>0.5</v>
      </c>
      <c r="H98" s="10">
        <v>34.630000000000003</v>
      </c>
      <c r="I98" s="10">
        <v>9</v>
      </c>
      <c r="J98" s="10">
        <v>20</v>
      </c>
      <c r="K98" s="10">
        <f t="shared" si="47"/>
        <v>2.0459999999999998</v>
      </c>
      <c r="L98" s="10">
        <f t="shared" si="48"/>
        <v>1443.7927663734115</v>
      </c>
      <c r="M98" s="10">
        <f t="shared" si="49"/>
        <v>1.4437927663734116</v>
      </c>
      <c r="N98" s="12">
        <f t="shared" si="50"/>
        <v>337.80271359723616</v>
      </c>
      <c r="O98" s="10" t="str">
        <f t="shared" si="51"/>
        <v>METANO</v>
      </c>
      <c r="P98" s="10">
        <f t="shared" si="52"/>
        <v>307.63</v>
      </c>
      <c r="Q98" s="10">
        <f t="shared" si="53"/>
        <v>0.6124157077824427</v>
      </c>
      <c r="R98" s="11">
        <f t="shared" si="54"/>
        <v>3.3780271359723615E-4</v>
      </c>
      <c r="S98" s="11">
        <f t="shared" si="76"/>
        <v>1000</v>
      </c>
      <c r="T98" s="11">
        <f t="shared" si="77"/>
        <v>2.4277489975780324E-2</v>
      </c>
      <c r="U98" s="11">
        <f t="shared" si="84"/>
        <v>16</v>
      </c>
      <c r="V98" s="10">
        <f t="shared" si="78"/>
        <v>1000</v>
      </c>
      <c r="W98" s="10">
        <f t="shared" si="55"/>
        <v>41.19041964377778</v>
      </c>
      <c r="X98" s="12">
        <f t="shared" si="79"/>
        <v>131.2160318903727</v>
      </c>
      <c r="Y98" s="10"/>
      <c r="Z98" s="10"/>
      <c r="AA98" s="10">
        <f t="shared" si="56"/>
        <v>657000</v>
      </c>
      <c r="AB98" s="47">
        <f t="shared" si="57"/>
        <v>1.9971998765657946E-4</v>
      </c>
      <c r="AC98" s="47">
        <f t="shared" si="80"/>
        <v>1.7392415405085566</v>
      </c>
      <c r="AD98" s="47">
        <f t="shared" si="81"/>
        <v>7.2468397521189859E-2</v>
      </c>
      <c r="AE98" s="47">
        <f t="shared" si="82"/>
        <v>8.4224382007960663E-5</v>
      </c>
      <c r="AF98" s="12">
        <f t="shared" si="83"/>
        <v>8.422438200796066E-2</v>
      </c>
      <c r="AG98" s="47">
        <f t="shared" si="67"/>
        <v>421.71233333333333</v>
      </c>
      <c r="AH98" s="26"/>
      <c r="AI98" s="76"/>
      <c r="AJ98" s="38"/>
      <c r="AK98" s="38"/>
      <c r="AL98" s="38"/>
      <c r="AM98" s="30"/>
      <c r="AN98" s="36"/>
      <c r="AO98" s="8"/>
      <c r="AP98" s="8"/>
      <c r="AQ98" s="8"/>
    </row>
    <row r="99" spans="6:43" x14ac:dyDescent="0.3">
      <c r="F99" s="23"/>
      <c r="G99" s="53">
        <v>0.58333333333333337</v>
      </c>
      <c r="H99" s="10">
        <v>35.25</v>
      </c>
      <c r="I99" s="10">
        <v>9</v>
      </c>
      <c r="J99" s="10">
        <v>28</v>
      </c>
      <c r="K99" s="10">
        <f t="shared" si="47"/>
        <v>2.8643999999999998</v>
      </c>
      <c r="L99" s="10">
        <f t="shared" si="48"/>
        <v>745.56626169529409</v>
      </c>
      <c r="M99" s="10">
        <f t="shared" si="49"/>
        <v>0.74556626169529405</v>
      </c>
      <c r="N99" s="12">
        <f t="shared" si="50"/>
        <v>2381.2398383577811</v>
      </c>
      <c r="O99" s="10" t="str">
        <f t="shared" si="51"/>
        <v>METANO</v>
      </c>
      <c r="P99" s="10">
        <f t="shared" si="52"/>
        <v>308.25</v>
      </c>
      <c r="Q99" s="10">
        <f t="shared" si="53"/>
        <v>0.6124157077824427</v>
      </c>
      <c r="R99" s="11">
        <f t="shared" si="54"/>
        <v>2.381239838357781E-3</v>
      </c>
      <c r="S99" s="11">
        <f t="shared" si="76"/>
        <v>1000</v>
      </c>
      <c r="T99" s="11">
        <f t="shared" si="77"/>
        <v>2.4228659339008276E-2</v>
      </c>
      <c r="U99" s="11">
        <f t="shared" si="84"/>
        <v>16</v>
      </c>
      <c r="V99" s="10">
        <f t="shared" si="78"/>
        <v>1000</v>
      </c>
      <c r="W99" s="10">
        <f t="shared" si="55"/>
        <v>41.273435150000005</v>
      </c>
      <c r="X99" s="12">
        <f t="shared" si="79"/>
        <v>923.10798156873284</v>
      </c>
      <c r="Y99" s="10"/>
      <c r="Z99" s="10"/>
      <c r="AA99" s="10">
        <f t="shared" si="56"/>
        <v>657000</v>
      </c>
      <c r="AB99" s="47">
        <f t="shared" si="57"/>
        <v>1.4050349795566709E-3</v>
      </c>
      <c r="AC99" s="47">
        <f t="shared" si="80"/>
        <v>12.235606615971312</v>
      </c>
      <c r="AD99" s="47">
        <f t="shared" si="81"/>
        <v>0.50981694233213803</v>
      </c>
      <c r="AE99" s="47">
        <f t="shared" si="82"/>
        <v>5.9252057964379599E-4</v>
      </c>
      <c r="AF99" s="12">
        <f t="shared" si="83"/>
        <v>0.59252057964379601</v>
      </c>
      <c r="AG99" s="47">
        <f t="shared" si="67"/>
        <v>421.71233333333333</v>
      </c>
      <c r="AH99" s="26"/>
      <c r="AI99" s="76"/>
      <c r="AJ99" s="38"/>
      <c r="AK99" s="38"/>
      <c r="AL99" s="38"/>
      <c r="AM99" s="30"/>
      <c r="AN99" s="36"/>
      <c r="AO99" s="8"/>
      <c r="AP99" s="8"/>
      <c r="AQ99" s="8"/>
    </row>
    <row r="100" spans="6:43" x14ac:dyDescent="0.3">
      <c r="F100" s="23"/>
      <c r="G100" s="53">
        <v>0.625</v>
      </c>
      <c r="H100" s="10">
        <v>34.5</v>
      </c>
      <c r="I100" s="10">
        <v>9</v>
      </c>
      <c r="J100" s="10">
        <v>23</v>
      </c>
      <c r="K100" s="10">
        <f t="shared" si="47"/>
        <v>2.3529</v>
      </c>
      <c r="L100" s="10">
        <f t="shared" si="48"/>
        <v>1125.0371881507926</v>
      </c>
      <c r="M100" s="10">
        <f t="shared" si="49"/>
        <v>1.1250371881507926</v>
      </c>
      <c r="N100" s="12">
        <f t="shared" si="50"/>
        <v>705.99540526997589</v>
      </c>
      <c r="O100" s="10" t="str">
        <f t="shared" si="51"/>
        <v>METANO</v>
      </c>
      <c r="P100" s="10">
        <f t="shared" si="52"/>
        <v>307.5</v>
      </c>
      <c r="Q100" s="10">
        <f t="shared" si="53"/>
        <v>0.6124157077824427</v>
      </c>
      <c r="R100" s="11">
        <f t="shared" si="54"/>
        <v>7.0599540526997584E-4</v>
      </c>
      <c r="S100" s="11">
        <f t="shared" si="76"/>
        <v>1000</v>
      </c>
      <c r="T100" s="11">
        <f t="shared" si="77"/>
        <v>2.4287753630079026E-2</v>
      </c>
      <c r="U100" s="11">
        <f t="shared" si="84"/>
        <v>16</v>
      </c>
      <c r="V100" s="10">
        <f t="shared" si="78"/>
        <v>1000</v>
      </c>
      <c r="W100" s="10">
        <f t="shared" si="55"/>
        <v>41.173013166666671</v>
      </c>
      <c r="X100" s="12">
        <f t="shared" si="79"/>
        <v>274.3526794746395</v>
      </c>
      <c r="Y100" s="10"/>
      <c r="Z100" s="10"/>
      <c r="AA100" s="10">
        <f t="shared" si="56"/>
        <v>657000</v>
      </c>
      <c r="AB100" s="47">
        <f t="shared" si="57"/>
        <v>4.1758398702380439E-4</v>
      </c>
      <c r="AC100" s="47">
        <f t="shared" si="80"/>
        <v>3.636488392598098</v>
      </c>
      <c r="AD100" s="47">
        <f t="shared" si="81"/>
        <v>0.15152034969158742</v>
      </c>
      <c r="AE100" s="47">
        <f t="shared" si="82"/>
        <v>1.7610031753044494E-4</v>
      </c>
      <c r="AF100" s="12">
        <f t="shared" si="83"/>
        <v>0.17610031753044494</v>
      </c>
      <c r="AG100" s="47">
        <f t="shared" si="67"/>
        <v>421.71233333333333</v>
      </c>
      <c r="AH100" s="26"/>
      <c r="AI100" s="76"/>
      <c r="AJ100" s="38"/>
      <c r="AK100" s="38"/>
      <c r="AL100" s="38"/>
      <c r="AM100" s="30"/>
      <c r="AN100" s="36"/>
      <c r="AO100" s="8"/>
      <c r="AP100" s="8"/>
      <c r="AQ100" s="8"/>
    </row>
    <row r="101" spans="6:43" x14ac:dyDescent="0.3">
      <c r="F101" s="23"/>
      <c r="G101" s="53">
        <v>0.75</v>
      </c>
      <c r="H101" s="10">
        <v>27.94</v>
      </c>
      <c r="I101" s="10">
        <v>9</v>
      </c>
      <c r="J101" s="10">
        <v>7</v>
      </c>
      <c r="K101" s="10">
        <f t="shared" si="47"/>
        <v>0.71609999999999996</v>
      </c>
      <c r="L101" s="10">
        <f t="shared" si="48"/>
        <v>5982.2650467811764</v>
      </c>
      <c r="M101" s="10">
        <f t="shared" si="49"/>
        <v>5.9822650467811762</v>
      </c>
      <c r="N101" s="10">
        <f t="shared" si="50"/>
        <v>5.0624646320370861</v>
      </c>
      <c r="O101" s="10" t="str">
        <f t="shared" si="51"/>
        <v>OTRO GAS</v>
      </c>
      <c r="P101" s="10">
        <f t="shared" si="52"/>
        <v>300.94</v>
      </c>
      <c r="Q101" s="10">
        <f t="shared" si="53"/>
        <v>0.6124157077824427</v>
      </c>
      <c r="R101" s="11">
        <f t="shared" si="54"/>
        <v>5.0624646320370863E-6</v>
      </c>
      <c r="S101" s="11">
        <f t="shared" si="76"/>
        <v>1000</v>
      </c>
      <c r="T101" s="11">
        <f t="shared" si="77"/>
        <v>2.4817186951715628E-2</v>
      </c>
      <c r="U101" s="11">
        <f t="shared" si="84"/>
        <v>16</v>
      </c>
      <c r="V101" s="10">
        <f t="shared" si="78"/>
        <v>1000</v>
      </c>
      <c r="W101" s="10">
        <f t="shared" si="55"/>
        <v>40.294655552444446</v>
      </c>
      <c r="X101" s="10">
        <f t="shared" si="79"/>
        <v>2.0101780993554024</v>
      </c>
      <c r="Y101" s="10"/>
      <c r="Z101" s="10"/>
      <c r="AA101" s="10">
        <f t="shared" si="56"/>
        <v>657000</v>
      </c>
      <c r="AB101" s="18">
        <f t="shared" si="57"/>
        <v>3.0596318102821953E-6</v>
      </c>
      <c r="AC101" s="18">
        <f t="shared" si="80"/>
        <v>2.6644497656661468E-2</v>
      </c>
      <c r="AD101" s="18">
        <f t="shared" si="81"/>
        <v>1.1101874023608945E-3</v>
      </c>
      <c r="AE101" s="18">
        <f t="shared" si="82"/>
        <v>1.2902844698549951E-6</v>
      </c>
      <c r="AF101" s="10">
        <f t="shared" si="83"/>
        <v>1.290284469854995E-3</v>
      </c>
      <c r="AG101" s="18">
        <f t="shared" si="67"/>
        <v>421.71233333333328</v>
      </c>
      <c r="AH101" s="26"/>
      <c r="AI101" s="76"/>
      <c r="AJ101" s="38"/>
      <c r="AK101" s="38"/>
      <c r="AL101" s="38"/>
      <c r="AM101" s="30"/>
      <c r="AN101" s="36"/>
      <c r="AO101" s="8"/>
      <c r="AP101" s="8"/>
      <c r="AQ101" s="8"/>
    </row>
    <row r="102" spans="6:43" x14ac:dyDescent="0.3">
      <c r="F102" s="23"/>
      <c r="G102" s="53">
        <v>0.79166666666666663</v>
      </c>
      <c r="H102" s="10">
        <v>27</v>
      </c>
      <c r="I102" s="10">
        <v>9</v>
      </c>
      <c r="J102" s="10">
        <v>17</v>
      </c>
      <c r="K102" s="10">
        <f t="shared" si="47"/>
        <v>1.7391000000000001</v>
      </c>
      <c r="L102" s="10">
        <f t="shared" si="48"/>
        <v>1875.0503133804841</v>
      </c>
      <c r="M102" s="10">
        <f t="shared" si="49"/>
        <v>1.8750503133804841</v>
      </c>
      <c r="N102" s="12">
        <f t="shared" si="50"/>
        <v>156.04390306590841</v>
      </c>
      <c r="O102" s="10" t="str">
        <f t="shared" si="51"/>
        <v>METANO</v>
      </c>
      <c r="P102" s="10">
        <f t="shared" si="52"/>
        <v>300</v>
      </c>
      <c r="Q102" s="10">
        <f t="shared" si="53"/>
        <v>0.6124157077824427</v>
      </c>
      <c r="R102" s="11">
        <f t="shared" si="54"/>
        <v>1.560439030659084E-4</v>
      </c>
      <c r="S102" s="11">
        <f t="shared" si="76"/>
        <v>1000</v>
      </c>
      <c r="T102" s="11">
        <f t="shared" si="77"/>
        <v>2.4894947470831E-2</v>
      </c>
      <c r="U102" s="11">
        <f t="shared" si="84"/>
        <v>16</v>
      </c>
      <c r="V102" s="10">
        <f t="shared" si="78"/>
        <v>1000</v>
      </c>
      <c r="W102" s="10">
        <f t="shared" si="55"/>
        <v>40.16879333333334</v>
      </c>
      <c r="X102" s="12">
        <f t="shared" si="79"/>
        <v>62.155276319507742</v>
      </c>
      <c r="Y102" s="10"/>
      <c r="Z102" s="10"/>
      <c r="AA102" s="10">
        <f t="shared" si="56"/>
        <v>657000</v>
      </c>
      <c r="AB102" s="47">
        <f t="shared" si="57"/>
        <v>9.4604682373679972E-5</v>
      </c>
      <c r="AC102" s="47">
        <f t="shared" si="80"/>
        <v>0.82385541598295464</v>
      </c>
      <c r="AD102" s="47">
        <f t="shared" si="81"/>
        <v>3.4327308999289777E-2</v>
      </c>
      <c r="AE102" s="47">
        <f t="shared" si="82"/>
        <v>3.9895961348063455E-5</v>
      </c>
      <c r="AF102" s="12">
        <f t="shared" si="83"/>
        <v>3.9895961348063454E-2</v>
      </c>
      <c r="AG102" s="47">
        <f t="shared" si="67"/>
        <v>421.71233333333333</v>
      </c>
      <c r="AH102" s="26"/>
      <c r="AI102" s="76"/>
      <c r="AJ102" s="38"/>
      <c r="AK102" s="38"/>
      <c r="AL102" s="38"/>
      <c r="AM102" s="30"/>
      <c r="AN102" s="36"/>
      <c r="AO102" s="8"/>
      <c r="AP102" s="8"/>
      <c r="AQ102" s="8"/>
    </row>
    <row r="103" spans="6:43" x14ac:dyDescent="0.3">
      <c r="F103" s="23"/>
      <c r="G103" s="53">
        <v>0.91666666666666663</v>
      </c>
      <c r="H103" s="10">
        <v>26.69</v>
      </c>
      <c r="I103" s="10">
        <v>9</v>
      </c>
      <c r="J103" s="10">
        <v>2</v>
      </c>
      <c r="K103" s="10">
        <f t="shared" si="47"/>
        <v>0.2046</v>
      </c>
      <c r="L103" s="10">
        <f t="shared" si="48"/>
        <v>23437.927663734114</v>
      </c>
      <c r="M103" s="10">
        <f t="shared" si="49"/>
        <v>23.437927663734115</v>
      </c>
      <c r="N103" s="10">
        <f t="shared" si="50"/>
        <v>8.9513540656491822E-2</v>
      </c>
      <c r="O103" s="10" t="str">
        <f t="shared" si="51"/>
        <v>OTRO GAS</v>
      </c>
      <c r="P103" s="10">
        <f t="shared" si="52"/>
        <v>299.69</v>
      </c>
      <c r="Q103" s="10">
        <f t="shared" si="53"/>
        <v>0.6124157077824427</v>
      </c>
      <c r="R103" s="11">
        <f t="shared" si="54"/>
        <v>8.9513540656491816E-8</v>
      </c>
      <c r="S103" s="11">
        <f t="shared" si="76"/>
        <v>1000</v>
      </c>
      <c r="T103" s="11">
        <f t="shared" si="77"/>
        <v>2.4920698859652642E-2</v>
      </c>
      <c r="U103" s="11">
        <f t="shared" si="84"/>
        <v>16</v>
      </c>
      <c r="V103" s="10">
        <f t="shared" si="78"/>
        <v>1000</v>
      </c>
      <c r="W103" s="10">
        <f t="shared" si="55"/>
        <v>40.127285580222228</v>
      </c>
      <c r="X103" s="10">
        <f t="shared" si="79"/>
        <v>3.56918398489873E-2</v>
      </c>
      <c r="Y103" s="10"/>
      <c r="Z103" s="10"/>
      <c r="AA103" s="10">
        <f t="shared" si="56"/>
        <v>657000</v>
      </c>
      <c r="AB103" s="18">
        <f t="shared" si="57"/>
        <v>5.432547922220289E-8</v>
      </c>
      <c r="AC103" s="18">
        <f t="shared" si="80"/>
        <v>4.7308800325863163E-4</v>
      </c>
      <c r="AD103" s="18">
        <f t="shared" si="81"/>
        <v>1.9712000135776319E-5</v>
      </c>
      <c r="AE103" s="18">
        <f t="shared" si="82"/>
        <v>2.2909724602246698E-8</v>
      </c>
      <c r="AF103" s="10">
        <f t="shared" si="83"/>
        <v>2.2909724602246698E-5</v>
      </c>
      <c r="AG103" s="18">
        <f t="shared" si="67"/>
        <v>421.71233333333333</v>
      </c>
      <c r="AH103" s="26"/>
      <c r="AI103" s="76"/>
      <c r="AJ103" s="38"/>
      <c r="AK103" s="38"/>
      <c r="AL103" s="38"/>
      <c r="AM103" s="30"/>
      <c r="AN103" s="36"/>
      <c r="AO103" s="8"/>
      <c r="AP103" s="8"/>
      <c r="AQ103" s="8"/>
    </row>
    <row r="104" spans="6:43" ht="15" thickBot="1" x14ac:dyDescent="0.35">
      <c r="F104" s="24"/>
      <c r="G104" s="54">
        <v>0.95833333333333337</v>
      </c>
      <c r="H104" s="13">
        <v>26.56</v>
      </c>
      <c r="I104" s="13">
        <v>9</v>
      </c>
      <c r="J104" s="13">
        <v>31</v>
      </c>
      <c r="K104" s="13">
        <f t="shared" si="47"/>
        <v>3.1713</v>
      </c>
      <c r="L104" s="13">
        <f t="shared" si="48"/>
        <v>576.64049443445901</v>
      </c>
      <c r="M104" s="13">
        <f t="shared" si="49"/>
        <v>0.57664049443445897</v>
      </c>
      <c r="N104" s="15">
        <f t="shared" si="50"/>
        <v>5087.7448007322437</v>
      </c>
      <c r="O104" s="13" t="str">
        <f t="shared" si="51"/>
        <v>METANO</v>
      </c>
      <c r="P104" s="13">
        <f t="shared" si="52"/>
        <v>299.56</v>
      </c>
      <c r="Q104" s="13">
        <f t="shared" si="53"/>
        <v>0.6124157077824427</v>
      </c>
      <c r="R104" s="14">
        <f t="shared" si="54"/>
        <v>5.0877448007322435E-3</v>
      </c>
      <c r="S104" s="14">
        <f t="shared" si="76"/>
        <v>1000</v>
      </c>
      <c r="T104" s="14">
        <f t="shared" si="77"/>
        <v>2.4931513690911008E-2</v>
      </c>
      <c r="U104" s="14">
        <f t="shared" si="84"/>
        <v>16</v>
      </c>
      <c r="V104" s="13">
        <f t="shared" si="78"/>
        <v>1000</v>
      </c>
      <c r="W104" s="13">
        <f t="shared" si="55"/>
        <v>40.109879103111112</v>
      </c>
      <c r="X104" s="15">
        <f t="shared" si="79"/>
        <v>2029.5228664850758</v>
      </c>
      <c r="Y104" s="13"/>
      <c r="Z104" s="13"/>
      <c r="AA104" s="13">
        <f t="shared" si="56"/>
        <v>657000</v>
      </c>
      <c r="AB104" s="51">
        <f t="shared" si="57"/>
        <v>3.0890759002816983E-3</v>
      </c>
      <c r="AC104" s="51">
        <f t="shared" si="80"/>
        <v>26.90090857001314</v>
      </c>
      <c r="AD104" s="51">
        <f t="shared" si="81"/>
        <v>1.1208711904172142</v>
      </c>
      <c r="AE104" s="51">
        <f t="shared" si="82"/>
        <v>1.3027014057515624E-3</v>
      </c>
      <c r="AF104" s="15">
        <f t="shared" si="83"/>
        <v>1.3027014057515625</v>
      </c>
      <c r="AG104" s="51">
        <f t="shared" si="67"/>
        <v>421.71233333333339</v>
      </c>
      <c r="AH104" s="46"/>
      <c r="AI104" s="76"/>
      <c r="AJ104" s="38"/>
      <c r="AK104" s="38"/>
      <c r="AL104" s="38"/>
      <c r="AM104" s="30"/>
      <c r="AN104" s="36"/>
      <c r="AO104" s="8"/>
      <c r="AP104" s="8"/>
      <c r="AQ104" s="8"/>
    </row>
    <row r="105" spans="6:43" x14ac:dyDescent="0.3">
      <c r="F105" s="22">
        <v>44488</v>
      </c>
      <c r="G105" s="55">
        <v>4.1666666666666664E-2</v>
      </c>
      <c r="H105" s="16">
        <v>26.5</v>
      </c>
      <c r="I105" s="16">
        <v>9</v>
      </c>
      <c r="J105" s="16">
        <v>6</v>
      </c>
      <c r="K105" s="16">
        <f t="shared" si="47"/>
        <v>0.61380000000000001</v>
      </c>
      <c r="L105" s="16">
        <f t="shared" si="48"/>
        <v>7145.9758879113715</v>
      </c>
      <c r="M105" s="16">
        <f t="shared" si="49"/>
        <v>7.1459758879113711</v>
      </c>
      <c r="N105" s="16">
        <f t="shared" si="50"/>
        <v>2.9939747282432063</v>
      </c>
      <c r="O105" s="16" t="str">
        <f t="shared" si="51"/>
        <v>OTRO GAS</v>
      </c>
      <c r="P105" s="16">
        <f t="shared" si="52"/>
        <v>299.5</v>
      </c>
      <c r="Q105" s="16">
        <f t="shared" si="53"/>
        <v>0.6124157077824427</v>
      </c>
      <c r="R105" s="17">
        <f t="shared" si="54"/>
        <v>2.9939747282432063E-6</v>
      </c>
      <c r="S105" s="17">
        <f t="shared" si="76"/>
        <v>1000</v>
      </c>
      <c r="T105" s="17">
        <f t="shared" si="77"/>
        <v>2.4936508318027715E-2</v>
      </c>
      <c r="U105" s="17">
        <f t="shared" si="84"/>
        <v>16</v>
      </c>
      <c r="V105" s="16">
        <f t="shared" si="78"/>
        <v>1000</v>
      </c>
      <c r="W105" s="16">
        <f t="shared" si="55"/>
        <v>40.101845344444449</v>
      </c>
      <c r="X105" s="16">
        <f t="shared" si="79"/>
        <v>1.1945484114368234</v>
      </c>
      <c r="Y105" s="16"/>
      <c r="Z105" s="16"/>
      <c r="AA105" s="16">
        <f t="shared" si="56"/>
        <v>657000</v>
      </c>
      <c r="AB105" s="52">
        <f t="shared" si="57"/>
        <v>1.8181863187775091E-6</v>
      </c>
      <c r="AC105" s="52">
        <f t="shared" si="80"/>
        <v>1.5833493738442058E-2</v>
      </c>
      <c r="AD105" s="52">
        <f t="shared" si="81"/>
        <v>6.5972890576841909E-4</v>
      </c>
      <c r="AE105" s="52">
        <f t="shared" si="82"/>
        <v>7.667515949264071E-7</v>
      </c>
      <c r="AF105" s="16">
        <f t="shared" si="83"/>
        <v>7.6675159492640705E-4</v>
      </c>
      <c r="AG105" s="52">
        <f t="shared" si="67"/>
        <v>421.71233333333328</v>
      </c>
      <c r="AH105" s="44">
        <f>AVERAGE(AG106,AG107,AG108,AG114,AG115,AG116)</f>
        <v>421.71233333333339</v>
      </c>
      <c r="AI105" s="77"/>
      <c r="AJ105" s="38"/>
      <c r="AK105" s="38"/>
      <c r="AL105" s="38"/>
      <c r="AM105" s="30"/>
      <c r="AN105" s="36"/>
      <c r="AO105" s="8"/>
      <c r="AP105" s="8"/>
      <c r="AQ105" s="8"/>
    </row>
    <row r="106" spans="6:43" x14ac:dyDescent="0.3">
      <c r="F106" s="23"/>
      <c r="G106" s="53">
        <v>8.3333333333333329E-2</v>
      </c>
      <c r="H106" s="10">
        <v>26.44</v>
      </c>
      <c r="I106" s="10">
        <v>9</v>
      </c>
      <c r="J106" s="10">
        <v>26</v>
      </c>
      <c r="K106" s="10">
        <f t="shared" si="47"/>
        <v>2.6598000000000002</v>
      </c>
      <c r="L106" s="10">
        <f t="shared" si="48"/>
        <v>879.84058951800876</v>
      </c>
      <c r="M106" s="10">
        <f t="shared" si="49"/>
        <v>0.87984058951800881</v>
      </c>
      <c r="N106" s="12">
        <f t="shared" si="50"/>
        <v>1459.7759345464669</v>
      </c>
      <c r="O106" s="10" t="str">
        <f t="shared" si="51"/>
        <v>METANO</v>
      </c>
      <c r="P106" s="10">
        <f t="shared" si="52"/>
        <v>299.44</v>
      </c>
      <c r="Q106" s="10">
        <f t="shared" si="53"/>
        <v>0.6124157077824427</v>
      </c>
      <c r="R106" s="11">
        <f t="shared" si="54"/>
        <v>1.4597759345464669E-3</v>
      </c>
      <c r="S106" s="11">
        <f t="shared" si="76"/>
        <v>1000</v>
      </c>
      <c r="T106" s="11">
        <f t="shared" si="77"/>
        <v>2.4941504946731564E-2</v>
      </c>
      <c r="U106" s="11">
        <f t="shared" si="84"/>
        <v>16</v>
      </c>
      <c r="V106" s="10">
        <f t="shared" si="78"/>
        <v>1000</v>
      </c>
      <c r="W106" s="10">
        <f t="shared" si="55"/>
        <v>40.093811585777786</v>
      </c>
      <c r="X106" s="12">
        <f t="shared" si="79"/>
        <v>582.54413908176639</v>
      </c>
      <c r="Y106" s="10"/>
      <c r="Z106" s="10"/>
      <c r="AA106" s="10">
        <f t="shared" si="56"/>
        <v>657000</v>
      </c>
      <c r="AB106" s="47">
        <f t="shared" si="57"/>
        <v>8.8667296663891379E-4</v>
      </c>
      <c r="AC106" s="47">
        <f t="shared" si="80"/>
        <v>7.7215028626783164</v>
      </c>
      <c r="AD106" s="47">
        <f t="shared" si="81"/>
        <v>0.32172928594492983</v>
      </c>
      <c r="AE106" s="47">
        <f t="shared" si="82"/>
        <v>3.739209256648851E-4</v>
      </c>
      <c r="AF106" s="12">
        <f t="shared" si="83"/>
        <v>0.37392092566488511</v>
      </c>
      <c r="AG106" s="47">
        <f t="shared" si="67"/>
        <v>421.71233333333328</v>
      </c>
      <c r="AH106" s="25"/>
      <c r="AI106" s="76"/>
      <c r="AJ106" s="38"/>
      <c r="AK106" s="38"/>
      <c r="AL106" s="38"/>
      <c r="AM106" s="30"/>
      <c r="AN106" s="36"/>
      <c r="AO106" s="8"/>
      <c r="AP106" s="8"/>
      <c r="AQ106" s="8"/>
    </row>
    <row r="107" spans="6:43" x14ac:dyDescent="0.3">
      <c r="F107" s="23"/>
      <c r="G107" s="53">
        <v>0.15</v>
      </c>
      <c r="H107" s="10">
        <v>25.56</v>
      </c>
      <c r="I107" s="10">
        <v>9</v>
      </c>
      <c r="J107" s="10">
        <v>21</v>
      </c>
      <c r="K107" s="10">
        <f t="shared" si="47"/>
        <v>2.1482999999999999</v>
      </c>
      <c r="L107" s="10">
        <f t="shared" si="48"/>
        <v>1327.4216822603919</v>
      </c>
      <c r="M107" s="10">
        <f t="shared" si="49"/>
        <v>1.3274216822603919</v>
      </c>
      <c r="N107" s="12">
        <f t="shared" si="50"/>
        <v>433.02072147697521</v>
      </c>
      <c r="O107" s="10" t="str">
        <f t="shared" si="51"/>
        <v>METANO</v>
      </c>
      <c r="P107" s="10">
        <f t="shared" si="52"/>
        <v>298.56</v>
      </c>
      <c r="Q107" s="10">
        <f t="shared" si="53"/>
        <v>0.6124157077824427</v>
      </c>
      <c r="R107" s="11">
        <f t="shared" si="54"/>
        <v>4.3302072147697522E-4</v>
      </c>
      <c r="S107" s="11">
        <f t="shared" si="76"/>
        <v>1000</v>
      </c>
      <c r="T107" s="11">
        <f t="shared" si="77"/>
        <v>2.5015019564741763E-2</v>
      </c>
      <c r="U107" s="11">
        <f t="shared" si="84"/>
        <v>16</v>
      </c>
      <c r="V107" s="10">
        <f t="shared" si="78"/>
        <v>1000</v>
      </c>
      <c r="W107" s="10">
        <f t="shared" si="55"/>
        <v>39.975983125333336</v>
      </c>
      <c r="X107" s="12">
        <f t="shared" si="79"/>
        <v>173.31234911496207</v>
      </c>
      <c r="Y107" s="10"/>
      <c r="Z107" s="10"/>
      <c r="AA107" s="10">
        <f t="shared" si="56"/>
        <v>657000</v>
      </c>
      <c r="AB107" s="47">
        <f t="shared" si="57"/>
        <v>2.6379352985534565E-4</v>
      </c>
      <c r="AC107" s="47">
        <f t="shared" si="80"/>
        <v>2.2972195753922922</v>
      </c>
      <c r="AD107" s="47">
        <f t="shared" si="81"/>
        <v>9.5717482308012178E-2</v>
      </c>
      <c r="AE107" s="47">
        <f t="shared" si="82"/>
        <v>1.1124498499353416E-4</v>
      </c>
      <c r="AF107" s="12">
        <f t="shared" si="83"/>
        <v>0.11124498499353416</v>
      </c>
      <c r="AG107" s="47">
        <f t="shared" si="67"/>
        <v>421.71233333333339</v>
      </c>
      <c r="AH107" s="25"/>
      <c r="AI107" s="76"/>
      <c r="AJ107" s="38"/>
      <c r="AK107" s="38"/>
      <c r="AL107" s="38"/>
      <c r="AM107" s="30"/>
      <c r="AN107" s="36"/>
      <c r="AO107" s="8"/>
      <c r="AP107" s="8"/>
      <c r="AQ107" s="8"/>
    </row>
    <row r="108" spans="6:43" x14ac:dyDescent="0.3">
      <c r="F108" s="23"/>
      <c r="G108" s="53">
        <v>0.16666666666666666</v>
      </c>
      <c r="H108" s="10">
        <v>24</v>
      </c>
      <c r="I108" s="10">
        <v>9</v>
      </c>
      <c r="J108" s="10">
        <v>31</v>
      </c>
      <c r="K108" s="10">
        <f t="shared" si="47"/>
        <v>3.1713</v>
      </c>
      <c r="L108" s="10">
        <f t="shared" si="48"/>
        <v>576.64049443445901</v>
      </c>
      <c r="M108" s="10">
        <f t="shared" si="49"/>
        <v>0.57664049443445897</v>
      </c>
      <c r="N108" s="12">
        <f t="shared" si="50"/>
        <v>5087.7448007322437</v>
      </c>
      <c r="O108" s="10" t="str">
        <f t="shared" si="51"/>
        <v>METANO</v>
      </c>
      <c r="P108" s="10">
        <f t="shared" si="52"/>
        <v>297</v>
      </c>
      <c r="Q108" s="10">
        <f t="shared" si="53"/>
        <v>0.6124157077824427</v>
      </c>
      <c r="R108" s="11">
        <f t="shared" si="54"/>
        <v>5.0877448007322435E-3</v>
      </c>
      <c r="S108" s="11">
        <f t="shared" si="76"/>
        <v>1000</v>
      </c>
      <c r="T108" s="11">
        <f t="shared" si="77"/>
        <v>2.5146411586697982E-2</v>
      </c>
      <c r="U108" s="11">
        <f t="shared" si="84"/>
        <v>16</v>
      </c>
      <c r="V108" s="10">
        <f t="shared" si="78"/>
        <v>1000</v>
      </c>
      <c r="W108" s="10">
        <f t="shared" si="55"/>
        <v>39.767105400000005</v>
      </c>
      <c r="X108" s="12">
        <f t="shared" si="79"/>
        <v>2047.0163969167315</v>
      </c>
      <c r="Y108" s="10"/>
      <c r="Z108" s="10"/>
      <c r="AA108" s="10">
        <f t="shared" si="56"/>
        <v>657000</v>
      </c>
      <c r="AB108" s="47">
        <f t="shared" si="57"/>
        <v>3.1157022784120722E-3</v>
      </c>
      <c r="AC108" s="47">
        <f t="shared" si="80"/>
        <v>27.132781721323688</v>
      </c>
      <c r="AD108" s="47">
        <f t="shared" si="81"/>
        <v>1.1305325717218204</v>
      </c>
      <c r="AE108" s="47">
        <f t="shared" si="82"/>
        <v>1.313930077801138E-3</v>
      </c>
      <c r="AF108" s="12">
        <f t="shared" si="83"/>
        <v>1.313930077801138</v>
      </c>
      <c r="AG108" s="47">
        <f t="shared" si="67"/>
        <v>421.71233333333339</v>
      </c>
      <c r="AH108" s="25"/>
      <c r="AI108" s="76"/>
      <c r="AJ108" s="38"/>
      <c r="AK108" s="38"/>
      <c r="AL108" s="38"/>
      <c r="AM108" s="30"/>
      <c r="AN108" s="36"/>
      <c r="AO108" s="8"/>
      <c r="AP108" s="8"/>
      <c r="AQ108" s="8"/>
    </row>
    <row r="109" spans="6:43" x14ac:dyDescent="0.3">
      <c r="F109" s="23"/>
      <c r="G109" s="53">
        <v>0.20833333333333334</v>
      </c>
      <c r="H109" s="10">
        <v>22.75</v>
      </c>
      <c r="I109" s="10">
        <v>9</v>
      </c>
      <c r="J109" s="10">
        <v>6</v>
      </c>
      <c r="K109" s="10">
        <f t="shared" si="47"/>
        <v>0.61380000000000001</v>
      </c>
      <c r="L109" s="10">
        <f t="shared" si="48"/>
        <v>7145.9758879113715</v>
      </c>
      <c r="M109" s="10">
        <f t="shared" si="49"/>
        <v>7.1459758879113711</v>
      </c>
      <c r="N109" s="10">
        <f t="shared" si="50"/>
        <v>2.9939747282432063</v>
      </c>
      <c r="O109" s="10" t="str">
        <f t="shared" si="51"/>
        <v>OTRO GAS</v>
      </c>
      <c r="P109" s="10">
        <f t="shared" si="52"/>
        <v>295.75</v>
      </c>
      <c r="Q109" s="10">
        <f t="shared" si="53"/>
        <v>0.6124157077824427</v>
      </c>
      <c r="R109" s="11">
        <f t="shared" si="54"/>
        <v>2.9939747282432063E-6</v>
      </c>
      <c r="S109" s="11">
        <f t="shared" si="76"/>
        <v>1000</v>
      </c>
      <c r="T109" s="11">
        <f t="shared" si="77"/>
        <v>2.5252693968721221E-2</v>
      </c>
      <c r="U109" s="11">
        <f t="shared" si="84"/>
        <v>16</v>
      </c>
      <c r="V109" s="10">
        <f t="shared" si="78"/>
        <v>1000</v>
      </c>
      <c r="W109" s="10">
        <f t="shared" si="55"/>
        <v>39.59973542777778</v>
      </c>
      <c r="X109" s="10">
        <f t="shared" si="79"/>
        <v>1.2096948409985755</v>
      </c>
      <c r="Y109" s="10"/>
      <c r="Z109" s="10"/>
      <c r="AA109" s="10">
        <f t="shared" si="56"/>
        <v>657000</v>
      </c>
      <c r="AB109" s="18">
        <f t="shared" si="57"/>
        <v>1.8412402450511043E-6</v>
      </c>
      <c r="AC109" s="18">
        <f t="shared" si="80"/>
        <v>1.6034256550003036E-2</v>
      </c>
      <c r="AD109" s="18">
        <f t="shared" si="81"/>
        <v>6.6809402291679318E-4</v>
      </c>
      <c r="AE109" s="18">
        <f t="shared" si="82"/>
        <v>7.7647371996773965E-7</v>
      </c>
      <c r="AF109" s="10">
        <f t="shared" si="83"/>
        <v>7.7647371996773969E-4</v>
      </c>
      <c r="AG109" s="18">
        <f t="shared" si="67"/>
        <v>421.71233333333333</v>
      </c>
      <c r="AH109" s="25"/>
      <c r="AI109" s="76"/>
      <c r="AJ109" s="38"/>
      <c r="AK109" s="38"/>
      <c r="AL109" s="38"/>
      <c r="AM109" s="30"/>
      <c r="AN109" s="36"/>
      <c r="AO109" s="8"/>
      <c r="AP109" s="8"/>
      <c r="AQ109" s="8"/>
    </row>
    <row r="110" spans="6:43" x14ac:dyDescent="0.3">
      <c r="F110" s="23"/>
      <c r="G110" s="53">
        <v>0.33333333333333331</v>
      </c>
      <c r="H110" s="10">
        <v>25.25</v>
      </c>
      <c r="I110" s="10">
        <v>9</v>
      </c>
      <c r="J110" s="10">
        <v>1</v>
      </c>
      <c r="K110" s="10">
        <f t="shared" si="47"/>
        <v>0.1023</v>
      </c>
      <c r="L110" s="10">
        <f t="shared" si="48"/>
        <v>47875.855327468227</v>
      </c>
      <c r="M110" s="10">
        <f t="shared" si="49"/>
        <v>47.87585532746823</v>
      </c>
      <c r="N110" s="10">
        <f t="shared" si="50"/>
        <v>1.0845650537440172E-2</v>
      </c>
      <c r="O110" s="10" t="str">
        <f t="shared" si="51"/>
        <v>OTRO GAS</v>
      </c>
      <c r="P110" s="10">
        <f t="shared" si="52"/>
        <v>298.25</v>
      </c>
      <c r="Q110" s="10">
        <f t="shared" si="53"/>
        <v>0.6124157077824427</v>
      </c>
      <c r="R110" s="11">
        <f t="shared" si="54"/>
        <v>1.0845650537440173E-8</v>
      </c>
      <c r="S110" s="11">
        <f t="shared" si="76"/>
        <v>1000</v>
      </c>
      <c r="T110" s="11">
        <f t="shared" si="77"/>
        <v>2.5041020088011068E-2</v>
      </c>
      <c r="U110" s="11">
        <f t="shared" si="84"/>
        <v>16</v>
      </c>
      <c r="V110" s="10">
        <f t="shared" si="78"/>
        <v>1000</v>
      </c>
      <c r="W110" s="10">
        <f t="shared" si="55"/>
        <v>39.934475372222224</v>
      </c>
      <c r="X110" s="10">
        <f t="shared" si="79"/>
        <v>4.3453784476093979E-3</v>
      </c>
      <c r="Y110" s="10"/>
      <c r="Z110" s="10"/>
      <c r="AA110" s="10">
        <f t="shared" si="56"/>
        <v>657000</v>
      </c>
      <c r="AB110" s="18">
        <f t="shared" si="57"/>
        <v>6.6139702398925388E-9</v>
      </c>
      <c r="AC110" s="18">
        <f t="shared" si="80"/>
        <v>5.7597098437080181E-5</v>
      </c>
      <c r="AD110" s="18">
        <f t="shared" si="81"/>
        <v>2.3998791015450077E-6</v>
      </c>
      <c r="AE110" s="18">
        <f t="shared" si="82"/>
        <v>2.7891928224623092E-9</v>
      </c>
      <c r="AF110" s="10">
        <f t="shared" si="83"/>
        <v>2.7891928224623092E-6</v>
      </c>
      <c r="AG110" s="18">
        <f t="shared" si="67"/>
        <v>421.71233333333339</v>
      </c>
      <c r="AH110" s="25"/>
      <c r="AI110" s="76"/>
      <c r="AJ110" s="38"/>
      <c r="AK110" s="38"/>
      <c r="AL110" s="38"/>
      <c r="AM110" s="30"/>
      <c r="AN110" s="36"/>
      <c r="AO110" s="8"/>
      <c r="AP110" s="8"/>
      <c r="AQ110" s="8"/>
    </row>
    <row r="111" spans="6:43" x14ac:dyDescent="0.3">
      <c r="F111" s="23"/>
      <c r="G111" s="53">
        <v>0.5</v>
      </c>
      <c r="H111" s="10">
        <v>31.56</v>
      </c>
      <c r="I111" s="10">
        <v>9</v>
      </c>
      <c r="J111" s="10">
        <v>3</v>
      </c>
      <c r="K111" s="10">
        <f t="shared" si="47"/>
        <v>0.30690000000000001</v>
      </c>
      <c r="L111" s="10">
        <f t="shared" si="48"/>
        <v>15291.951775822743</v>
      </c>
      <c r="M111" s="10">
        <f t="shared" si="49"/>
        <v>15.291951775822742</v>
      </c>
      <c r="N111" s="10">
        <f t="shared" si="50"/>
        <v>0.31616374853762219</v>
      </c>
      <c r="O111" s="10" t="str">
        <f t="shared" si="51"/>
        <v>OTRO GAS</v>
      </c>
      <c r="P111" s="10">
        <f t="shared" si="52"/>
        <v>304.56</v>
      </c>
      <c r="Q111" s="10">
        <f t="shared" si="53"/>
        <v>0.6124157077824427</v>
      </c>
      <c r="R111" s="11">
        <f t="shared" si="54"/>
        <v>3.1616374853762217E-7</v>
      </c>
      <c r="S111" s="11">
        <f t="shared" ref="S111:S127" si="85">1000/1</f>
        <v>1000</v>
      </c>
      <c r="T111" s="11">
        <f t="shared" ref="T111:T127" si="86">1/W111</f>
        <v>2.4522209880645199E-2</v>
      </c>
      <c r="U111" s="11">
        <f t="shared" si="84"/>
        <v>16</v>
      </c>
      <c r="V111" s="10">
        <f t="shared" ref="V111:V127" si="87">1000/1</f>
        <v>1000</v>
      </c>
      <c r="W111" s="10">
        <f t="shared" si="55"/>
        <v>40.779358991999999</v>
      </c>
      <c r="X111" s="10">
        <f t="shared" ref="X111:X127" si="88">R111*S111*T111*U111*V111</f>
        <v>0.12404854077265765</v>
      </c>
      <c r="Y111" s="10"/>
      <c r="Z111" s="10"/>
      <c r="AA111" s="10">
        <f t="shared" si="56"/>
        <v>657000</v>
      </c>
      <c r="AB111" s="18">
        <f t="shared" si="57"/>
        <v>1.8881056434194468E-7</v>
      </c>
      <c r="AC111" s="18">
        <f t="shared" ref="AC111:AC127" si="89">AB111*8708.4</f>
        <v>1.6442379185153909E-3</v>
      </c>
      <c r="AD111" s="18">
        <f t="shared" ref="AD111:AD127" si="90">AC111/24</f>
        <v>6.8509913271474617E-5</v>
      </c>
      <c r="AE111" s="18">
        <f t="shared" ref="AE111:AE127" si="91">(AD111*4.184)/3600</f>
        <v>7.9623743646624945E-8</v>
      </c>
      <c r="AF111" s="10">
        <f t="shared" ref="AF111:AF127" si="92">AE111*1000</f>
        <v>7.9623743646624944E-5</v>
      </c>
      <c r="AG111" s="18">
        <f t="shared" si="67"/>
        <v>421.71233333333328</v>
      </c>
      <c r="AH111" s="25"/>
      <c r="AI111" s="76"/>
      <c r="AJ111" s="38"/>
      <c r="AK111" s="38"/>
      <c r="AL111" s="38"/>
      <c r="AM111" s="30"/>
      <c r="AN111" s="36"/>
      <c r="AO111" s="8"/>
      <c r="AP111" s="8"/>
      <c r="AQ111" s="8"/>
    </row>
    <row r="112" spans="6:43" x14ac:dyDescent="0.3">
      <c r="F112" s="23"/>
      <c r="G112" s="53">
        <v>0.54166666666666663</v>
      </c>
      <c r="H112" s="10">
        <v>31.5</v>
      </c>
      <c r="I112" s="10">
        <v>9</v>
      </c>
      <c r="J112" s="10">
        <v>13</v>
      </c>
      <c r="K112" s="10">
        <f t="shared" si="47"/>
        <v>1.3299000000000001</v>
      </c>
      <c r="L112" s="10">
        <f t="shared" si="48"/>
        <v>2759.6811790360175</v>
      </c>
      <c r="M112" s="10">
        <f t="shared" si="49"/>
        <v>2.7596811790360176</v>
      </c>
      <c r="N112" s="10">
        <f t="shared" si="50"/>
        <v>49.803735260946723</v>
      </c>
      <c r="O112" s="10" t="str">
        <f t="shared" si="51"/>
        <v>OTRO GAS</v>
      </c>
      <c r="P112" s="10">
        <f t="shared" si="52"/>
        <v>304.5</v>
      </c>
      <c r="Q112" s="10">
        <f t="shared" si="53"/>
        <v>0.6124157077824427</v>
      </c>
      <c r="R112" s="11">
        <f t="shared" si="54"/>
        <v>4.9803735260946722E-5</v>
      </c>
      <c r="S112" s="11">
        <f t="shared" si="85"/>
        <v>1000</v>
      </c>
      <c r="T112" s="11">
        <f t="shared" si="86"/>
        <v>2.4527041843183255E-2</v>
      </c>
      <c r="U112" s="11">
        <f t="shared" si="84"/>
        <v>16</v>
      </c>
      <c r="V112" s="10">
        <f t="shared" si="87"/>
        <v>1000</v>
      </c>
      <c r="W112" s="10">
        <f t="shared" si="55"/>
        <v>40.771325233333336</v>
      </c>
      <c r="X112" s="10">
        <f t="shared" si="88"/>
        <v>19.544612779072985</v>
      </c>
      <c r="Y112" s="10"/>
      <c r="Z112" s="10"/>
      <c r="AA112" s="10">
        <f t="shared" si="56"/>
        <v>657000</v>
      </c>
      <c r="AB112" s="18">
        <f t="shared" si="57"/>
        <v>2.9748269070126308E-5</v>
      </c>
      <c r="AC112" s="18">
        <f t="shared" si="89"/>
        <v>0.2590598263702879</v>
      </c>
      <c r="AD112" s="18">
        <f t="shared" si="90"/>
        <v>1.0794159432095329E-2</v>
      </c>
      <c r="AE112" s="18">
        <f t="shared" si="91"/>
        <v>1.2545211962190795E-5</v>
      </c>
      <c r="AF112" s="10">
        <f t="shared" si="92"/>
        <v>1.2545211962190795E-2</v>
      </c>
      <c r="AG112" s="18">
        <f t="shared" si="67"/>
        <v>421.71233333333328</v>
      </c>
      <c r="AH112" s="25"/>
      <c r="AI112" s="76"/>
      <c r="AJ112" s="38"/>
      <c r="AK112" s="38"/>
      <c r="AL112" s="38"/>
      <c r="AM112" s="30"/>
      <c r="AN112" s="36"/>
      <c r="AO112" s="8"/>
      <c r="AP112" s="8"/>
      <c r="AQ112" s="8"/>
    </row>
    <row r="113" spans="6:43" x14ac:dyDescent="0.3">
      <c r="F113" s="23"/>
      <c r="G113" s="53">
        <v>0.625</v>
      </c>
      <c r="H113" s="10">
        <v>32.380000000000003</v>
      </c>
      <c r="I113" s="10">
        <v>9</v>
      </c>
      <c r="J113" s="10">
        <v>9</v>
      </c>
      <c r="K113" s="10">
        <f t="shared" si="47"/>
        <v>0.92069999999999996</v>
      </c>
      <c r="L113" s="10">
        <f t="shared" si="48"/>
        <v>4430.6505919409146</v>
      </c>
      <c r="M113" s="10">
        <f t="shared" si="49"/>
        <v>4.4306505919409149</v>
      </c>
      <c r="N113" s="10">
        <f t="shared" si="50"/>
        <v>12.293867578895275</v>
      </c>
      <c r="O113" s="10" t="str">
        <f t="shared" si="51"/>
        <v>OTRO GAS</v>
      </c>
      <c r="P113" s="10">
        <f t="shared" si="52"/>
        <v>305.38</v>
      </c>
      <c r="Q113" s="10">
        <f t="shared" si="53"/>
        <v>0.6124157077824427</v>
      </c>
      <c r="R113" s="11">
        <f t="shared" si="54"/>
        <v>1.2293867578895275E-5</v>
      </c>
      <c r="S113" s="11">
        <f t="shared" si="85"/>
        <v>1000</v>
      </c>
      <c r="T113" s="11">
        <f t="shared" si="86"/>
        <v>2.4456363354670579E-2</v>
      </c>
      <c r="U113" s="11">
        <f t="shared" si="84"/>
        <v>16</v>
      </c>
      <c r="V113" s="10">
        <f t="shared" si="87"/>
        <v>1000</v>
      </c>
      <c r="W113" s="10">
        <f t="shared" si="55"/>
        <v>40.889153693777779</v>
      </c>
      <c r="X113" s="10">
        <f t="shared" si="88"/>
        <v>4.8106126806986742</v>
      </c>
      <c r="Y113" s="10"/>
      <c r="Z113" s="10"/>
      <c r="AA113" s="10">
        <f t="shared" si="56"/>
        <v>657000</v>
      </c>
      <c r="AB113" s="18">
        <f t="shared" si="57"/>
        <v>7.3220893161319241E-6</v>
      </c>
      <c r="AC113" s="18">
        <f t="shared" si="89"/>
        <v>6.376368260060325E-2</v>
      </c>
      <c r="AD113" s="18">
        <f t="shared" si="90"/>
        <v>2.6568201083584687E-3</v>
      </c>
      <c r="AE113" s="18">
        <f t="shared" si="91"/>
        <v>3.0878153703810648E-6</v>
      </c>
      <c r="AF113" s="10">
        <f t="shared" si="92"/>
        <v>3.0878153703810646E-3</v>
      </c>
      <c r="AG113" s="18">
        <f t="shared" si="67"/>
        <v>421.71233333333333</v>
      </c>
      <c r="AH113" s="25"/>
      <c r="AI113" s="76"/>
      <c r="AJ113" s="38"/>
      <c r="AK113" s="38"/>
      <c r="AL113" s="38"/>
      <c r="AM113" s="30"/>
      <c r="AN113" s="36"/>
      <c r="AO113" s="8"/>
      <c r="AP113" s="8"/>
      <c r="AQ113" s="8"/>
    </row>
    <row r="114" spans="6:43" x14ac:dyDescent="0.3">
      <c r="F114" s="23"/>
      <c r="G114" s="53">
        <v>0.75</v>
      </c>
      <c r="H114" s="10">
        <v>26.19</v>
      </c>
      <c r="I114" s="10">
        <v>9</v>
      </c>
      <c r="J114" s="10">
        <v>29</v>
      </c>
      <c r="K114" s="10">
        <f t="shared" si="47"/>
        <v>2.9666999999999999</v>
      </c>
      <c r="L114" s="10">
        <f t="shared" si="48"/>
        <v>685.37432163683559</v>
      </c>
      <c r="M114" s="10">
        <f t="shared" si="49"/>
        <v>0.68537432163683554</v>
      </c>
      <c r="N114" s="12">
        <f t="shared" si="50"/>
        <v>3053.7484896681908</v>
      </c>
      <c r="O114" s="10" t="str">
        <f t="shared" si="51"/>
        <v>METANO</v>
      </c>
      <c r="P114" s="10">
        <f t="shared" si="52"/>
        <v>299.19</v>
      </c>
      <c r="Q114" s="10">
        <f t="shared" si="53"/>
        <v>0.6124157077824427</v>
      </c>
      <c r="R114" s="11">
        <f t="shared" si="54"/>
        <v>3.0537484896681908E-3</v>
      </c>
      <c r="S114" s="11">
        <f t="shared" si="85"/>
        <v>1000</v>
      </c>
      <c r="T114" s="11">
        <f t="shared" si="86"/>
        <v>2.4962345804503162E-2</v>
      </c>
      <c r="U114" s="11">
        <f t="shared" si="84"/>
        <v>16</v>
      </c>
      <c r="V114" s="10">
        <f t="shared" si="87"/>
        <v>1000</v>
      </c>
      <c r="W114" s="10">
        <f t="shared" si="55"/>
        <v>40.060337591333337</v>
      </c>
      <c r="X114" s="12">
        <f t="shared" si="88"/>
        <v>1219.659612785226</v>
      </c>
      <c r="Y114" s="10"/>
      <c r="Z114" s="10"/>
      <c r="AA114" s="10">
        <f t="shared" si="56"/>
        <v>657000</v>
      </c>
      <c r="AB114" s="47">
        <f t="shared" si="57"/>
        <v>1.8564073253960823E-3</v>
      </c>
      <c r="AC114" s="47">
        <f t="shared" si="89"/>
        <v>16.166337552479241</v>
      </c>
      <c r="AD114" s="47">
        <f t="shared" si="90"/>
        <v>0.67359739801996843</v>
      </c>
      <c r="AE114" s="47">
        <f t="shared" si="91"/>
        <v>7.8286986480987448E-4</v>
      </c>
      <c r="AF114" s="12">
        <f t="shared" si="92"/>
        <v>0.78286986480987453</v>
      </c>
      <c r="AG114" s="47">
        <f t="shared" si="67"/>
        <v>421.71233333333339</v>
      </c>
      <c r="AH114" s="25"/>
      <c r="AI114" s="76"/>
      <c r="AJ114" s="38"/>
      <c r="AK114" s="38"/>
      <c r="AL114" s="38"/>
      <c r="AM114" s="30"/>
      <c r="AN114" s="36"/>
      <c r="AO114" s="8"/>
      <c r="AP114" s="8"/>
      <c r="AQ114" s="8"/>
    </row>
    <row r="115" spans="6:43" x14ac:dyDescent="0.3">
      <c r="F115" s="23"/>
      <c r="G115" s="53">
        <v>0.83333333333333337</v>
      </c>
      <c r="H115" s="10">
        <v>25.12</v>
      </c>
      <c r="I115" s="10">
        <v>9</v>
      </c>
      <c r="J115" s="10">
        <v>23</v>
      </c>
      <c r="K115" s="10">
        <f t="shared" si="47"/>
        <v>2.3529</v>
      </c>
      <c r="L115" s="10">
        <f t="shared" si="48"/>
        <v>1125.0371881507926</v>
      </c>
      <c r="M115" s="10">
        <f t="shared" si="49"/>
        <v>1.1250371881507926</v>
      </c>
      <c r="N115" s="12">
        <f t="shared" si="50"/>
        <v>705.99540526997589</v>
      </c>
      <c r="O115" s="10" t="str">
        <f t="shared" si="51"/>
        <v>METANO</v>
      </c>
      <c r="P115" s="10">
        <f t="shared" si="52"/>
        <v>298.12</v>
      </c>
      <c r="Q115" s="10">
        <f t="shared" si="53"/>
        <v>0.6124157077824427</v>
      </c>
      <c r="R115" s="11">
        <f t="shared" si="54"/>
        <v>7.0599540526997584E-4</v>
      </c>
      <c r="S115" s="11">
        <f t="shared" si="85"/>
        <v>1000</v>
      </c>
      <c r="T115" s="11">
        <f t="shared" si="86"/>
        <v>2.5051939625819471E-2</v>
      </c>
      <c r="U115" s="11">
        <f t="shared" si="84"/>
        <v>16</v>
      </c>
      <c r="V115" s="10">
        <f t="shared" si="87"/>
        <v>1000</v>
      </c>
      <c r="W115" s="10">
        <f t="shared" si="55"/>
        <v>39.917068895111115</v>
      </c>
      <c r="X115" s="12">
        <f t="shared" si="88"/>
        <v>282.98486830287015</v>
      </c>
      <c r="Y115" s="10"/>
      <c r="Z115" s="10"/>
      <c r="AA115" s="10">
        <f t="shared" si="56"/>
        <v>657000</v>
      </c>
      <c r="AB115" s="47">
        <f t="shared" si="57"/>
        <v>4.3072278280497739E-4</v>
      </c>
      <c r="AC115" s="47">
        <f t="shared" si="89"/>
        <v>3.7509062817788648</v>
      </c>
      <c r="AD115" s="47">
        <f t="shared" si="90"/>
        <v>0.15628776174078604</v>
      </c>
      <c r="AE115" s="47">
        <f t="shared" si="91"/>
        <v>1.8164110975651355E-4</v>
      </c>
      <c r="AF115" s="12">
        <f t="shared" si="92"/>
        <v>0.18164110975651354</v>
      </c>
      <c r="AG115" s="47">
        <f t="shared" si="67"/>
        <v>421.71233333333328</v>
      </c>
      <c r="AH115" s="25"/>
      <c r="AI115" s="76"/>
      <c r="AJ115" s="38"/>
      <c r="AK115" s="38"/>
      <c r="AL115" s="38"/>
      <c r="AM115" s="30"/>
      <c r="AN115" s="36"/>
      <c r="AO115" s="8"/>
      <c r="AP115" s="8"/>
      <c r="AQ115" s="8"/>
    </row>
    <row r="116" spans="6:43" x14ac:dyDescent="0.3">
      <c r="F116" s="23"/>
      <c r="G116" s="53">
        <v>0.875</v>
      </c>
      <c r="H116" s="10">
        <v>24.87</v>
      </c>
      <c r="I116" s="10">
        <v>9</v>
      </c>
      <c r="J116" s="10">
        <v>17</v>
      </c>
      <c r="K116" s="10">
        <f t="shared" si="47"/>
        <v>1.7391000000000001</v>
      </c>
      <c r="L116" s="10">
        <f t="shared" si="48"/>
        <v>1875.0503133804841</v>
      </c>
      <c r="M116" s="10">
        <f t="shared" si="49"/>
        <v>1.8750503133804841</v>
      </c>
      <c r="N116" s="12">
        <f t="shared" si="50"/>
        <v>156.04390306590841</v>
      </c>
      <c r="O116" s="10" t="str">
        <f t="shared" si="51"/>
        <v>METANO</v>
      </c>
      <c r="P116" s="10">
        <f t="shared" si="52"/>
        <v>297.87</v>
      </c>
      <c r="Q116" s="10">
        <f t="shared" si="53"/>
        <v>0.6124157077824427</v>
      </c>
      <c r="R116" s="11">
        <f t="shared" si="54"/>
        <v>1.560439030659084E-4</v>
      </c>
      <c r="S116" s="11">
        <f t="shared" si="85"/>
        <v>1000</v>
      </c>
      <c r="T116" s="11">
        <f t="shared" si="86"/>
        <v>2.5072965526066072E-2</v>
      </c>
      <c r="U116" s="11">
        <f t="shared" si="84"/>
        <v>16</v>
      </c>
      <c r="V116" s="10">
        <f t="shared" si="87"/>
        <v>1000</v>
      </c>
      <c r="W116" s="10">
        <f t="shared" si="55"/>
        <v>39.883594900666672</v>
      </c>
      <c r="X116" s="12">
        <f t="shared" si="88"/>
        <v>62.59973443398907</v>
      </c>
      <c r="Y116" s="10"/>
      <c r="Z116" s="10"/>
      <c r="AA116" s="10">
        <f t="shared" si="56"/>
        <v>657000</v>
      </c>
      <c r="AB116" s="47">
        <f t="shared" si="57"/>
        <v>9.5281178742753533E-5</v>
      </c>
      <c r="AC116" s="47">
        <f t="shared" si="89"/>
        <v>0.8297466169633948</v>
      </c>
      <c r="AD116" s="47">
        <f t="shared" si="90"/>
        <v>3.4572775706808119E-2</v>
      </c>
      <c r="AE116" s="47">
        <f t="shared" si="91"/>
        <v>4.0181248210356992E-5</v>
      </c>
      <c r="AF116" s="12">
        <f t="shared" si="92"/>
        <v>4.0181248210356992E-2</v>
      </c>
      <c r="AG116" s="47">
        <f t="shared" si="67"/>
        <v>421.71233333333333</v>
      </c>
      <c r="AH116" s="25"/>
      <c r="AI116" s="76"/>
      <c r="AJ116" s="38"/>
      <c r="AK116" s="38"/>
      <c r="AL116" s="38"/>
      <c r="AM116" s="30"/>
      <c r="AN116" s="36"/>
      <c r="AO116" s="8"/>
      <c r="AP116" s="8"/>
      <c r="AQ116" s="8"/>
    </row>
    <row r="117" spans="6:43" ht="15" thickBot="1" x14ac:dyDescent="0.35">
      <c r="F117" s="24"/>
      <c r="G117" s="54">
        <v>0.91666666666666663</v>
      </c>
      <c r="H117" s="13">
        <v>24.87</v>
      </c>
      <c r="I117" s="13">
        <v>9</v>
      </c>
      <c r="J117" s="13">
        <v>12</v>
      </c>
      <c r="K117" s="13">
        <f t="shared" si="47"/>
        <v>1.2276</v>
      </c>
      <c r="L117" s="13">
        <f t="shared" si="48"/>
        <v>3072.9879439556858</v>
      </c>
      <c r="M117" s="13">
        <f t="shared" si="49"/>
        <v>3.0729879439556855</v>
      </c>
      <c r="N117" s="13">
        <f t="shared" si="50"/>
        <v>36.245798292354841</v>
      </c>
      <c r="O117" s="13" t="str">
        <f t="shared" si="51"/>
        <v>OTRO GAS</v>
      </c>
      <c r="P117" s="13">
        <f t="shared" si="52"/>
        <v>297.87</v>
      </c>
      <c r="Q117" s="13">
        <f t="shared" si="53"/>
        <v>0.6124157077824427</v>
      </c>
      <c r="R117" s="14">
        <f t="shared" si="54"/>
        <v>3.6245798292354844E-5</v>
      </c>
      <c r="S117" s="14">
        <f t="shared" si="85"/>
        <v>1000</v>
      </c>
      <c r="T117" s="14">
        <f t="shared" si="86"/>
        <v>2.5072965526066072E-2</v>
      </c>
      <c r="U117" s="14">
        <f t="shared" si="84"/>
        <v>16</v>
      </c>
      <c r="V117" s="13">
        <f t="shared" si="87"/>
        <v>1000</v>
      </c>
      <c r="W117" s="13">
        <f t="shared" si="55"/>
        <v>39.883594900666672</v>
      </c>
      <c r="X117" s="13">
        <f t="shared" si="88"/>
        <v>14.54063441678332</v>
      </c>
      <c r="Y117" s="13"/>
      <c r="Z117" s="13"/>
      <c r="AA117" s="13">
        <f t="shared" si="56"/>
        <v>657000</v>
      </c>
      <c r="AB117" s="48">
        <f t="shared" si="57"/>
        <v>2.2131863648072022E-5</v>
      </c>
      <c r="AC117" s="48">
        <f t="shared" si="89"/>
        <v>0.19273312139287038</v>
      </c>
      <c r="AD117" s="48">
        <f t="shared" si="90"/>
        <v>8.0305467247029326E-3</v>
      </c>
      <c r="AE117" s="48">
        <f t="shared" si="91"/>
        <v>9.3332798600436309E-6</v>
      </c>
      <c r="AF117" s="13">
        <f t="shared" si="92"/>
        <v>9.3332798600436317E-3</v>
      </c>
      <c r="AG117" s="48">
        <f t="shared" si="67"/>
        <v>421.71233333333333</v>
      </c>
      <c r="AH117" s="43"/>
      <c r="AI117" s="76"/>
      <c r="AJ117" s="38"/>
      <c r="AK117" s="38"/>
      <c r="AL117" s="38"/>
      <c r="AM117" s="30"/>
      <c r="AN117" s="36"/>
      <c r="AO117" s="8"/>
      <c r="AP117" s="8"/>
      <c r="AQ117" s="8"/>
    </row>
    <row r="118" spans="6:43" x14ac:dyDescent="0.3">
      <c r="F118" s="22">
        <v>44489</v>
      </c>
      <c r="G118" s="55">
        <v>0</v>
      </c>
      <c r="H118" s="16">
        <v>24.81</v>
      </c>
      <c r="I118" s="16">
        <v>9</v>
      </c>
      <c r="J118" s="16">
        <v>16</v>
      </c>
      <c r="K118" s="16">
        <f t="shared" si="47"/>
        <v>1.6368</v>
      </c>
      <c r="L118" s="16">
        <f t="shared" si="48"/>
        <v>2054.7409579667642</v>
      </c>
      <c r="M118" s="16">
        <f t="shared" si="49"/>
        <v>2.0547409579667644</v>
      </c>
      <c r="N118" s="16">
        <f t="shared" si="50"/>
        <v>119.07013185939128</v>
      </c>
      <c r="O118" s="16" t="str">
        <f t="shared" si="51"/>
        <v>OTRO GAS</v>
      </c>
      <c r="P118" s="16">
        <f t="shared" si="52"/>
        <v>297.81</v>
      </c>
      <c r="Q118" s="16">
        <f t="shared" si="53"/>
        <v>0.6124157077824427</v>
      </c>
      <c r="R118" s="17">
        <f t="shared" si="54"/>
        <v>1.1907013185939128E-4</v>
      </c>
      <c r="S118" s="17">
        <f t="shared" si="85"/>
        <v>1000</v>
      </c>
      <c r="T118" s="17">
        <f t="shared" si="86"/>
        <v>2.5078016994893728E-2</v>
      </c>
      <c r="U118" s="17">
        <f t="shared" si="84"/>
        <v>16</v>
      </c>
      <c r="V118" s="16">
        <f t="shared" si="87"/>
        <v>1000</v>
      </c>
      <c r="W118" s="16">
        <f t="shared" si="55"/>
        <v>39.875561142000002</v>
      </c>
      <c r="X118" s="16">
        <f t="shared" si="88"/>
        <v>47.77668464566483</v>
      </c>
      <c r="Y118" s="16"/>
      <c r="Z118" s="16"/>
      <c r="AA118" s="16">
        <f t="shared" si="56"/>
        <v>657000</v>
      </c>
      <c r="AB118" s="52">
        <f t="shared" si="57"/>
        <v>7.2719459125821664E-5</v>
      </c>
      <c r="AC118" s="52">
        <f t="shared" si="89"/>
        <v>0.63327013785130537</v>
      </c>
      <c r="AD118" s="52">
        <f t="shared" si="90"/>
        <v>2.638625574380439E-2</v>
      </c>
      <c r="AE118" s="52">
        <f t="shared" si="91"/>
        <v>3.0666692786688213E-5</v>
      </c>
      <c r="AF118" s="16">
        <f t="shared" si="92"/>
        <v>3.0666692786688213E-2</v>
      </c>
      <c r="AG118" s="52">
        <f t="shared" si="67"/>
        <v>421.71233333333333</v>
      </c>
      <c r="AH118" s="44">
        <f>AVERAGE(AG119,AG120,AG122,AG124,AG127,AG129)</f>
        <v>421.71233333333339</v>
      </c>
      <c r="AI118" s="77"/>
      <c r="AJ118" s="38"/>
      <c r="AK118" s="38"/>
      <c r="AL118" s="38"/>
      <c r="AM118" s="30"/>
      <c r="AN118" s="36"/>
      <c r="AO118" s="8"/>
      <c r="AP118" s="8"/>
      <c r="AQ118" s="8"/>
    </row>
    <row r="119" spans="6:43" x14ac:dyDescent="0.3">
      <c r="F119" s="23"/>
      <c r="G119" s="53">
        <v>8.3333333333333329E-2</v>
      </c>
      <c r="H119" s="10">
        <v>24.31</v>
      </c>
      <c r="I119" s="10">
        <v>9</v>
      </c>
      <c r="J119" s="10">
        <v>21</v>
      </c>
      <c r="K119" s="10">
        <f t="shared" si="47"/>
        <v>2.1482999999999999</v>
      </c>
      <c r="L119" s="10">
        <f t="shared" si="48"/>
        <v>1327.4216822603919</v>
      </c>
      <c r="M119" s="10">
        <f t="shared" si="49"/>
        <v>1.3274216822603919</v>
      </c>
      <c r="N119" s="12">
        <f t="shared" si="50"/>
        <v>433.02072147697521</v>
      </c>
      <c r="O119" s="10" t="str">
        <f t="shared" si="51"/>
        <v>METANO</v>
      </c>
      <c r="P119" s="10">
        <f t="shared" si="52"/>
        <v>297.31</v>
      </c>
      <c r="Q119" s="10">
        <f t="shared" si="53"/>
        <v>0.6124157077824427</v>
      </c>
      <c r="R119" s="11">
        <f t="shared" si="54"/>
        <v>4.3302072147697522E-4</v>
      </c>
      <c r="S119" s="11">
        <f t="shared" si="85"/>
        <v>1000</v>
      </c>
      <c r="T119" s="11">
        <f t="shared" si="86"/>
        <v>2.5120191857822816E-2</v>
      </c>
      <c r="U119" s="11">
        <f t="shared" si="84"/>
        <v>16</v>
      </c>
      <c r="V119" s="10">
        <f t="shared" si="87"/>
        <v>1000</v>
      </c>
      <c r="W119" s="10">
        <f t="shared" si="55"/>
        <v>39.808613153111111</v>
      </c>
      <c r="X119" s="12">
        <f t="shared" si="88"/>
        <v>174.04101763063159</v>
      </c>
      <c r="Y119" s="10"/>
      <c r="Z119" s="10"/>
      <c r="AA119" s="10">
        <f t="shared" si="56"/>
        <v>657000</v>
      </c>
      <c r="AB119" s="47">
        <f t="shared" si="57"/>
        <v>2.6490261435408157E-4</v>
      </c>
      <c r="AC119" s="47">
        <f t="shared" si="89"/>
        <v>2.3068779268410839</v>
      </c>
      <c r="AD119" s="47">
        <f t="shared" si="90"/>
        <v>9.6119913618378502E-2</v>
      </c>
      <c r="AE119" s="47">
        <f t="shared" si="91"/>
        <v>1.1171269960535991E-4</v>
      </c>
      <c r="AF119" s="12">
        <f t="shared" si="92"/>
        <v>0.11171269960535991</v>
      </c>
      <c r="AG119" s="47">
        <f t="shared" si="67"/>
        <v>421.71233333333339</v>
      </c>
      <c r="AH119" s="25"/>
      <c r="AI119" s="76"/>
      <c r="AJ119" s="38"/>
      <c r="AK119" s="38"/>
      <c r="AL119" s="38"/>
      <c r="AM119" s="30"/>
      <c r="AN119" s="36"/>
      <c r="AO119" s="8"/>
      <c r="AP119" s="8"/>
      <c r="AQ119" s="8"/>
    </row>
    <row r="120" spans="6:43" x14ac:dyDescent="0.3">
      <c r="F120" s="23"/>
      <c r="G120" s="53">
        <v>8.4027777777777771E-2</v>
      </c>
      <c r="H120" s="10">
        <v>24.37</v>
      </c>
      <c r="I120" s="10">
        <v>9</v>
      </c>
      <c r="J120" s="10">
        <v>30</v>
      </c>
      <c r="K120" s="10">
        <f t="shared" si="47"/>
        <v>3.069</v>
      </c>
      <c r="L120" s="10">
        <f t="shared" si="48"/>
        <v>629.19517758227437</v>
      </c>
      <c r="M120" s="10">
        <f t="shared" si="49"/>
        <v>0.62919517758227439</v>
      </c>
      <c r="N120" s="12">
        <f t="shared" si="50"/>
        <v>3931.779792698293</v>
      </c>
      <c r="O120" s="10" t="str">
        <f t="shared" si="51"/>
        <v>METANO</v>
      </c>
      <c r="P120" s="10">
        <f t="shared" si="52"/>
        <v>297.37</v>
      </c>
      <c r="Q120" s="10">
        <f t="shared" si="53"/>
        <v>0.6124157077824427</v>
      </c>
      <c r="R120" s="11">
        <f t="shared" si="54"/>
        <v>3.9317797926982931E-3</v>
      </c>
      <c r="S120" s="11">
        <f t="shared" si="85"/>
        <v>1000</v>
      </c>
      <c r="T120" s="11">
        <f t="shared" si="86"/>
        <v>2.5115123385846927E-2</v>
      </c>
      <c r="U120" s="11">
        <f t="shared" si="84"/>
        <v>16</v>
      </c>
      <c r="V120" s="10">
        <f t="shared" si="87"/>
        <v>1000</v>
      </c>
      <c r="W120" s="10">
        <f t="shared" si="55"/>
        <v>39.816646911777781</v>
      </c>
      <c r="X120" s="12">
        <f t="shared" si="88"/>
        <v>1579.9541539135564</v>
      </c>
      <c r="Y120" s="10"/>
      <c r="Z120" s="10"/>
      <c r="AA120" s="10">
        <f t="shared" si="56"/>
        <v>657000</v>
      </c>
      <c r="AB120" s="47">
        <f t="shared" si="57"/>
        <v>2.4048008430952151E-3</v>
      </c>
      <c r="AC120" s="47">
        <f t="shared" si="89"/>
        <v>20.94196766201037</v>
      </c>
      <c r="AD120" s="47">
        <f t="shared" si="90"/>
        <v>0.87258198591709879</v>
      </c>
      <c r="AE120" s="47">
        <f t="shared" si="91"/>
        <v>1.0141341747436504E-3</v>
      </c>
      <c r="AF120" s="12">
        <f t="shared" si="92"/>
        <v>1.0141341747436503</v>
      </c>
      <c r="AG120" s="47">
        <f t="shared" si="67"/>
        <v>421.71233333333333</v>
      </c>
      <c r="AH120" s="25"/>
      <c r="AI120" s="76"/>
      <c r="AJ120" s="38"/>
      <c r="AK120" s="38"/>
      <c r="AL120" s="38"/>
      <c r="AM120" s="30"/>
      <c r="AN120" s="36"/>
      <c r="AO120" s="8"/>
      <c r="AP120" s="8"/>
      <c r="AQ120" s="8"/>
    </row>
    <row r="121" spans="6:43" x14ac:dyDescent="0.3">
      <c r="F121" s="23"/>
      <c r="G121" s="53">
        <v>0.20833333333333334</v>
      </c>
      <c r="H121" s="10">
        <v>24.44</v>
      </c>
      <c r="I121" s="10">
        <v>9</v>
      </c>
      <c r="J121" s="10">
        <v>15</v>
      </c>
      <c r="K121" s="10">
        <f t="shared" si="47"/>
        <v>1.5345</v>
      </c>
      <c r="L121" s="10">
        <f t="shared" si="48"/>
        <v>2258.390355164549</v>
      </c>
      <c r="M121" s="10">
        <f t="shared" si="49"/>
        <v>2.2583903551645488</v>
      </c>
      <c r="N121" s="10">
        <f t="shared" si="50"/>
        <v>90.058337232381291</v>
      </c>
      <c r="O121" s="10" t="str">
        <f t="shared" si="51"/>
        <v>OTRO GAS</v>
      </c>
      <c r="P121" s="10">
        <f t="shared" si="52"/>
        <v>297.44</v>
      </c>
      <c r="Q121" s="10">
        <f t="shared" si="53"/>
        <v>0.6124157077824427</v>
      </c>
      <c r="R121" s="11">
        <f t="shared" si="54"/>
        <v>9.0058337232381286E-5</v>
      </c>
      <c r="S121" s="11">
        <f t="shared" si="85"/>
        <v>1000</v>
      </c>
      <c r="T121" s="11">
        <f t="shared" si="86"/>
        <v>2.510921275298985E-2</v>
      </c>
      <c r="U121" s="11">
        <f t="shared" si="84"/>
        <v>16</v>
      </c>
      <c r="V121" s="10">
        <f t="shared" si="87"/>
        <v>1000</v>
      </c>
      <c r="W121" s="10">
        <f t="shared" si="55"/>
        <v>39.826019630222227</v>
      </c>
      <c r="X121" s="10">
        <f t="shared" si="88"/>
        <v>36.180703195973898</v>
      </c>
      <c r="Y121" s="10"/>
      <c r="Z121" s="10"/>
      <c r="AA121" s="10">
        <f t="shared" si="56"/>
        <v>657000</v>
      </c>
      <c r="AB121" s="18">
        <f t="shared" si="57"/>
        <v>5.5069563464191623E-5</v>
      </c>
      <c r="AC121" s="18">
        <f t="shared" si="89"/>
        <v>0.47956778647156634</v>
      </c>
      <c r="AD121" s="18">
        <f t="shared" si="90"/>
        <v>1.998199110298193E-2</v>
      </c>
      <c r="AE121" s="18">
        <f t="shared" si="91"/>
        <v>2.3223514104132334E-5</v>
      </c>
      <c r="AF121" s="10">
        <f t="shared" si="92"/>
        <v>2.3223514104132335E-2</v>
      </c>
      <c r="AG121" s="18">
        <f t="shared" si="67"/>
        <v>421.71233333333339</v>
      </c>
      <c r="AH121" s="25"/>
      <c r="AI121" s="76"/>
      <c r="AJ121" s="38"/>
      <c r="AK121" s="38"/>
      <c r="AL121" s="38"/>
      <c r="AM121" s="30"/>
      <c r="AN121" s="36"/>
      <c r="AO121" s="8"/>
      <c r="AP121" s="8"/>
      <c r="AQ121" s="8"/>
    </row>
    <row r="122" spans="6:43" x14ac:dyDescent="0.3">
      <c r="F122" s="23"/>
      <c r="G122" s="53">
        <v>0.25</v>
      </c>
      <c r="H122" s="10">
        <v>24.75</v>
      </c>
      <c r="I122" s="10">
        <v>9</v>
      </c>
      <c r="J122" s="10">
        <v>25</v>
      </c>
      <c r="K122" s="10">
        <f t="shared" si="47"/>
        <v>2.5575000000000001</v>
      </c>
      <c r="L122" s="10">
        <f t="shared" si="48"/>
        <v>955.03421309872908</v>
      </c>
      <c r="M122" s="10">
        <f t="shared" si="49"/>
        <v>0.95503421309872905</v>
      </c>
      <c r="N122" s="12">
        <f t="shared" si="50"/>
        <v>1145.6291666328725</v>
      </c>
      <c r="O122" s="10" t="str">
        <f t="shared" si="51"/>
        <v>METANO</v>
      </c>
      <c r="P122" s="10">
        <f t="shared" si="52"/>
        <v>297.75</v>
      </c>
      <c r="Q122" s="10">
        <f t="shared" si="53"/>
        <v>0.6124157077824427</v>
      </c>
      <c r="R122" s="11">
        <f t="shared" si="54"/>
        <v>1.1456291666328724E-3</v>
      </c>
      <c r="S122" s="11">
        <f t="shared" si="85"/>
        <v>1000</v>
      </c>
      <c r="T122" s="11">
        <f t="shared" si="86"/>
        <v>2.5083070499577836E-2</v>
      </c>
      <c r="U122" s="11">
        <f t="shared" si="84"/>
        <v>16</v>
      </c>
      <c r="V122" s="10">
        <f t="shared" si="87"/>
        <v>1000</v>
      </c>
      <c r="W122" s="10">
        <f t="shared" si="55"/>
        <v>39.867527383333339</v>
      </c>
      <c r="X122" s="12">
        <f t="shared" si="88"/>
        <v>459.77435444839909</v>
      </c>
      <c r="Y122" s="10"/>
      <c r="Z122" s="10"/>
      <c r="AA122" s="10">
        <f t="shared" si="56"/>
        <v>657000</v>
      </c>
      <c r="AB122" s="47">
        <f t="shared" si="57"/>
        <v>6.9980875867336242E-4</v>
      </c>
      <c r="AC122" s="47">
        <f t="shared" si="89"/>
        <v>6.0942145940311088</v>
      </c>
      <c r="AD122" s="47">
        <f t="shared" si="90"/>
        <v>0.25392560808462955</v>
      </c>
      <c r="AE122" s="47">
        <f t="shared" si="91"/>
        <v>2.9511798450724728E-4</v>
      </c>
      <c r="AF122" s="12">
        <f t="shared" si="92"/>
        <v>0.2951179845072473</v>
      </c>
      <c r="AG122" s="47">
        <f t="shared" si="67"/>
        <v>421.71233333333345</v>
      </c>
      <c r="AH122" s="25"/>
      <c r="AI122" s="76"/>
      <c r="AJ122" s="38"/>
      <c r="AK122" s="38"/>
      <c r="AL122" s="38"/>
      <c r="AM122" s="30"/>
      <c r="AN122" s="36"/>
      <c r="AO122" s="8"/>
      <c r="AP122" s="8"/>
      <c r="AQ122" s="8"/>
    </row>
    <row r="123" spans="6:43" x14ac:dyDescent="0.3">
      <c r="F123" s="23"/>
      <c r="G123" s="53">
        <v>0.33333333333333331</v>
      </c>
      <c r="H123" s="10">
        <v>27.56</v>
      </c>
      <c r="I123" s="10">
        <v>9</v>
      </c>
      <c r="J123" s="10">
        <v>15</v>
      </c>
      <c r="K123" s="10">
        <f t="shared" si="47"/>
        <v>1.5345</v>
      </c>
      <c r="L123" s="10">
        <f t="shared" si="48"/>
        <v>2258.390355164549</v>
      </c>
      <c r="M123" s="10">
        <f t="shared" si="49"/>
        <v>2.2583903551645488</v>
      </c>
      <c r="N123" s="10">
        <f t="shared" si="50"/>
        <v>90.058337232381291</v>
      </c>
      <c r="O123" s="10" t="str">
        <f t="shared" si="51"/>
        <v>OTRO GAS</v>
      </c>
      <c r="P123" s="10">
        <f t="shared" si="52"/>
        <v>300.56</v>
      </c>
      <c r="Q123" s="10">
        <f t="shared" si="53"/>
        <v>0.6124157077824427</v>
      </c>
      <c r="R123" s="11">
        <f t="shared" si="54"/>
        <v>9.0058337232381286E-5</v>
      </c>
      <c r="S123" s="11">
        <f t="shared" si="85"/>
        <v>1000</v>
      </c>
      <c r="T123" s="11">
        <f t="shared" si="86"/>
        <v>2.4848563485657778E-2</v>
      </c>
      <c r="U123" s="11">
        <f t="shared" si="84"/>
        <v>16</v>
      </c>
      <c r="V123" s="10">
        <f t="shared" si="87"/>
        <v>1000</v>
      </c>
      <c r="W123" s="10">
        <f t="shared" si="55"/>
        <v>40.243775080888888</v>
      </c>
      <c r="X123" s="10">
        <f t="shared" si="88"/>
        <v>35.805124962105658</v>
      </c>
      <c r="Y123" s="10"/>
      <c r="Z123" s="10"/>
      <c r="AA123" s="10">
        <f t="shared" si="56"/>
        <v>657000</v>
      </c>
      <c r="AB123" s="18">
        <f t="shared" si="57"/>
        <v>5.449790709605123E-5</v>
      </c>
      <c r="AC123" s="18">
        <f t="shared" si="89"/>
        <v>0.47458957415525249</v>
      </c>
      <c r="AD123" s="18">
        <f t="shared" si="90"/>
        <v>1.9774565589802187E-2</v>
      </c>
      <c r="AE123" s="18">
        <f t="shared" si="91"/>
        <v>2.2982439563258989E-5</v>
      </c>
      <c r="AF123" s="10">
        <f t="shared" si="92"/>
        <v>2.2982439563258988E-2</v>
      </c>
      <c r="AG123" s="18">
        <f t="shared" si="67"/>
        <v>421.71233333333333</v>
      </c>
      <c r="AH123" s="25"/>
      <c r="AI123" s="76"/>
      <c r="AJ123" s="38"/>
      <c r="AK123" s="38"/>
      <c r="AL123" s="38"/>
      <c r="AM123" s="30"/>
      <c r="AN123" s="36"/>
      <c r="AO123" s="8"/>
      <c r="AP123" s="8"/>
      <c r="AQ123" s="8"/>
    </row>
    <row r="124" spans="6:43" x14ac:dyDescent="0.3">
      <c r="F124" s="23"/>
      <c r="G124" s="53">
        <v>0.375</v>
      </c>
      <c r="H124" s="10">
        <v>30.19</v>
      </c>
      <c r="I124" s="10">
        <v>9</v>
      </c>
      <c r="J124" s="10">
        <v>30</v>
      </c>
      <c r="K124" s="10">
        <f t="shared" si="47"/>
        <v>3.069</v>
      </c>
      <c r="L124" s="10">
        <f t="shared" si="48"/>
        <v>629.19517758227437</v>
      </c>
      <c r="M124" s="10">
        <f t="shared" si="49"/>
        <v>0.62919517758227439</v>
      </c>
      <c r="N124" s="12">
        <f t="shared" si="50"/>
        <v>3931.779792698293</v>
      </c>
      <c r="O124" s="10" t="str">
        <f t="shared" si="51"/>
        <v>METANO</v>
      </c>
      <c r="P124" s="10">
        <f t="shared" si="52"/>
        <v>303.19</v>
      </c>
      <c r="Q124" s="10">
        <f t="shared" si="53"/>
        <v>0.6124157077824427</v>
      </c>
      <c r="R124" s="11">
        <f t="shared" si="54"/>
        <v>3.9317797926982931E-3</v>
      </c>
      <c r="S124" s="11">
        <f t="shared" si="85"/>
        <v>1000</v>
      </c>
      <c r="T124" s="11">
        <f t="shared" si="86"/>
        <v>2.4633016396481747E-2</v>
      </c>
      <c r="U124" s="11">
        <f t="shared" si="84"/>
        <v>16</v>
      </c>
      <c r="V124" s="10">
        <f t="shared" si="87"/>
        <v>1000</v>
      </c>
      <c r="W124" s="10">
        <f t="shared" si="55"/>
        <v>40.595921502444448</v>
      </c>
      <c r="X124" s="12">
        <f t="shared" si="88"/>
        <v>1549.6255376142824</v>
      </c>
      <c r="Y124" s="10"/>
      <c r="Z124" s="10"/>
      <c r="AA124" s="10">
        <f t="shared" si="56"/>
        <v>657000</v>
      </c>
      <c r="AB124" s="47">
        <f t="shared" si="57"/>
        <v>2.3586385656229566E-3</v>
      </c>
      <c r="AC124" s="47">
        <f t="shared" si="89"/>
        <v>20.539968084870953</v>
      </c>
      <c r="AD124" s="47">
        <f t="shared" si="90"/>
        <v>0.85583200353628974</v>
      </c>
      <c r="AE124" s="47">
        <f t="shared" si="91"/>
        <v>9.9466697299884334E-4</v>
      </c>
      <c r="AF124" s="12">
        <f t="shared" si="92"/>
        <v>0.99466697299884332</v>
      </c>
      <c r="AG124" s="47">
        <f t="shared" si="67"/>
        <v>421.71233333333328</v>
      </c>
      <c r="AH124" s="25"/>
      <c r="AI124" s="76"/>
      <c r="AJ124" s="38"/>
      <c r="AK124" s="38"/>
      <c r="AL124" s="38"/>
      <c r="AM124" s="30"/>
      <c r="AN124" s="36"/>
      <c r="AO124" s="8"/>
      <c r="AP124" s="8"/>
      <c r="AQ124" s="8"/>
    </row>
    <row r="125" spans="6:43" x14ac:dyDescent="0.3">
      <c r="F125" s="23"/>
      <c r="G125" s="53">
        <v>0.41666666666666669</v>
      </c>
      <c r="H125" s="10">
        <v>33.630000000000003</v>
      </c>
      <c r="I125" s="10">
        <v>9</v>
      </c>
      <c r="J125" s="10">
        <v>11</v>
      </c>
      <c r="K125" s="10">
        <f t="shared" si="47"/>
        <v>1.1253</v>
      </c>
      <c r="L125" s="10">
        <f t="shared" si="48"/>
        <v>3443.2595752243847</v>
      </c>
      <c r="M125" s="10">
        <f t="shared" si="49"/>
        <v>3.4432595752243849</v>
      </c>
      <c r="N125" s="10">
        <f t="shared" si="50"/>
        <v>25.897291650497099</v>
      </c>
      <c r="O125" s="10" t="str">
        <f t="shared" si="51"/>
        <v>OTRO GAS</v>
      </c>
      <c r="P125" s="10">
        <f t="shared" ref="P125:P185" si="93">H125+273</f>
        <v>306.63</v>
      </c>
      <c r="Q125" s="10">
        <f t="shared" ref="Q125:Q185" si="94">I125/(14.6959)</f>
        <v>0.6124157077824427</v>
      </c>
      <c r="R125" s="11">
        <f t="shared" ref="R125:R185" si="95">N125/1000000</f>
        <v>2.5897291650497098E-5</v>
      </c>
      <c r="S125" s="11">
        <f t="shared" si="85"/>
        <v>1000</v>
      </c>
      <c r="T125" s="11">
        <f t="shared" si="86"/>
        <v>2.4356665170561592E-2</v>
      </c>
      <c r="U125" s="11">
        <f t="shared" si="84"/>
        <v>16</v>
      </c>
      <c r="V125" s="10">
        <f t="shared" si="87"/>
        <v>1000</v>
      </c>
      <c r="W125" s="10">
        <f t="shared" ref="W125:W185" si="96">(1*$X$2*P125)/Q125</f>
        <v>41.056523666000004</v>
      </c>
      <c r="X125" s="10">
        <f t="shared" si="88"/>
        <v>10.09234658488861</v>
      </c>
      <c r="Y125" s="10"/>
      <c r="Z125" s="10"/>
      <c r="AA125" s="10">
        <f t="shared" ref="AA125:AA185" si="97">$Y$4*$Z$4</f>
        <v>657000</v>
      </c>
      <c r="AB125" s="18">
        <f t="shared" ref="AB125:AB185" si="98">X125/AA125</f>
        <v>1.5361258120073988E-5</v>
      </c>
      <c r="AC125" s="18">
        <f t="shared" si="89"/>
        <v>0.1337719802128523</v>
      </c>
      <c r="AD125" s="18">
        <f t="shared" si="90"/>
        <v>5.5738325088688463E-3</v>
      </c>
      <c r="AE125" s="18">
        <f t="shared" si="91"/>
        <v>6.4780320047520146E-6</v>
      </c>
      <c r="AF125" s="10">
        <f t="shared" si="92"/>
        <v>6.4780320047520146E-3</v>
      </c>
      <c r="AG125" s="18">
        <f t="shared" si="67"/>
        <v>421.71233333333333</v>
      </c>
      <c r="AH125" s="25"/>
      <c r="AI125" s="76"/>
      <c r="AJ125" s="38"/>
      <c r="AK125" s="38"/>
      <c r="AL125" s="38"/>
      <c r="AM125" s="30"/>
      <c r="AN125" s="36"/>
      <c r="AO125" s="8"/>
      <c r="AP125" s="8"/>
      <c r="AQ125" s="8"/>
    </row>
    <row r="126" spans="6:43" x14ac:dyDescent="0.3">
      <c r="F126" s="23"/>
      <c r="G126" s="53">
        <v>0.54166666666666663</v>
      </c>
      <c r="H126" s="10">
        <v>35.69</v>
      </c>
      <c r="I126" s="10">
        <v>9</v>
      </c>
      <c r="J126" s="10">
        <v>7</v>
      </c>
      <c r="K126" s="10">
        <f t="shared" ref="K126:K186" si="99">(J126*1023)/10000</f>
        <v>0.71609999999999996</v>
      </c>
      <c r="L126" s="10">
        <f t="shared" ref="L126:L186" si="100">(((5/K126)-1)*1000)</f>
        <v>5982.2650467811764</v>
      </c>
      <c r="M126" s="10">
        <f t="shared" ref="M126:M186" si="101">L126/1000</f>
        <v>5.9822650467811762</v>
      </c>
      <c r="N126" s="10">
        <f t="shared" ref="N126:N186" si="102">1000*(M126)^(-2.955)</f>
        <v>5.0624646320370861</v>
      </c>
      <c r="O126" s="10" t="str">
        <f t="shared" ref="O126:O186" si="103">IF(M126&lt;=2,"METANO","OTRO GAS")</f>
        <v>OTRO GAS</v>
      </c>
      <c r="P126" s="10">
        <f t="shared" si="93"/>
        <v>308.69</v>
      </c>
      <c r="Q126" s="10">
        <f t="shared" si="94"/>
        <v>0.6124157077824427</v>
      </c>
      <c r="R126" s="11">
        <f t="shared" si="95"/>
        <v>5.0624646320370863E-6</v>
      </c>
      <c r="S126" s="11">
        <f t="shared" si="85"/>
        <v>1000</v>
      </c>
      <c r="T126" s="11">
        <f t="shared" si="86"/>
        <v>2.4194124335901068E-2</v>
      </c>
      <c r="U126" s="11">
        <f t="shared" si="84"/>
        <v>16</v>
      </c>
      <c r="V126" s="10">
        <f t="shared" si="87"/>
        <v>1000</v>
      </c>
      <c r="W126" s="10">
        <f t="shared" si="96"/>
        <v>41.332349380222226</v>
      </c>
      <c r="X126" s="10">
        <f t="shared" si="88"/>
        <v>1.9597103800577109</v>
      </c>
      <c r="Y126" s="10"/>
      <c r="Z126" s="10"/>
      <c r="AA126" s="10">
        <f t="shared" si="97"/>
        <v>657000</v>
      </c>
      <c r="AB126" s="18">
        <f t="shared" si="98"/>
        <v>2.9828164080026041E-6</v>
      </c>
      <c r="AC126" s="18">
        <f t="shared" si="89"/>
        <v>2.5975558407449875E-2</v>
      </c>
      <c r="AD126" s="18">
        <f t="shared" si="90"/>
        <v>1.0823149336437448E-3</v>
      </c>
      <c r="AE126" s="18">
        <f t="shared" si="91"/>
        <v>1.25789046732373E-6</v>
      </c>
      <c r="AF126" s="10">
        <f t="shared" si="92"/>
        <v>1.2578904673237299E-3</v>
      </c>
      <c r="AG126" s="18">
        <f t="shared" si="67"/>
        <v>421.71233333333322</v>
      </c>
      <c r="AH126" s="25"/>
      <c r="AI126" s="76"/>
      <c r="AJ126" s="38"/>
      <c r="AK126" s="38"/>
      <c r="AL126" s="38"/>
      <c r="AM126" s="30"/>
      <c r="AN126" s="36"/>
      <c r="AO126" s="8"/>
      <c r="AP126" s="8"/>
      <c r="AQ126" s="8"/>
    </row>
    <row r="127" spans="6:43" x14ac:dyDescent="0.3">
      <c r="F127" s="23"/>
      <c r="G127" s="53">
        <v>0.625</v>
      </c>
      <c r="H127" s="10">
        <v>35.75</v>
      </c>
      <c r="I127" s="10">
        <v>9</v>
      </c>
      <c r="J127" s="10">
        <v>22</v>
      </c>
      <c r="K127" s="10">
        <f t="shared" si="99"/>
        <v>2.2505999999999999</v>
      </c>
      <c r="L127" s="10">
        <f t="shared" si="100"/>
        <v>1221.6297876121923</v>
      </c>
      <c r="M127" s="10">
        <f t="shared" si="101"/>
        <v>1.2216297876121924</v>
      </c>
      <c r="N127" s="12">
        <f t="shared" si="102"/>
        <v>553.46917882964988</v>
      </c>
      <c r="O127" s="10" t="str">
        <f t="shared" si="103"/>
        <v>METANO</v>
      </c>
      <c r="P127" s="10">
        <f t="shared" si="93"/>
        <v>308.75</v>
      </c>
      <c r="Q127" s="10">
        <f t="shared" si="94"/>
        <v>0.6124157077824427</v>
      </c>
      <c r="R127" s="11">
        <f t="shared" si="95"/>
        <v>5.5346917882964988E-4</v>
      </c>
      <c r="S127" s="11">
        <f t="shared" si="85"/>
        <v>1000</v>
      </c>
      <c r="T127" s="11">
        <f t="shared" si="86"/>
        <v>2.4189422643722428E-2</v>
      </c>
      <c r="U127" s="11">
        <f t="shared" si="84"/>
        <v>16</v>
      </c>
      <c r="V127" s="10">
        <f t="shared" si="87"/>
        <v>1000</v>
      </c>
      <c r="W127" s="10">
        <f t="shared" si="96"/>
        <v>41.340383138888896</v>
      </c>
      <c r="X127" s="12">
        <f t="shared" si="88"/>
        <v>214.20959819175025</v>
      </c>
      <c r="Y127" s="10"/>
      <c r="Z127" s="10"/>
      <c r="AA127" s="10">
        <f t="shared" si="97"/>
        <v>657000</v>
      </c>
      <c r="AB127" s="47">
        <f t="shared" si="98"/>
        <v>3.2604200638013738E-4</v>
      </c>
      <c r="AC127" s="47">
        <f t="shared" si="89"/>
        <v>2.839304208360788</v>
      </c>
      <c r="AD127" s="47">
        <f t="shared" si="90"/>
        <v>0.11830434201503283</v>
      </c>
      <c r="AE127" s="47">
        <f t="shared" si="91"/>
        <v>1.3749593527524927E-4</v>
      </c>
      <c r="AF127" s="12">
        <f t="shared" si="92"/>
        <v>0.13749593527524925</v>
      </c>
      <c r="AG127" s="47">
        <f t="shared" si="67"/>
        <v>421.71233333333322</v>
      </c>
      <c r="AH127" s="25"/>
      <c r="AI127" s="76"/>
      <c r="AJ127" s="38"/>
      <c r="AK127" s="38"/>
      <c r="AL127" s="38"/>
      <c r="AM127" s="30"/>
      <c r="AN127" s="36"/>
      <c r="AO127" s="8"/>
      <c r="AP127" s="8"/>
      <c r="AQ127" s="8"/>
    </row>
    <row r="128" spans="6:43" x14ac:dyDescent="0.3">
      <c r="F128" s="23"/>
      <c r="G128" s="53">
        <v>0.79166666666666663</v>
      </c>
      <c r="H128" s="10">
        <v>27.5</v>
      </c>
      <c r="I128" s="10">
        <v>9</v>
      </c>
      <c r="J128" s="10">
        <v>13</v>
      </c>
      <c r="K128" s="10">
        <f t="shared" si="99"/>
        <v>1.3299000000000001</v>
      </c>
      <c r="L128" s="10">
        <f t="shared" si="100"/>
        <v>2759.6811790360175</v>
      </c>
      <c r="M128" s="10">
        <f t="shared" si="101"/>
        <v>2.7596811790360176</v>
      </c>
      <c r="N128" s="10">
        <f t="shared" si="102"/>
        <v>49.803735260946723</v>
      </c>
      <c r="O128" s="10" t="str">
        <f t="shared" si="103"/>
        <v>OTRO GAS</v>
      </c>
      <c r="P128" s="10">
        <f t="shared" si="93"/>
        <v>300.5</v>
      </c>
      <c r="Q128" s="10">
        <f t="shared" si="94"/>
        <v>0.6124157077824427</v>
      </c>
      <c r="R128" s="11">
        <f t="shared" si="95"/>
        <v>4.9803735260946722E-5</v>
      </c>
      <c r="S128" s="11">
        <f t="shared" ref="S128:S139" si="104">1000/1</f>
        <v>1000</v>
      </c>
      <c r="T128" s="11">
        <f t="shared" ref="T128:T139" si="105">1/W128</f>
        <v>2.4853524929282198E-2</v>
      </c>
      <c r="U128" s="11">
        <f t="shared" si="84"/>
        <v>16</v>
      </c>
      <c r="V128" s="10">
        <f t="shared" ref="V128:V139" si="106">1000/1</f>
        <v>1000</v>
      </c>
      <c r="W128" s="10">
        <f t="shared" si="96"/>
        <v>40.235741322222225</v>
      </c>
      <c r="X128" s="10">
        <f t="shared" ref="X128:X139" si="107">R128*S128*T128*U128*V128</f>
        <v>19.804774014068965</v>
      </c>
      <c r="Y128" s="10"/>
      <c r="Z128" s="10"/>
      <c r="AA128" s="10">
        <f t="shared" si="97"/>
        <v>657000</v>
      </c>
      <c r="AB128" s="18">
        <f t="shared" si="98"/>
        <v>3.0144252685036477E-5</v>
      </c>
      <c r="AC128" s="18">
        <f t="shared" ref="AC128:AC139" si="108">AB128*8708.4</f>
        <v>0.26250821008237163</v>
      </c>
      <c r="AD128" s="18">
        <f t="shared" ref="AD128:AD139" si="109">AC128/24</f>
        <v>1.0937842086765485E-2</v>
      </c>
      <c r="AE128" s="18">
        <f t="shared" ref="AE128:AE139" si="110">(AD128*4.184)/3600</f>
        <v>1.2712203136396331E-5</v>
      </c>
      <c r="AF128" s="10">
        <f t="shared" ref="AF128:AF139" si="111">AE128*1000</f>
        <v>1.2712203136396332E-2</v>
      </c>
      <c r="AG128" s="18">
        <f t="shared" si="67"/>
        <v>421.71233333333333</v>
      </c>
      <c r="AH128" s="25"/>
      <c r="AI128" s="76"/>
      <c r="AJ128" s="38"/>
      <c r="AK128" s="38"/>
      <c r="AL128" s="38"/>
      <c r="AM128" s="30"/>
      <c r="AN128" s="36"/>
      <c r="AO128" s="8"/>
      <c r="AP128" s="8"/>
      <c r="AQ128" s="8"/>
    </row>
    <row r="129" spans="6:43" ht="15" thickBot="1" x14ac:dyDescent="0.35">
      <c r="F129" s="24"/>
      <c r="G129" s="54">
        <v>0.875</v>
      </c>
      <c r="H129" s="13">
        <v>25.84</v>
      </c>
      <c r="I129" s="13">
        <v>9</v>
      </c>
      <c r="J129" s="13">
        <v>26</v>
      </c>
      <c r="K129" s="13">
        <f t="shared" si="99"/>
        <v>2.6598000000000002</v>
      </c>
      <c r="L129" s="13">
        <f t="shared" si="100"/>
        <v>879.84058951800876</v>
      </c>
      <c r="M129" s="13">
        <f t="shared" si="101"/>
        <v>0.87984058951800881</v>
      </c>
      <c r="N129" s="15">
        <f t="shared" si="102"/>
        <v>1459.7759345464669</v>
      </c>
      <c r="O129" s="13" t="str">
        <f t="shared" si="103"/>
        <v>METANO</v>
      </c>
      <c r="P129" s="13">
        <f t="shared" si="93"/>
        <v>298.83999999999997</v>
      </c>
      <c r="Q129" s="13">
        <f t="shared" si="94"/>
        <v>0.6124157077824427</v>
      </c>
      <c r="R129" s="14">
        <f t="shared" si="95"/>
        <v>1.4597759345464669E-3</v>
      </c>
      <c r="S129" s="14">
        <f t="shared" si="104"/>
        <v>1000</v>
      </c>
      <c r="T129" s="14">
        <f t="shared" si="105"/>
        <v>2.4991581586298023E-2</v>
      </c>
      <c r="U129" s="14">
        <f t="shared" ref="U129:U151" si="112">$D$6/1</f>
        <v>16</v>
      </c>
      <c r="V129" s="13">
        <f t="shared" si="106"/>
        <v>1000</v>
      </c>
      <c r="W129" s="13">
        <f t="shared" si="96"/>
        <v>40.013473999111113</v>
      </c>
      <c r="X129" s="15">
        <f t="shared" si="107"/>
        <v>583.71374985491957</v>
      </c>
      <c r="Y129" s="13"/>
      <c r="Z129" s="13"/>
      <c r="AA129" s="13">
        <f t="shared" si="97"/>
        <v>657000</v>
      </c>
      <c r="AB129" s="51">
        <f t="shared" si="98"/>
        <v>8.8845319612620944E-4</v>
      </c>
      <c r="AC129" s="51">
        <f t="shared" si="108"/>
        <v>7.7370058131454824</v>
      </c>
      <c r="AD129" s="51">
        <f t="shared" si="109"/>
        <v>0.32237524221439512</v>
      </c>
      <c r="AE129" s="51">
        <f t="shared" si="110"/>
        <v>3.7467167039584141E-4</v>
      </c>
      <c r="AF129" s="15">
        <f t="shared" si="111"/>
        <v>0.37467167039584143</v>
      </c>
      <c r="AG129" s="51">
        <f t="shared" si="67"/>
        <v>421.71233333333333</v>
      </c>
      <c r="AH129" s="43"/>
      <c r="AI129" s="76"/>
      <c r="AJ129" s="38"/>
      <c r="AK129" s="38"/>
      <c r="AL129" s="38"/>
      <c r="AM129" s="30"/>
      <c r="AN129" s="36"/>
      <c r="AO129" s="8"/>
      <c r="AP129" s="8"/>
      <c r="AQ129" s="8"/>
    </row>
    <row r="130" spans="6:43" x14ac:dyDescent="0.3">
      <c r="F130" s="22">
        <v>44490</v>
      </c>
      <c r="G130" s="55">
        <v>0</v>
      </c>
      <c r="H130" s="16">
        <v>25.94</v>
      </c>
      <c r="I130" s="16">
        <v>9</v>
      </c>
      <c r="J130" s="16">
        <v>29</v>
      </c>
      <c r="K130" s="16">
        <f t="shared" si="99"/>
        <v>2.9666999999999999</v>
      </c>
      <c r="L130" s="16">
        <f t="shared" si="100"/>
        <v>685.37432163683559</v>
      </c>
      <c r="M130" s="16">
        <f t="shared" si="101"/>
        <v>0.68537432163683554</v>
      </c>
      <c r="N130" s="19">
        <f t="shared" si="102"/>
        <v>3053.7484896681908</v>
      </c>
      <c r="O130" s="16" t="str">
        <f t="shared" si="103"/>
        <v>METANO</v>
      </c>
      <c r="P130" s="16">
        <f t="shared" si="93"/>
        <v>298.94</v>
      </c>
      <c r="Q130" s="16">
        <f t="shared" si="94"/>
        <v>0.6124157077824427</v>
      </c>
      <c r="R130" s="17">
        <f t="shared" si="95"/>
        <v>3.0537484896681908E-3</v>
      </c>
      <c r="S130" s="17">
        <f t="shared" si="104"/>
        <v>1000</v>
      </c>
      <c r="T130" s="17">
        <f t="shared" si="105"/>
        <v>2.4983221520202385E-2</v>
      </c>
      <c r="U130" s="17">
        <f t="shared" si="112"/>
        <v>16</v>
      </c>
      <c r="V130" s="16">
        <f t="shared" si="106"/>
        <v>1000</v>
      </c>
      <c r="W130" s="16">
        <f t="shared" si="96"/>
        <v>40.026863596888894</v>
      </c>
      <c r="X130" s="19">
        <f t="shared" si="107"/>
        <v>1220.6795997498218</v>
      </c>
      <c r="Y130" s="16"/>
      <c r="Z130" s="16"/>
      <c r="AA130" s="16">
        <f t="shared" si="97"/>
        <v>657000</v>
      </c>
      <c r="AB130" s="50">
        <f t="shared" si="98"/>
        <v>1.8579598169708095E-3</v>
      </c>
      <c r="AC130" s="50">
        <f t="shared" si="108"/>
        <v>16.179857270108599</v>
      </c>
      <c r="AD130" s="50">
        <f t="shared" si="109"/>
        <v>0.67416071958785828</v>
      </c>
      <c r="AE130" s="50">
        <f t="shared" si="110"/>
        <v>7.8352456965433311E-4</v>
      </c>
      <c r="AF130" s="19">
        <f t="shared" si="111"/>
        <v>0.78352456965433315</v>
      </c>
      <c r="AG130" s="50">
        <f t="shared" si="67"/>
        <v>421.71233333333339</v>
      </c>
      <c r="AH130" s="44">
        <f>AVERAGE(AG130,AG132,AG134,AG135,AG137)</f>
        <v>421.71233333333328</v>
      </c>
      <c r="AI130" s="77"/>
      <c r="AJ130" s="38"/>
      <c r="AK130" s="38"/>
      <c r="AL130" s="38"/>
      <c r="AM130" s="30"/>
      <c r="AN130" s="36"/>
      <c r="AO130" s="8"/>
      <c r="AP130" s="8"/>
      <c r="AQ130" s="8"/>
    </row>
    <row r="131" spans="6:43" x14ac:dyDescent="0.3">
      <c r="F131" s="23"/>
      <c r="G131" s="53">
        <v>8.3333333333333329E-2</v>
      </c>
      <c r="H131" s="10">
        <v>25.44</v>
      </c>
      <c r="I131" s="10">
        <v>9</v>
      </c>
      <c r="J131" s="10">
        <v>14</v>
      </c>
      <c r="K131" s="10">
        <f t="shared" si="99"/>
        <v>1.4321999999999999</v>
      </c>
      <c r="L131" s="10">
        <f t="shared" si="100"/>
        <v>2491.1325233905882</v>
      </c>
      <c r="M131" s="10">
        <f t="shared" si="101"/>
        <v>2.4911325233905881</v>
      </c>
      <c r="N131" s="10">
        <f t="shared" si="102"/>
        <v>67.398054758886161</v>
      </c>
      <c r="O131" s="10" t="str">
        <f t="shared" si="103"/>
        <v>OTRO GAS</v>
      </c>
      <c r="P131" s="10">
        <f t="shared" si="93"/>
        <v>298.44</v>
      </c>
      <c r="Q131" s="10">
        <f t="shared" si="94"/>
        <v>0.6124157077824427</v>
      </c>
      <c r="R131" s="11">
        <f t="shared" si="95"/>
        <v>6.7398054758886167E-5</v>
      </c>
      <c r="S131" s="11">
        <f t="shared" si="104"/>
        <v>1000</v>
      </c>
      <c r="T131" s="11">
        <f t="shared" si="105"/>
        <v>2.5025077875785087E-2</v>
      </c>
      <c r="U131" s="11">
        <f t="shared" si="112"/>
        <v>16</v>
      </c>
      <c r="V131" s="10">
        <f t="shared" si="106"/>
        <v>1000</v>
      </c>
      <c r="W131" s="10">
        <f t="shared" si="96"/>
        <v>39.959915608000003</v>
      </c>
      <c r="X131" s="10">
        <f t="shared" si="107"/>
        <v>26.986265104280861</v>
      </c>
      <c r="Y131" s="10"/>
      <c r="Z131" s="10"/>
      <c r="AA131" s="10">
        <f t="shared" si="97"/>
        <v>657000</v>
      </c>
      <c r="AB131" s="18">
        <f t="shared" si="98"/>
        <v>4.1074984938022621E-5</v>
      </c>
      <c r="AC131" s="18">
        <f t="shared" si="108"/>
        <v>0.3576973988342762</v>
      </c>
      <c r="AD131" s="18">
        <f t="shared" si="109"/>
        <v>1.4904058284761509E-2</v>
      </c>
      <c r="AE131" s="18">
        <f t="shared" si="110"/>
        <v>1.7321827739845042E-5</v>
      </c>
      <c r="AF131" s="10">
        <f t="shared" si="111"/>
        <v>1.7321827739845041E-2</v>
      </c>
      <c r="AG131" s="18">
        <f t="shared" si="67"/>
        <v>421.71233333333333</v>
      </c>
      <c r="AH131" s="25"/>
      <c r="AI131" s="76"/>
      <c r="AJ131" s="38"/>
      <c r="AK131" s="38"/>
      <c r="AL131" s="38"/>
      <c r="AM131" s="30"/>
      <c r="AN131" s="36"/>
      <c r="AO131" s="8"/>
      <c r="AP131" s="8"/>
      <c r="AQ131" s="8"/>
    </row>
    <row r="132" spans="6:43" x14ac:dyDescent="0.3">
      <c r="F132" s="23"/>
      <c r="G132" s="53">
        <v>0.29166666666666669</v>
      </c>
      <c r="H132" s="10">
        <v>36.06</v>
      </c>
      <c r="I132" s="10">
        <v>9</v>
      </c>
      <c r="J132" s="10">
        <v>24</v>
      </c>
      <c r="K132" s="10">
        <f t="shared" si="99"/>
        <v>2.4552</v>
      </c>
      <c r="L132" s="10">
        <f t="shared" si="100"/>
        <v>1036.4939719778429</v>
      </c>
      <c r="M132" s="10">
        <f t="shared" si="101"/>
        <v>1.0364939719778428</v>
      </c>
      <c r="N132" s="12">
        <f t="shared" si="102"/>
        <v>899.49791934570374</v>
      </c>
      <c r="O132" s="10" t="str">
        <f t="shared" si="103"/>
        <v>METANO</v>
      </c>
      <c r="P132" s="10">
        <f t="shared" si="93"/>
        <v>309.06</v>
      </c>
      <c r="Q132" s="10">
        <f t="shared" si="94"/>
        <v>0.6124157077824427</v>
      </c>
      <c r="R132" s="11">
        <f t="shared" si="95"/>
        <v>8.994979193457037E-4</v>
      </c>
      <c r="S132" s="11">
        <f t="shared" si="104"/>
        <v>1000</v>
      </c>
      <c r="T132" s="11">
        <f t="shared" si="105"/>
        <v>2.4165159649418559E-2</v>
      </c>
      <c r="U132" s="11">
        <f t="shared" si="112"/>
        <v>16</v>
      </c>
      <c r="V132" s="10">
        <f t="shared" si="106"/>
        <v>1000</v>
      </c>
      <c r="W132" s="10">
        <f t="shared" si="96"/>
        <v>41.381890892000008</v>
      </c>
      <c r="X132" s="12">
        <f t="shared" si="107"/>
        <v>347.78417320493998</v>
      </c>
      <c r="Y132" s="10"/>
      <c r="Z132" s="10"/>
      <c r="AA132" s="10">
        <f t="shared" si="97"/>
        <v>657000</v>
      </c>
      <c r="AB132" s="47">
        <f t="shared" si="98"/>
        <v>5.2935186180356163E-4</v>
      </c>
      <c r="AC132" s="47">
        <f t="shared" si="108"/>
        <v>4.609807753330136</v>
      </c>
      <c r="AD132" s="47">
        <f t="shared" si="109"/>
        <v>0.19207532305542233</v>
      </c>
      <c r="AE132" s="47">
        <f t="shared" si="110"/>
        <v>2.2323420879552416E-4</v>
      </c>
      <c r="AF132" s="12">
        <f t="shared" si="111"/>
        <v>0.22323420879552416</v>
      </c>
      <c r="AG132" s="47">
        <f t="shared" si="67"/>
        <v>421.71233333333328</v>
      </c>
      <c r="AH132" s="25"/>
      <c r="AI132" s="76"/>
      <c r="AJ132" s="38"/>
      <c r="AK132" s="38"/>
      <c r="AL132" s="38"/>
      <c r="AM132" s="30"/>
      <c r="AN132" s="36"/>
      <c r="AO132" s="8"/>
      <c r="AP132" s="8"/>
      <c r="AQ132" s="8"/>
    </row>
    <row r="133" spans="6:43" x14ac:dyDescent="0.3">
      <c r="F133" s="23"/>
      <c r="G133" s="53">
        <v>0.33333333333333331</v>
      </c>
      <c r="H133" s="10">
        <v>35.19</v>
      </c>
      <c r="I133" s="10">
        <v>9</v>
      </c>
      <c r="J133" s="10">
        <v>15</v>
      </c>
      <c r="K133" s="10">
        <f t="shared" si="99"/>
        <v>1.5345</v>
      </c>
      <c r="L133" s="10">
        <f t="shared" si="100"/>
        <v>2258.390355164549</v>
      </c>
      <c r="M133" s="10">
        <f t="shared" si="101"/>
        <v>2.2583903551645488</v>
      </c>
      <c r="N133" s="10">
        <f t="shared" si="102"/>
        <v>90.058337232381291</v>
      </c>
      <c r="O133" s="10" t="str">
        <f t="shared" si="103"/>
        <v>OTRO GAS</v>
      </c>
      <c r="P133" s="10">
        <f t="shared" si="93"/>
        <v>308.19</v>
      </c>
      <c r="Q133" s="10">
        <f t="shared" si="94"/>
        <v>0.6124157077824427</v>
      </c>
      <c r="R133" s="11">
        <f t="shared" si="95"/>
        <v>9.0058337232381286E-5</v>
      </c>
      <c r="S133" s="11">
        <f t="shared" si="104"/>
        <v>1000</v>
      </c>
      <c r="T133" s="11">
        <f t="shared" si="105"/>
        <v>2.4233376297898377E-2</v>
      </c>
      <c r="U133" s="11">
        <f t="shared" si="112"/>
        <v>16</v>
      </c>
      <c r="V133" s="10">
        <f t="shared" si="106"/>
        <v>1000</v>
      </c>
      <c r="W133" s="10">
        <f t="shared" si="96"/>
        <v>41.265401391333334</v>
      </c>
      <c r="X133" s="10">
        <f t="shared" si="107"/>
        <v>34.918681198645238</v>
      </c>
      <c r="Y133" s="10"/>
      <c r="Z133" s="10"/>
      <c r="AA133" s="10">
        <f t="shared" si="97"/>
        <v>657000</v>
      </c>
      <c r="AB133" s="18">
        <f t="shared" si="98"/>
        <v>5.3148677623508737E-5</v>
      </c>
      <c r="AC133" s="18">
        <f t="shared" si="108"/>
        <v>0.46283994421656349</v>
      </c>
      <c r="AD133" s="18">
        <f t="shared" si="109"/>
        <v>1.9284997675690144E-2</v>
      </c>
      <c r="AE133" s="18">
        <f t="shared" si="110"/>
        <v>2.2413452854190992E-5</v>
      </c>
      <c r="AF133" s="10">
        <f t="shared" si="111"/>
        <v>2.2413452854190993E-2</v>
      </c>
      <c r="AG133" s="18">
        <f t="shared" si="67"/>
        <v>421.71233333333339</v>
      </c>
      <c r="AH133" s="25"/>
      <c r="AI133" s="76"/>
      <c r="AJ133" s="38"/>
      <c r="AK133" s="38"/>
      <c r="AL133" s="38"/>
      <c r="AM133" s="30"/>
      <c r="AN133" s="36"/>
      <c r="AO133" s="8"/>
      <c r="AP133" s="8"/>
      <c r="AQ133" s="8"/>
    </row>
    <row r="134" spans="6:43" x14ac:dyDescent="0.3">
      <c r="F134" s="23"/>
      <c r="G134" s="53">
        <v>0.41666666666666669</v>
      </c>
      <c r="H134" s="10">
        <v>35.44</v>
      </c>
      <c r="I134" s="10">
        <v>9</v>
      </c>
      <c r="J134" s="10">
        <v>30</v>
      </c>
      <c r="K134" s="10">
        <f t="shared" si="99"/>
        <v>3.069</v>
      </c>
      <c r="L134" s="10">
        <f t="shared" si="100"/>
        <v>629.19517758227437</v>
      </c>
      <c r="M134" s="10">
        <f t="shared" si="101"/>
        <v>0.62919517758227439</v>
      </c>
      <c r="N134" s="12">
        <f t="shared" si="102"/>
        <v>3931.779792698293</v>
      </c>
      <c r="O134" s="10" t="str">
        <f t="shared" si="103"/>
        <v>METANO</v>
      </c>
      <c r="P134" s="10">
        <f t="shared" si="93"/>
        <v>308.44</v>
      </c>
      <c r="Q134" s="10">
        <f t="shared" si="94"/>
        <v>0.6124157077824427</v>
      </c>
      <c r="R134" s="11">
        <f t="shared" si="95"/>
        <v>3.9317797926982931E-3</v>
      </c>
      <c r="S134" s="11">
        <f t="shared" si="104"/>
        <v>1000</v>
      </c>
      <c r="T134" s="11">
        <f t="shared" si="105"/>
        <v>2.4213734409445273E-2</v>
      </c>
      <c r="U134" s="11">
        <f t="shared" si="112"/>
        <v>16</v>
      </c>
      <c r="V134" s="10">
        <f t="shared" si="106"/>
        <v>1000</v>
      </c>
      <c r="W134" s="10">
        <f t="shared" si="96"/>
        <v>41.298875385777784</v>
      </c>
      <c r="X134" s="12">
        <f t="shared" si="107"/>
        <v>1523.2491465091243</v>
      </c>
      <c r="Y134" s="10"/>
      <c r="Z134" s="10"/>
      <c r="AA134" s="10">
        <f t="shared" si="97"/>
        <v>657000</v>
      </c>
      <c r="AB134" s="47">
        <f t="shared" si="98"/>
        <v>2.3184918516120615E-3</v>
      </c>
      <c r="AC134" s="47">
        <f t="shared" si="108"/>
        <v>20.190354440578474</v>
      </c>
      <c r="AD134" s="47">
        <f t="shared" si="109"/>
        <v>0.84126476835743647</v>
      </c>
      <c r="AE134" s="47">
        <f t="shared" si="110"/>
        <v>9.7773660855764275E-4</v>
      </c>
      <c r="AF134" s="12">
        <f t="shared" si="111"/>
        <v>0.97773660855764277</v>
      </c>
      <c r="AG134" s="47">
        <f t="shared" si="67"/>
        <v>421.71233333333328</v>
      </c>
      <c r="AH134" s="25"/>
      <c r="AI134" s="76"/>
      <c r="AJ134" s="38"/>
      <c r="AK134" s="38"/>
      <c r="AL134" s="38"/>
      <c r="AM134" s="30"/>
      <c r="AN134" s="36"/>
      <c r="AO134" s="8"/>
      <c r="AP134" s="8"/>
      <c r="AQ134" s="8"/>
    </row>
    <row r="135" spans="6:43" x14ac:dyDescent="0.3">
      <c r="F135" s="23"/>
      <c r="G135" s="53">
        <v>0.58333333333333337</v>
      </c>
      <c r="H135" s="10">
        <v>36.880000000000003</v>
      </c>
      <c r="I135" s="10">
        <v>9</v>
      </c>
      <c r="J135" s="10">
        <v>20</v>
      </c>
      <c r="K135" s="10">
        <f t="shared" si="99"/>
        <v>2.0459999999999998</v>
      </c>
      <c r="L135" s="10">
        <f t="shared" si="100"/>
        <v>1443.7927663734115</v>
      </c>
      <c r="M135" s="10">
        <f t="shared" si="101"/>
        <v>1.4437927663734116</v>
      </c>
      <c r="N135" s="12">
        <f t="shared" si="102"/>
        <v>337.80271359723616</v>
      </c>
      <c r="O135" s="10" t="str">
        <f t="shared" si="103"/>
        <v>METANO</v>
      </c>
      <c r="P135" s="10">
        <f t="shared" si="93"/>
        <v>309.88</v>
      </c>
      <c r="Q135" s="10">
        <f t="shared" si="94"/>
        <v>0.6124157077824427</v>
      </c>
      <c r="R135" s="11">
        <f t="shared" si="95"/>
        <v>3.3780271359723615E-4</v>
      </c>
      <c r="S135" s="11">
        <f t="shared" si="104"/>
        <v>1000</v>
      </c>
      <c r="T135" s="11">
        <f t="shared" si="105"/>
        <v>2.4101214151443465E-2</v>
      </c>
      <c r="U135" s="11">
        <f t="shared" si="112"/>
        <v>16</v>
      </c>
      <c r="V135" s="10">
        <f t="shared" si="106"/>
        <v>1000</v>
      </c>
      <c r="W135" s="10">
        <f t="shared" si="96"/>
        <v>41.491685593777781</v>
      </c>
      <c r="X135" s="12">
        <f t="shared" si="107"/>
        <v>130.26328866153139</v>
      </c>
      <c r="Y135" s="10"/>
      <c r="Z135" s="10"/>
      <c r="AA135" s="10">
        <f t="shared" si="97"/>
        <v>657000</v>
      </c>
      <c r="AB135" s="47">
        <f t="shared" si="98"/>
        <v>1.9826984575575555E-4</v>
      </c>
      <c r="AC135" s="47">
        <f t="shared" si="108"/>
        <v>1.7266131247794214</v>
      </c>
      <c r="AD135" s="47">
        <f t="shared" si="109"/>
        <v>7.1942213532475888E-2</v>
      </c>
      <c r="AE135" s="47">
        <f t="shared" si="110"/>
        <v>8.3612839283299758E-5</v>
      </c>
      <c r="AF135" s="12">
        <f t="shared" si="111"/>
        <v>8.3612839283299753E-2</v>
      </c>
      <c r="AG135" s="47">
        <f t="shared" ref="AG135:AG198" si="113">AF135/AB135</f>
        <v>421.71233333333328</v>
      </c>
      <c r="AH135" s="25"/>
      <c r="AI135" s="76"/>
      <c r="AJ135" s="38"/>
      <c r="AK135" s="38"/>
      <c r="AL135" s="38"/>
      <c r="AM135" s="30"/>
      <c r="AN135" s="36"/>
      <c r="AO135" s="8"/>
      <c r="AP135" s="8"/>
      <c r="AQ135" s="8"/>
    </row>
    <row r="136" spans="6:43" x14ac:dyDescent="0.3">
      <c r="F136" s="23"/>
      <c r="G136" s="53">
        <v>0.75</v>
      </c>
      <c r="H136" s="10">
        <v>29.12</v>
      </c>
      <c r="I136" s="10">
        <v>9</v>
      </c>
      <c r="J136" s="10">
        <v>4</v>
      </c>
      <c r="K136" s="10">
        <f t="shared" si="99"/>
        <v>0.40920000000000001</v>
      </c>
      <c r="L136" s="10">
        <f t="shared" si="100"/>
        <v>11218.963831867057</v>
      </c>
      <c r="M136" s="10">
        <f t="shared" si="101"/>
        <v>11.218963831867057</v>
      </c>
      <c r="N136" s="10">
        <f t="shared" si="102"/>
        <v>0.78956816571925181</v>
      </c>
      <c r="O136" s="10" t="str">
        <f t="shared" si="103"/>
        <v>OTRO GAS</v>
      </c>
      <c r="P136" s="10">
        <f t="shared" si="93"/>
        <v>302.12</v>
      </c>
      <c r="Q136" s="10">
        <f t="shared" si="94"/>
        <v>0.6124157077824427</v>
      </c>
      <c r="R136" s="11">
        <f t="shared" si="95"/>
        <v>7.8956816571925184E-7</v>
      </c>
      <c r="S136" s="11">
        <f t="shared" si="104"/>
        <v>1000</v>
      </c>
      <c r="T136" s="11">
        <f t="shared" si="105"/>
        <v>2.4720257650103605E-2</v>
      </c>
      <c r="U136" s="11">
        <f t="shared" si="112"/>
        <v>16</v>
      </c>
      <c r="V136" s="10">
        <f t="shared" si="106"/>
        <v>1000</v>
      </c>
      <c r="W136" s="10">
        <f t="shared" si="96"/>
        <v>40.452652806222225</v>
      </c>
      <c r="X136" s="10">
        <f t="shared" si="107"/>
        <v>0.3122932558223937</v>
      </c>
      <c r="Y136" s="10"/>
      <c r="Z136" s="10"/>
      <c r="AA136" s="10">
        <f t="shared" si="97"/>
        <v>657000</v>
      </c>
      <c r="AB136" s="18">
        <f t="shared" si="98"/>
        <v>4.7533220064291277E-7</v>
      </c>
      <c r="AC136" s="18">
        <f t="shared" si="108"/>
        <v>4.139382936078741E-3</v>
      </c>
      <c r="AD136" s="18">
        <f t="shared" si="109"/>
        <v>1.7247428900328088E-4</v>
      </c>
      <c r="AE136" s="18">
        <f t="shared" si="110"/>
        <v>2.0045345144159088E-7</v>
      </c>
      <c r="AF136" s="10">
        <f t="shared" si="111"/>
        <v>2.0045345144159088E-4</v>
      </c>
      <c r="AG136" s="18">
        <f t="shared" si="113"/>
        <v>421.71233333333328</v>
      </c>
      <c r="AH136" s="25"/>
      <c r="AI136" s="76"/>
      <c r="AJ136" s="38"/>
      <c r="AK136" s="38"/>
      <c r="AL136" s="38"/>
      <c r="AM136" s="30"/>
      <c r="AN136" s="36"/>
      <c r="AO136" s="8"/>
      <c r="AP136" s="8"/>
      <c r="AQ136" s="8"/>
    </row>
    <row r="137" spans="6:43" x14ac:dyDescent="0.3">
      <c r="F137" s="23"/>
      <c r="G137" s="53">
        <v>0.79166666666666663</v>
      </c>
      <c r="H137" s="10">
        <v>28.12</v>
      </c>
      <c r="I137" s="10">
        <v>9</v>
      </c>
      <c r="J137" s="10">
        <v>30</v>
      </c>
      <c r="K137" s="10">
        <f t="shared" si="99"/>
        <v>3.069</v>
      </c>
      <c r="L137" s="10">
        <f t="shared" si="100"/>
        <v>629.19517758227437</v>
      </c>
      <c r="M137" s="10">
        <f t="shared" si="101"/>
        <v>0.62919517758227439</v>
      </c>
      <c r="N137" s="12">
        <f t="shared" si="102"/>
        <v>3931.779792698293</v>
      </c>
      <c r="O137" s="10" t="str">
        <f t="shared" si="103"/>
        <v>METANO</v>
      </c>
      <c r="P137" s="10">
        <f t="shared" si="93"/>
        <v>301.12</v>
      </c>
      <c r="Q137" s="10">
        <f t="shared" si="94"/>
        <v>0.6124157077824427</v>
      </c>
      <c r="R137" s="11">
        <f t="shared" si="95"/>
        <v>3.9317797926982931E-3</v>
      </c>
      <c r="S137" s="11">
        <f t="shared" si="104"/>
        <v>1000</v>
      </c>
      <c r="T137" s="11">
        <f t="shared" si="105"/>
        <v>2.4802352023277432E-2</v>
      </c>
      <c r="U137" s="11">
        <f t="shared" si="112"/>
        <v>16</v>
      </c>
      <c r="V137" s="10">
        <f t="shared" si="106"/>
        <v>1000</v>
      </c>
      <c r="W137" s="10">
        <f t="shared" si="96"/>
        <v>40.31875682844445</v>
      </c>
      <c r="X137" s="12">
        <f t="shared" si="107"/>
        <v>1560.2781839441893</v>
      </c>
      <c r="Y137" s="10"/>
      <c r="Z137" s="10"/>
      <c r="AA137" s="10">
        <f t="shared" si="97"/>
        <v>657000</v>
      </c>
      <c r="AB137" s="47">
        <f t="shared" si="98"/>
        <v>2.3748526391844586E-3</v>
      </c>
      <c r="AC137" s="47">
        <f t="shared" si="108"/>
        <v>20.68116672307394</v>
      </c>
      <c r="AD137" s="47">
        <f t="shared" si="109"/>
        <v>0.86171528012808085</v>
      </c>
      <c r="AE137" s="47">
        <f t="shared" si="110"/>
        <v>1.001504647793303E-3</v>
      </c>
      <c r="AF137" s="12">
        <f t="shared" si="111"/>
        <v>1.0015046477933029</v>
      </c>
      <c r="AG137" s="47">
        <f t="shared" si="113"/>
        <v>421.71233333333339</v>
      </c>
      <c r="AH137" s="25"/>
      <c r="AI137" s="76"/>
      <c r="AJ137" s="38"/>
      <c r="AK137" s="38"/>
      <c r="AL137" s="38"/>
      <c r="AM137" s="30"/>
      <c r="AN137" s="36"/>
      <c r="AO137" s="8"/>
      <c r="AP137" s="8"/>
      <c r="AQ137" s="8"/>
    </row>
    <row r="138" spans="6:43" x14ac:dyDescent="0.3">
      <c r="F138" s="23"/>
      <c r="G138" s="53">
        <v>0.83333333333333337</v>
      </c>
      <c r="H138" s="10">
        <v>27.62</v>
      </c>
      <c r="I138" s="10">
        <v>9</v>
      </c>
      <c r="J138" s="10">
        <v>12</v>
      </c>
      <c r="K138" s="10">
        <f t="shared" si="99"/>
        <v>1.2276</v>
      </c>
      <c r="L138" s="10">
        <f t="shared" si="100"/>
        <v>3072.9879439556858</v>
      </c>
      <c r="M138" s="10">
        <f t="shared" si="101"/>
        <v>3.0729879439556855</v>
      </c>
      <c r="N138" s="10">
        <f t="shared" si="102"/>
        <v>36.245798292354841</v>
      </c>
      <c r="O138" s="10" t="str">
        <f t="shared" si="103"/>
        <v>OTRO GAS</v>
      </c>
      <c r="P138" s="10">
        <f t="shared" si="93"/>
        <v>300.62</v>
      </c>
      <c r="Q138" s="10">
        <f t="shared" si="94"/>
        <v>0.6124157077824427</v>
      </c>
      <c r="R138" s="11">
        <f t="shared" si="95"/>
        <v>3.6245798292354844E-5</v>
      </c>
      <c r="S138" s="11">
        <f t="shared" si="104"/>
        <v>1000</v>
      </c>
      <c r="T138" s="11">
        <f t="shared" si="105"/>
        <v>2.4843604022517798E-2</v>
      </c>
      <c r="U138" s="11">
        <f t="shared" si="112"/>
        <v>16</v>
      </c>
      <c r="V138" s="10">
        <f t="shared" si="106"/>
        <v>1000</v>
      </c>
      <c r="W138" s="10">
        <f t="shared" si="96"/>
        <v>40.251808839555558</v>
      </c>
      <c r="X138" s="10">
        <f t="shared" si="107"/>
        <v>14.407620164085049</v>
      </c>
      <c r="Y138" s="10"/>
      <c r="Z138" s="10"/>
      <c r="AA138" s="10">
        <f t="shared" si="97"/>
        <v>657000</v>
      </c>
      <c r="AB138" s="18">
        <f t="shared" si="98"/>
        <v>2.1929406642442998E-5</v>
      </c>
      <c r="AC138" s="18">
        <f t="shared" si="108"/>
        <v>0.19097004480505059</v>
      </c>
      <c r="AD138" s="18">
        <f t="shared" si="109"/>
        <v>7.9570852002104411E-3</v>
      </c>
      <c r="AE138" s="18">
        <f t="shared" si="110"/>
        <v>9.2479012438001357E-6</v>
      </c>
      <c r="AF138" s="10">
        <f t="shared" si="111"/>
        <v>9.2479012438001357E-3</v>
      </c>
      <c r="AG138" s="18">
        <f t="shared" si="113"/>
        <v>421.71233333333333</v>
      </c>
      <c r="AH138" s="25"/>
      <c r="AI138" s="76"/>
      <c r="AJ138" s="38"/>
      <c r="AK138" s="38"/>
      <c r="AL138" s="38"/>
      <c r="AM138" s="30"/>
      <c r="AN138" s="36"/>
      <c r="AO138" s="8"/>
      <c r="AP138" s="8"/>
      <c r="AQ138" s="8"/>
    </row>
    <row r="139" spans="6:43" ht="15" thickBot="1" x14ac:dyDescent="0.35">
      <c r="F139" s="24"/>
      <c r="G139" s="54">
        <v>0.875</v>
      </c>
      <c r="H139" s="13">
        <v>27</v>
      </c>
      <c r="I139" s="13">
        <v>9</v>
      </c>
      <c r="J139" s="13">
        <v>3</v>
      </c>
      <c r="K139" s="13">
        <f t="shared" si="99"/>
        <v>0.30690000000000001</v>
      </c>
      <c r="L139" s="13">
        <f t="shared" si="100"/>
        <v>15291.951775822743</v>
      </c>
      <c r="M139" s="13">
        <f t="shared" si="101"/>
        <v>15.291951775822742</v>
      </c>
      <c r="N139" s="13">
        <f t="shared" si="102"/>
        <v>0.31616374853762219</v>
      </c>
      <c r="O139" s="13" t="str">
        <f t="shared" si="103"/>
        <v>OTRO GAS</v>
      </c>
      <c r="P139" s="13">
        <f t="shared" si="93"/>
        <v>300</v>
      </c>
      <c r="Q139" s="13">
        <f t="shared" si="94"/>
        <v>0.6124157077824427</v>
      </c>
      <c r="R139" s="14">
        <f t="shared" si="95"/>
        <v>3.1616374853762217E-7</v>
      </c>
      <c r="S139" s="14">
        <f t="shared" si="104"/>
        <v>1000</v>
      </c>
      <c r="T139" s="14">
        <f t="shared" si="105"/>
        <v>2.4894947470831E-2</v>
      </c>
      <c r="U139" s="14">
        <f t="shared" si="112"/>
        <v>16</v>
      </c>
      <c r="V139" s="13">
        <f t="shared" si="106"/>
        <v>1000</v>
      </c>
      <c r="W139" s="13">
        <f t="shared" si="96"/>
        <v>40.16879333333334</v>
      </c>
      <c r="X139" s="13">
        <f t="shared" si="107"/>
        <v>0.12593407859240199</v>
      </c>
      <c r="Y139" s="13"/>
      <c r="Z139" s="13"/>
      <c r="AA139" s="13">
        <f t="shared" si="97"/>
        <v>657000</v>
      </c>
      <c r="AB139" s="48">
        <f t="shared" si="98"/>
        <v>1.9168048491994214E-7</v>
      </c>
      <c r="AC139" s="48">
        <f t="shared" si="108"/>
        <v>1.669230334876824E-3</v>
      </c>
      <c r="AD139" s="48">
        <f t="shared" si="109"/>
        <v>6.9551263953200997E-5</v>
      </c>
      <c r="AE139" s="48">
        <f t="shared" si="110"/>
        <v>8.0834024550053616E-8</v>
      </c>
      <c r="AF139" s="13">
        <f t="shared" si="111"/>
        <v>8.0834024550053619E-5</v>
      </c>
      <c r="AG139" s="48">
        <f t="shared" si="113"/>
        <v>421.71233333333333</v>
      </c>
      <c r="AH139" s="43"/>
      <c r="AI139" s="76"/>
      <c r="AJ139" s="38"/>
      <c r="AK139" s="38"/>
      <c r="AL139" s="38"/>
      <c r="AM139" s="30"/>
      <c r="AN139" s="36"/>
      <c r="AO139" s="8"/>
      <c r="AP139" s="8"/>
      <c r="AQ139" s="8"/>
    </row>
    <row r="140" spans="6:43" x14ac:dyDescent="0.3">
      <c r="F140" s="22">
        <v>44491</v>
      </c>
      <c r="G140" s="55">
        <v>4.1666666666666664E-2</v>
      </c>
      <c r="H140" s="16">
        <v>26.69</v>
      </c>
      <c r="I140" s="16">
        <v>9</v>
      </c>
      <c r="J140" s="16">
        <v>8</v>
      </c>
      <c r="K140" s="16">
        <f t="shared" si="99"/>
        <v>0.81840000000000002</v>
      </c>
      <c r="L140" s="16">
        <f t="shared" si="100"/>
        <v>5109.4819159335284</v>
      </c>
      <c r="M140" s="16">
        <f t="shared" si="101"/>
        <v>5.1094819159335287</v>
      </c>
      <c r="N140" s="16">
        <f t="shared" si="102"/>
        <v>8.0676371997220375</v>
      </c>
      <c r="O140" s="16" t="str">
        <f t="shared" si="103"/>
        <v>OTRO GAS</v>
      </c>
      <c r="P140" s="16">
        <f t="shared" si="93"/>
        <v>299.69</v>
      </c>
      <c r="Q140" s="16">
        <f t="shared" si="94"/>
        <v>0.6124157077824427</v>
      </c>
      <c r="R140" s="17">
        <f t="shared" si="95"/>
        <v>8.0676371997220376E-6</v>
      </c>
      <c r="S140" s="17">
        <f t="shared" ref="S140:S149" si="114">1000/1</f>
        <v>1000</v>
      </c>
      <c r="T140" s="17">
        <f t="shared" ref="T140:T149" si="115">1/W140</f>
        <v>2.4920698859652642E-2</v>
      </c>
      <c r="U140" s="17">
        <f t="shared" si="112"/>
        <v>16</v>
      </c>
      <c r="V140" s="16">
        <f t="shared" ref="V140:V149" si="116">1000/1</f>
        <v>1000</v>
      </c>
      <c r="W140" s="16">
        <f t="shared" si="96"/>
        <v>40.127285580222228</v>
      </c>
      <c r="X140" s="16">
        <f t="shared" ref="X140:X149" si="117">R140*S140*T140*U140*V140</f>
        <v>3.2168185146112678</v>
      </c>
      <c r="Y140" s="16"/>
      <c r="Z140" s="16"/>
      <c r="AA140" s="16">
        <f t="shared" si="97"/>
        <v>657000</v>
      </c>
      <c r="AB140" s="52">
        <f t="shared" si="98"/>
        <v>4.896223005496602E-6</v>
      </c>
      <c r="AC140" s="52">
        <f t="shared" ref="AC140:AC149" si="118">AB140*8708.4</f>
        <v>4.2638268421066605E-2</v>
      </c>
      <c r="AD140" s="52">
        <f t="shared" ref="AD140:AD149" si="119">AC140/24</f>
        <v>1.7765945175444418E-3</v>
      </c>
      <c r="AE140" s="52">
        <f t="shared" ref="AE140:AE149" si="120">(AD140*4.184)/3600</f>
        <v>2.0647976281683181E-6</v>
      </c>
      <c r="AF140" s="16">
        <f t="shared" ref="AF140:AF149" si="121">AE140*1000</f>
        <v>2.0647976281683183E-3</v>
      </c>
      <c r="AG140" s="52">
        <f t="shared" si="113"/>
        <v>421.71233333333333</v>
      </c>
      <c r="AH140" s="44">
        <f>AVERAGE(AG141,AG143,AG144)</f>
        <v>421.71233333333333</v>
      </c>
      <c r="AI140" s="77"/>
      <c r="AJ140" s="38"/>
      <c r="AK140" s="38"/>
      <c r="AL140" s="38"/>
      <c r="AM140" s="30"/>
      <c r="AN140" s="36"/>
      <c r="AO140" s="8"/>
      <c r="AP140" s="8"/>
      <c r="AQ140" s="8"/>
    </row>
    <row r="141" spans="6:43" x14ac:dyDescent="0.3">
      <c r="F141" s="23"/>
      <c r="G141" s="53">
        <v>0.25</v>
      </c>
      <c r="H141" s="10">
        <v>26.31</v>
      </c>
      <c r="I141" s="10">
        <v>9</v>
      </c>
      <c r="J141" s="10">
        <v>28</v>
      </c>
      <c r="K141" s="10">
        <f t="shared" si="99"/>
        <v>2.8643999999999998</v>
      </c>
      <c r="L141" s="10">
        <f t="shared" si="100"/>
        <v>745.56626169529409</v>
      </c>
      <c r="M141" s="10">
        <f t="shared" si="101"/>
        <v>0.74556626169529405</v>
      </c>
      <c r="N141" s="12">
        <f t="shared" si="102"/>
        <v>2381.2398383577811</v>
      </c>
      <c r="O141" s="10" t="str">
        <f t="shared" si="103"/>
        <v>METANO</v>
      </c>
      <c r="P141" s="10">
        <f t="shared" si="93"/>
        <v>299.31</v>
      </c>
      <c r="Q141" s="10">
        <f t="shared" si="94"/>
        <v>0.6124157077824427</v>
      </c>
      <c r="R141" s="11">
        <f t="shared" si="95"/>
        <v>2.381239838357781E-3</v>
      </c>
      <c r="S141" s="11">
        <f t="shared" si="114"/>
        <v>1000</v>
      </c>
      <c r="T141" s="11">
        <f t="shared" si="115"/>
        <v>2.4952337847881128E-2</v>
      </c>
      <c r="U141" s="11">
        <f t="shared" si="112"/>
        <v>16</v>
      </c>
      <c r="V141" s="10">
        <f t="shared" si="116"/>
        <v>1000</v>
      </c>
      <c r="W141" s="10">
        <f t="shared" si="96"/>
        <v>40.07640510866667</v>
      </c>
      <c r="X141" s="12">
        <f t="shared" si="117"/>
        <v>950.68001509659518</v>
      </c>
      <c r="Y141" s="10"/>
      <c r="Z141" s="10"/>
      <c r="AA141" s="10">
        <f t="shared" si="97"/>
        <v>657000</v>
      </c>
      <c r="AB141" s="47">
        <f t="shared" si="98"/>
        <v>1.4470015450480901E-3</v>
      </c>
      <c r="AC141" s="47">
        <f t="shared" si="118"/>
        <v>12.601068254896786</v>
      </c>
      <c r="AD141" s="47">
        <f t="shared" si="119"/>
        <v>0.52504451062069946</v>
      </c>
      <c r="AE141" s="47">
        <f t="shared" si="120"/>
        <v>6.1021839789916841E-4</v>
      </c>
      <c r="AF141" s="12">
        <f t="shared" si="121"/>
        <v>0.61021839789916843</v>
      </c>
      <c r="AG141" s="47">
        <f t="shared" si="113"/>
        <v>421.71233333333328</v>
      </c>
      <c r="AH141" s="25"/>
      <c r="AI141" s="76"/>
      <c r="AJ141" s="38"/>
      <c r="AK141" s="38"/>
      <c r="AL141" s="38"/>
      <c r="AM141" s="30"/>
      <c r="AN141" s="36"/>
      <c r="AO141" s="8"/>
      <c r="AP141" s="8"/>
      <c r="AQ141" s="8"/>
    </row>
    <row r="142" spans="6:43" x14ac:dyDescent="0.3">
      <c r="F142" s="23"/>
      <c r="G142" s="53">
        <v>0.29166666666666669</v>
      </c>
      <c r="H142" s="10">
        <v>27.25</v>
      </c>
      <c r="I142" s="10">
        <v>9</v>
      </c>
      <c r="J142" s="10">
        <v>3</v>
      </c>
      <c r="K142" s="10">
        <f t="shared" si="99"/>
        <v>0.30690000000000001</v>
      </c>
      <c r="L142" s="10">
        <f t="shared" si="100"/>
        <v>15291.951775822743</v>
      </c>
      <c r="M142" s="10">
        <f t="shared" si="101"/>
        <v>15.291951775822742</v>
      </c>
      <c r="N142" s="10">
        <f t="shared" si="102"/>
        <v>0.31616374853762219</v>
      </c>
      <c r="O142" s="10" t="str">
        <f t="shared" si="103"/>
        <v>OTRO GAS</v>
      </c>
      <c r="P142" s="10">
        <f t="shared" si="93"/>
        <v>300.25</v>
      </c>
      <c r="Q142" s="10">
        <f t="shared" si="94"/>
        <v>0.6124157077824427</v>
      </c>
      <c r="R142" s="11">
        <f t="shared" si="95"/>
        <v>3.1616374853762217E-7</v>
      </c>
      <c r="S142" s="11">
        <f t="shared" si="114"/>
        <v>1000</v>
      </c>
      <c r="T142" s="11">
        <f t="shared" si="115"/>
        <v>2.4874218955035145E-2</v>
      </c>
      <c r="U142" s="11">
        <f t="shared" si="112"/>
        <v>16</v>
      </c>
      <c r="V142" s="10">
        <f t="shared" si="116"/>
        <v>1000</v>
      </c>
      <c r="W142" s="10">
        <f t="shared" si="96"/>
        <v>40.202267327777776</v>
      </c>
      <c r="X142" s="10">
        <f t="shared" si="117"/>
        <v>0.12582922090831178</v>
      </c>
      <c r="Y142" s="10"/>
      <c r="Z142" s="10"/>
      <c r="AA142" s="10">
        <f t="shared" si="97"/>
        <v>657000</v>
      </c>
      <c r="AB142" s="18">
        <f t="shared" si="98"/>
        <v>1.9152088418312295E-7</v>
      </c>
      <c r="AC142" s="18">
        <f t="shared" si="118"/>
        <v>1.6678404678203077E-3</v>
      </c>
      <c r="AD142" s="18">
        <f t="shared" si="119"/>
        <v>6.9493352825846156E-5</v>
      </c>
      <c r="AE142" s="18">
        <f t="shared" si="120"/>
        <v>8.0766718950927872E-8</v>
      </c>
      <c r="AF142" s="10">
        <f t="shared" si="121"/>
        <v>8.0766718950927877E-5</v>
      </c>
      <c r="AG142" s="18">
        <f t="shared" si="113"/>
        <v>421.71233333333333</v>
      </c>
      <c r="AH142" s="25"/>
      <c r="AI142" s="76"/>
      <c r="AJ142" s="38"/>
      <c r="AK142" s="38"/>
      <c r="AL142" s="38"/>
      <c r="AM142" s="30"/>
      <c r="AN142" s="36"/>
      <c r="AO142" s="8"/>
      <c r="AP142" s="8"/>
      <c r="AQ142" s="8"/>
    </row>
    <row r="143" spans="6:43" x14ac:dyDescent="0.3">
      <c r="F143" s="23"/>
      <c r="G143" s="53">
        <v>0.58333333333333337</v>
      </c>
      <c r="H143" s="10">
        <v>35.299999999999997</v>
      </c>
      <c r="I143" s="10">
        <v>9</v>
      </c>
      <c r="J143" s="10">
        <v>27</v>
      </c>
      <c r="K143" s="10">
        <f t="shared" si="99"/>
        <v>2.7621000000000002</v>
      </c>
      <c r="L143" s="10">
        <f t="shared" si="100"/>
        <v>810.21686398030465</v>
      </c>
      <c r="M143" s="10">
        <f t="shared" si="101"/>
        <v>0.81021686398030468</v>
      </c>
      <c r="N143" s="12">
        <f t="shared" si="102"/>
        <v>1862.4439958916498</v>
      </c>
      <c r="O143" s="10" t="str">
        <f t="shared" si="103"/>
        <v>METANO</v>
      </c>
      <c r="P143" s="10">
        <f t="shared" si="93"/>
        <v>308.3</v>
      </c>
      <c r="Q143" s="10">
        <f t="shared" si="94"/>
        <v>0.6124157077824427</v>
      </c>
      <c r="R143" s="11">
        <f t="shared" si="95"/>
        <v>1.8624439958916498E-3</v>
      </c>
      <c r="S143" s="11">
        <f t="shared" si="114"/>
        <v>1000</v>
      </c>
      <c r="T143" s="11">
        <f t="shared" si="115"/>
        <v>2.4224729942423938E-2</v>
      </c>
      <c r="U143" s="11">
        <f t="shared" si="112"/>
        <v>16</v>
      </c>
      <c r="V143" s="10">
        <f t="shared" si="116"/>
        <v>1000</v>
      </c>
      <c r="W143" s="10">
        <f t="shared" si="96"/>
        <v>41.280129948888899</v>
      </c>
      <c r="X143" s="12">
        <f t="shared" si="117"/>
        <v>721.87524533382623</v>
      </c>
      <c r="Y143" s="10"/>
      <c r="Z143" s="10"/>
      <c r="AA143" s="10">
        <f t="shared" si="97"/>
        <v>657000</v>
      </c>
      <c r="AB143" s="47">
        <f t="shared" si="98"/>
        <v>1.0987446656527036E-3</v>
      </c>
      <c r="AC143" s="47">
        <f t="shared" si="118"/>
        <v>9.568308046370003</v>
      </c>
      <c r="AD143" s="47">
        <f t="shared" si="119"/>
        <v>0.39867950193208346</v>
      </c>
      <c r="AE143" s="47">
        <f t="shared" si="120"/>
        <v>4.6335417668995479E-4</v>
      </c>
      <c r="AF143" s="12">
        <f t="shared" si="121"/>
        <v>0.46335417668995477</v>
      </c>
      <c r="AG143" s="47">
        <f t="shared" si="113"/>
        <v>421.71233333333328</v>
      </c>
      <c r="AH143" s="25"/>
      <c r="AI143" s="76"/>
      <c r="AJ143" s="38"/>
      <c r="AK143" s="38"/>
      <c r="AL143" s="38"/>
      <c r="AM143" s="30"/>
      <c r="AN143" s="36"/>
      <c r="AO143" s="8"/>
      <c r="AP143" s="8"/>
      <c r="AQ143" s="8"/>
    </row>
    <row r="144" spans="6:43" x14ac:dyDescent="0.3">
      <c r="F144" s="23"/>
      <c r="G144" s="53">
        <v>0.83333333333333337</v>
      </c>
      <c r="H144" s="10">
        <v>27.12</v>
      </c>
      <c r="I144" s="10">
        <v>9</v>
      </c>
      <c r="J144" s="10">
        <v>21</v>
      </c>
      <c r="K144" s="10">
        <f t="shared" si="99"/>
        <v>2.1482999999999999</v>
      </c>
      <c r="L144" s="10">
        <f t="shared" si="100"/>
        <v>1327.4216822603919</v>
      </c>
      <c r="M144" s="10">
        <f t="shared" si="101"/>
        <v>1.3274216822603919</v>
      </c>
      <c r="N144" s="12">
        <f t="shared" si="102"/>
        <v>433.02072147697521</v>
      </c>
      <c r="O144" s="10" t="str">
        <f t="shared" si="103"/>
        <v>METANO</v>
      </c>
      <c r="P144" s="10">
        <f t="shared" si="93"/>
        <v>300.12</v>
      </c>
      <c r="Q144" s="10">
        <f t="shared" si="94"/>
        <v>0.6124157077824427</v>
      </c>
      <c r="R144" s="11">
        <f t="shared" si="95"/>
        <v>4.3302072147697522E-4</v>
      </c>
      <c r="S144" s="11">
        <f t="shared" si="114"/>
        <v>1000</v>
      </c>
      <c r="T144" s="11">
        <f t="shared" si="115"/>
        <v>2.4884993473441624E-2</v>
      </c>
      <c r="U144" s="11">
        <f t="shared" si="112"/>
        <v>16</v>
      </c>
      <c r="V144" s="10">
        <f t="shared" si="116"/>
        <v>1000</v>
      </c>
      <c r="W144" s="10">
        <f t="shared" si="96"/>
        <v>40.184860850666674</v>
      </c>
      <c r="X144" s="12">
        <f t="shared" si="117"/>
        <v>172.41148524511217</v>
      </c>
      <c r="Y144" s="10"/>
      <c r="Z144" s="10"/>
      <c r="AA144" s="10">
        <f t="shared" si="97"/>
        <v>657000</v>
      </c>
      <c r="AB144" s="47">
        <f t="shared" si="98"/>
        <v>2.6242235197125141E-4</v>
      </c>
      <c r="AC144" s="47">
        <f t="shared" si="118"/>
        <v>2.2852788099064458</v>
      </c>
      <c r="AD144" s="47">
        <f t="shared" si="119"/>
        <v>9.5219950412768581E-2</v>
      </c>
      <c r="AE144" s="47">
        <f t="shared" si="120"/>
        <v>1.1066674236861771E-4</v>
      </c>
      <c r="AF144" s="12">
        <f t="shared" si="121"/>
        <v>0.1106667423686177</v>
      </c>
      <c r="AG144" s="47">
        <f t="shared" si="113"/>
        <v>421.71233333333333</v>
      </c>
      <c r="AH144" s="25"/>
      <c r="AI144" s="76"/>
      <c r="AJ144" s="38"/>
      <c r="AK144" s="38"/>
      <c r="AL144" s="38"/>
      <c r="AM144" s="30"/>
      <c r="AN144" s="36"/>
      <c r="AO144" s="8"/>
      <c r="AP144" s="8"/>
      <c r="AQ144" s="8"/>
    </row>
    <row r="145" spans="6:43" x14ac:dyDescent="0.3">
      <c r="F145" s="23"/>
      <c r="G145" s="53">
        <v>0.875</v>
      </c>
      <c r="H145" s="10">
        <v>26.75</v>
      </c>
      <c r="I145" s="10">
        <v>9</v>
      </c>
      <c r="J145" s="10">
        <v>13</v>
      </c>
      <c r="K145" s="10">
        <f t="shared" si="99"/>
        <v>1.3299000000000001</v>
      </c>
      <c r="L145" s="10">
        <f t="shared" si="100"/>
        <v>2759.6811790360175</v>
      </c>
      <c r="M145" s="10">
        <f t="shared" si="101"/>
        <v>2.7596811790360176</v>
      </c>
      <c r="N145" s="10">
        <f t="shared" si="102"/>
        <v>49.803735260946723</v>
      </c>
      <c r="O145" s="10" t="str">
        <f t="shared" si="103"/>
        <v>OTRO GAS</v>
      </c>
      <c r="P145" s="10">
        <f t="shared" si="93"/>
        <v>299.75</v>
      </c>
      <c r="Q145" s="10">
        <f t="shared" si="94"/>
        <v>0.6124157077824427</v>
      </c>
      <c r="R145" s="11">
        <f t="shared" si="95"/>
        <v>4.9803735260946722E-5</v>
      </c>
      <c r="S145" s="11">
        <f t="shared" si="114"/>
        <v>1000</v>
      </c>
      <c r="T145" s="11">
        <f t="shared" si="115"/>
        <v>2.4915710562966809E-2</v>
      </c>
      <c r="U145" s="11">
        <f t="shared" si="112"/>
        <v>16</v>
      </c>
      <c r="V145" s="10">
        <f t="shared" si="116"/>
        <v>1000</v>
      </c>
      <c r="W145" s="10">
        <f t="shared" si="96"/>
        <v>40.135319338888891</v>
      </c>
      <c r="X145" s="10">
        <f t="shared" si="117"/>
        <v>19.854327243461963</v>
      </c>
      <c r="Y145" s="10"/>
      <c r="Z145" s="10"/>
      <c r="AA145" s="10">
        <f t="shared" si="97"/>
        <v>657000</v>
      </c>
      <c r="AB145" s="18">
        <f t="shared" si="98"/>
        <v>3.0219676169652912E-5</v>
      </c>
      <c r="AC145" s="18">
        <f t="shared" si="118"/>
        <v>0.26316502795580543</v>
      </c>
      <c r="AD145" s="18">
        <f t="shared" si="119"/>
        <v>1.096520949815856E-2</v>
      </c>
      <c r="AE145" s="18">
        <f t="shared" si="120"/>
        <v>1.2744010150082059E-5</v>
      </c>
      <c r="AF145" s="10">
        <f t="shared" si="121"/>
        <v>1.274401015008206E-2</v>
      </c>
      <c r="AG145" s="18">
        <f t="shared" si="113"/>
        <v>421.71233333333333</v>
      </c>
      <c r="AH145" s="25"/>
      <c r="AI145" s="76"/>
      <c r="AJ145" s="38"/>
      <c r="AK145" s="38"/>
      <c r="AL145" s="38"/>
      <c r="AM145" s="30"/>
      <c r="AN145" s="36"/>
      <c r="AO145" s="8"/>
      <c r="AP145" s="8"/>
      <c r="AQ145" s="8"/>
    </row>
    <row r="146" spans="6:43" ht="15" thickBot="1" x14ac:dyDescent="0.35">
      <c r="F146" s="24"/>
      <c r="G146" s="54">
        <v>0.91666666666666663</v>
      </c>
      <c r="H146" s="13">
        <v>26.62</v>
      </c>
      <c r="I146" s="13">
        <v>9</v>
      </c>
      <c r="J146" s="13">
        <v>16</v>
      </c>
      <c r="K146" s="13">
        <f t="shared" si="99"/>
        <v>1.6368</v>
      </c>
      <c r="L146" s="13">
        <f t="shared" si="100"/>
        <v>2054.7409579667642</v>
      </c>
      <c r="M146" s="13">
        <f t="shared" si="101"/>
        <v>2.0547409579667644</v>
      </c>
      <c r="N146" s="13">
        <f t="shared" si="102"/>
        <v>119.07013185939128</v>
      </c>
      <c r="O146" s="13" t="str">
        <f t="shared" si="103"/>
        <v>OTRO GAS</v>
      </c>
      <c r="P146" s="13">
        <f t="shared" si="93"/>
        <v>299.62</v>
      </c>
      <c r="Q146" s="13">
        <f t="shared" si="94"/>
        <v>0.6124157077824427</v>
      </c>
      <c r="R146" s="14">
        <f t="shared" si="95"/>
        <v>1.1907013185939128E-4</v>
      </c>
      <c r="S146" s="14">
        <f t="shared" si="114"/>
        <v>1000</v>
      </c>
      <c r="T146" s="14">
        <f t="shared" si="115"/>
        <v>2.4926521064178961E-2</v>
      </c>
      <c r="U146" s="14">
        <f t="shared" si="112"/>
        <v>16</v>
      </c>
      <c r="V146" s="13">
        <f t="shared" si="116"/>
        <v>1000</v>
      </c>
      <c r="W146" s="13">
        <f t="shared" si="96"/>
        <v>40.117912861777782</v>
      </c>
      <c r="X146" s="13">
        <f t="shared" si="117"/>
        <v>47.488066398522925</v>
      </c>
      <c r="Y146" s="13"/>
      <c r="Z146" s="13"/>
      <c r="AA146" s="13">
        <f t="shared" si="97"/>
        <v>657000</v>
      </c>
      <c r="AB146" s="48">
        <f t="shared" si="98"/>
        <v>7.2280161946001401E-5</v>
      </c>
      <c r="AC146" s="48">
        <f t="shared" si="118"/>
        <v>0.62944456229055856</v>
      </c>
      <c r="AD146" s="48">
        <f t="shared" si="119"/>
        <v>2.6226856762106607E-2</v>
      </c>
      <c r="AE146" s="48">
        <f t="shared" si="120"/>
        <v>3.0481435747959459E-5</v>
      </c>
      <c r="AF146" s="13">
        <f t="shared" si="121"/>
        <v>3.0481435747959459E-2</v>
      </c>
      <c r="AG146" s="48">
        <f t="shared" si="113"/>
        <v>421.71233333333333</v>
      </c>
      <c r="AH146" s="43"/>
      <c r="AI146" s="76"/>
      <c r="AJ146" s="38"/>
      <c r="AK146" s="38"/>
      <c r="AL146" s="38"/>
      <c r="AM146" s="30"/>
      <c r="AN146" s="36"/>
      <c r="AO146" s="8"/>
      <c r="AP146" s="8"/>
      <c r="AQ146" s="8"/>
    </row>
    <row r="147" spans="6:43" x14ac:dyDescent="0.3">
      <c r="F147" s="27">
        <v>44492</v>
      </c>
      <c r="G147" s="56">
        <v>0</v>
      </c>
      <c r="H147" s="20">
        <v>26.19</v>
      </c>
      <c r="I147" s="20">
        <v>9</v>
      </c>
      <c r="J147" s="20">
        <v>1</v>
      </c>
      <c r="K147" s="20">
        <f t="shared" si="99"/>
        <v>0.1023</v>
      </c>
      <c r="L147" s="20">
        <f t="shared" si="100"/>
        <v>47875.855327468227</v>
      </c>
      <c r="M147" s="20">
        <f t="shared" si="101"/>
        <v>47.87585532746823</v>
      </c>
      <c r="N147" s="20">
        <f t="shared" si="102"/>
        <v>1.0845650537440172E-2</v>
      </c>
      <c r="O147" s="20" t="str">
        <f t="shared" si="103"/>
        <v>OTRO GAS</v>
      </c>
      <c r="P147" s="20">
        <f t="shared" si="93"/>
        <v>299.19</v>
      </c>
      <c r="Q147" s="20">
        <f t="shared" si="94"/>
        <v>0.6124157077824427</v>
      </c>
      <c r="R147" s="21">
        <f t="shared" si="95"/>
        <v>1.0845650537440173E-8</v>
      </c>
      <c r="S147" s="21">
        <f t="shared" si="114"/>
        <v>1000</v>
      </c>
      <c r="T147" s="21">
        <f t="shared" si="115"/>
        <v>2.4962345804503162E-2</v>
      </c>
      <c r="U147" s="21">
        <f t="shared" si="112"/>
        <v>16</v>
      </c>
      <c r="V147" s="20">
        <f t="shared" si="116"/>
        <v>1000</v>
      </c>
      <c r="W147" s="20">
        <f t="shared" si="96"/>
        <v>40.060337591333337</v>
      </c>
      <c r="X147" s="20">
        <f t="shared" si="117"/>
        <v>4.3317260670460347E-3</v>
      </c>
      <c r="Y147" s="20"/>
      <c r="Z147" s="20"/>
      <c r="AA147" s="20">
        <f t="shared" si="97"/>
        <v>657000</v>
      </c>
      <c r="AB147" s="49">
        <f t="shared" si="98"/>
        <v>6.5931903608006612E-9</v>
      </c>
      <c r="AC147" s="49">
        <f t="shared" si="118"/>
        <v>5.7416138937996478E-5</v>
      </c>
      <c r="AD147" s="49">
        <f t="shared" si="119"/>
        <v>2.3923391224165198E-6</v>
      </c>
      <c r="AE147" s="49">
        <f t="shared" si="120"/>
        <v>2.7804296911640885E-9</v>
      </c>
      <c r="AF147" s="20">
        <f t="shared" si="121"/>
        <v>2.7804296911640884E-6</v>
      </c>
      <c r="AG147" s="52">
        <f t="shared" si="113"/>
        <v>421.71233333333328</v>
      </c>
      <c r="AH147" s="44">
        <f>AVERAGE(AG148,AG149,AG150,AG154,AG156,AG158,AG159,AG160)</f>
        <v>421.71233333333333</v>
      </c>
      <c r="AI147" s="77"/>
      <c r="AJ147" s="38"/>
      <c r="AK147" s="38"/>
      <c r="AL147" s="38"/>
      <c r="AM147" s="30"/>
      <c r="AN147" s="36"/>
      <c r="AO147" s="8"/>
      <c r="AP147" s="8"/>
      <c r="AQ147" s="8"/>
    </row>
    <row r="148" spans="6:43" x14ac:dyDescent="0.3">
      <c r="F148" s="23"/>
      <c r="G148" s="53">
        <v>8.3333333333333329E-2</v>
      </c>
      <c r="H148" s="10">
        <v>25.69</v>
      </c>
      <c r="I148" s="10">
        <v>9</v>
      </c>
      <c r="J148" s="10">
        <v>20</v>
      </c>
      <c r="K148" s="10">
        <f t="shared" si="99"/>
        <v>2.0459999999999998</v>
      </c>
      <c r="L148" s="10">
        <f t="shared" si="100"/>
        <v>1443.7927663734115</v>
      </c>
      <c r="M148" s="10">
        <f t="shared" si="101"/>
        <v>1.4437927663734116</v>
      </c>
      <c r="N148" s="12">
        <f t="shared" si="102"/>
        <v>337.80271359723616</v>
      </c>
      <c r="O148" s="10" t="str">
        <f t="shared" si="103"/>
        <v>METANO</v>
      </c>
      <c r="P148" s="10">
        <f t="shared" si="93"/>
        <v>298.69</v>
      </c>
      <c r="Q148" s="10">
        <f t="shared" si="94"/>
        <v>0.6124157077824427</v>
      </c>
      <c r="R148" s="11">
        <f t="shared" si="95"/>
        <v>3.3780271359723615E-4</v>
      </c>
      <c r="S148" s="11">
        <f t="shared" si="114"/>
        <v>1000</v>
      </c>
      <c r="T148" s="11">
        <f t="shared" si="115"/>
        <v>2.5004132181356262E-2</v>
      </c>
      <c r="U148" s="11">
        <f t="shared" si="112"/>
        <v>16</v>
      </c>
      <c r="V148" s="10">
        <f t="shared" si="116"/>
        <v>1000</v>
      </c>
      <c r="W148" s="10">
        <f t="shared" si="96"/>
        <v>39.993389602444445</v>
      </c>
      <c r="X148" s="12">
        <f t="shared" si="117"/>
        <v>135.14341923209801</v>
      </c>
      <c r="Y148" s="10"/>
      <c r="Z148" s="10"/>
      <c r="AA148" s="10">
        <f t="shared" si="97"/>
        <v>657000</v>
      </c>
      <c r="AB148" s="47">
        <f t="shared" si="98"/>
        <v>2.0569774616757688E-4</v>
      </c>
      <c r="AC148" s="47">
        <f t="shared" si="118"/>
        <v>1.7912982527257264</v>
      </c>
      <c r="AD148" s="47">
        <f t="shared" si="119"/>
        <v>7.4637427196905262E-2</v>
      </c>
      <c r="AE148" s="47">
        <f t="shared" si="120"/>
        <v>8.6745276497736555E-5</v>
      </c>
      <c r="AF148" s="12">
        <f t="shared" si="121"/>
        <v>8.6745276497736556E-2</v>
      </c>
      <c r="AG148" s="47">
        <f t="shared" si="113"/>
        <v>421.71233333333328</v>
      </c>
      <c r="AH148" s="25"/>
      <c r="AI148" s="76"/>
      <c r="AJ148" s="38"/>
      <c r="AK148" s="38"/>
      <c r="AL148" s="38"/>
      <c r="AM148" s="30"/>
      <c r="AN148" s="36"/>
      <c r="AO148" s="8"/>
      <c r="AP148" s="8"/>
      <c r="AQ148" s="8"/>
    </row>
    <row r="149" spans="6:43" x14ac:dyDescent="0.3">
      <c r="F149" s="23"/>
      <c r="G149" s="53">
        <v>0.16666666666666666</v>
      </c>
      <c r="H149" s="10">
        <v>25.44</v>
      </c>
      <c r="I149" s="10">
        <v>9</v>
      </c>
      <c r="J149" s="10">
        <v>26</v>
      </c>
      <c r="K149" s="10">
        <f t="shared" si="99"/>
        <v>2.6598000000000002</v>
      </c>
      <c r="L149" s="10">
        <f t="shared" si="100"/>
        <v>879.84058951800876</v>
      </c>
      <c r="M149" s="10">
        <f t="shared" si="101"/>
        <v>0.87984058951800881</v>
      </c>
      <c r="N149" s="12">
        <f t="shared" si="102"/>
        <v>1459.7759345464669</v>
      </c>
      <c r="O149" s="10" t="str">
        <f t="shared" si="103"/>
        <v>METANO</v>
      </c>
      <c r="P149" s="10">
        <f t="shared" si="93"/>
        <v>298.44</v>
      </c>
      <c r="Q149" s="10">
        <f t="shared" si="94"/>
        <v>0.6124157077824427</v>
      </c>
      <c r="R149" s="11">
        <f t="shared" si="95"/>
        <v>1.4597759345464669E-3</v>
      </c>
      <c r="S149" s="11">
        <f t="shared" si="114"/>
        <v>1000</v>
      </c>
      <c r="T149" s="11">
        <f t="shared" si="115"/>
        <v>2.5025077875785087E-2</v>
      </c>
      <c r="U149" s="11">
        <f t="shared" si="112"/>
        <v>16</v>
      </c>
      <c r="V149" s="10">
        <f t="shared" si="116"/>
        <v>1000</v>
      </c>
      <c r="W149" s="10">
        <f t="shared" si="96"/>
        <v>39.959915608000003</v>
      </c>
      <c r="X149" s="12">
        <f t="shared" si="117"/>
        <v>584.49610309155662</v>
      </c>
      <c r="Y149" s="10"/>
      <c r="Z149" s="10"/>
      <c r="AA149" s="10">
        <f t="shared" si="97"/>
        <v>657000</v>
      </c>
      <c r="AB149" s="47">
        <f t="shared" si="98"/>
        <v>8.8964399252900546E-4</v>
      </c>
      <c r="AC149" s="47">
        <f t="shared" si="118"/>
        <v>7.7473757445395908</v>
      </c>
      <c r="AD149" s="47">
        <f t="shared" si="119"/>
        <v>0.32280732268914963</v>
      </c>
      <c r="AE149" s="47">
        <f t="shared" si="120"/>
        <v>3.7517384392538944E-4</v>
      </c>
      <c r="AF149" s="12">
        <f t="shared" si="121"/>
        <v>0.37517384392538944</v>
      </c>
      <c r="AG149" s="47">
        <f t="shared" si="113"/>
        <v>421.71233333333333</v>
      </c>
      <c r="AH149" s="25"/>
      <c r="AI149" s="76"/>
      <c r="AJ149" s="38"/>
      <c r="AK149" s="38"/>
      <c r="AL149" s="38"/>
      <c r="AM149" s="30"/>
      <c r="AN149" s="36"/>
      <c r="AO149" s="8"/>
      <c r="AP149" s="8"/>
      <c r="AQ149" s="8"/>
    </row>
    <row r="150" spans="6:43" x14ac:dyDescent="0.3">
      <c r="F150" s="23"/>
      <c r="G150" s="53">
        <v>0.20277777777777781</v>
      </c>
      <c r="H150" s="10">
        <v>25.19</v>
      </c>
      <c r="I150" s="10">
        <v>9</v>
      </c>
      <c r="J150" s="10">
        <v>30</v>
      </c>
      <c r="K150" s="10">
        <f t="shared" si="99"/>
        <v>3.069</v>
      </c>
      <c r="L150" s="10">
        <f t="shared" si="100"/>
        <v>629.19517758227437</v>
      </c>
      <c r="M150" s="10">
        <f t="shared" si="101"/>
        <v>0.62919517758227439</v>
      </c>
      <c r="N150" s="12">
        <f t="shared" si="102"/>
        <v>3931.779792698293</v>
      </c>
      <c r="O150" s="10" t="str">
        <f t="shared" si="103"/>
        <v>METANO</v>
      </c>
      <c r="P150" s="10">
        <f t="shared" si="93"/>
        <v>298.19</v>
      </c>
      <c r="Q150" s="10">
        <f t="shared" si="94"/>
        <v>0.6124157077824427</v>
      </c>
      <c r="R150" s="11">
        <f t="shared" si="95"/>
        <v>3.9317797926982931E-3</v>
      </c>
      <c r="S150" s="11">
        <f t="shared" ref="S150:S167" si="122">1000/1</f>
        <v>1000</v>
      </c>
      <c r="T150" s="11">
        <f t="shared" ref="T150:T167" si="123">1/W150</f>
        <v>2.504605869160368E-2</v>
      </c>
      <c r="U150" s="11">
        <f t="shared" si="112"/>
        <v>16</v>
      </c>
      <c r="V150" s="10">
        <f t="shared" ref="V150:V167" si="124">1000/1</f>
        <v>1000</v>
      </c>
      <c r="W150" s="10">
        <f t="shared" si="96"/>
        <v>39.926441613555554</v>
      </c>
      <c r="X150" s="12">
        <f t="shared" ref="X150:X167" si="125">R150*S150*T150*U150*V150</f>
        <v>1575.6093992061246</v>
      </c>
      <c r="Y150" s="10"/>
      <c r="Z150" s="10"/>
      <c r="AA150" s="10">
        <f t="shared" si="97"/>
        <v>657000</v>
      </c>
      <c r="AB150" s="47">
        <f t="shared" si="98"/>
        <v>2.3981878222315445E-3</v>
      </c>
      <c r="AC150" s="47">
        <f t="shared" ref="AC150:AC167" si="126">AB150*8708.4</f>
        <v>20.884378831121182</v>
      </c>
      <c r="AD150" s="47">
        <f t="shared" ref="AD150:AD167" si="127">AC150/24</f>
        <v>0.8701824512967159</v>
      </c>
      <c r="AE150" s="47">
        <f t="shared" ref="AE150:AE167" si="128">(AD150*4.184)/3600</f>
        <v>1.0113453822848499E-3</v>
      </c>
      <c r="AF150" s="12">
        <f t="shared" ref="AF150:AF167" si="129">AE150*1000</f>
        <v>1.0113453822848499</v>
      </c>
      <c r="AG150" s="47">
        <f t="shared" si="113"/>
        <v>421.71233333333339</v>
      </c>
      <c r="AH150" s="25"/>
      <c r="AI150" s="76"/>
      <c r="AJ150" s="38"/>
      <c r="AK150" s="38"/>
      <c r="AL150" s="38"/>
      <c r="AM150" s="30"/>
      <c r="AN150" s="36"/>
      <c r="AO150" s="8"/>
      <c r="AP150" s="8"/>
      <c r="AQ150" s="8"/>
    </row>
    <row r="151" spans="6:43" x14ac:dyDescent="0.3">
      <c r="F151" s="23"/>
      <c r="G151" s="53">
        <v>0.20833333333333334</v>
      </c>
      <c r="H151" s="10">
        <v>25.19</v>
      </c>
      <c r="I151" s="10">
        <v>9</v>
      </c>
      <c r="J151" s="10">
        <v>1</v>
      </c>
      <c r="K151" s="10">
        <f t="shared" si="99"/>
        <v>0.1023</v>
      </c>
      <c r="L151" s="10">
        <f t="shared" si="100"/>
        <v>47875.855327468227</v>
      </c>
      <c r="M151" s="10">
        <f t="shared" si="101"/>
        <v>47.87585532746823</v>
      </c>
      <c r="N151" s="10">
        <f t="shared" si="102"/>
        <v>1.0845650537440172E-2</v>
      </c>
      <c r="O151" s="10" t="str">
        <f t="shared" si="103"/>
        <v>OTRO GAS</v>
      </c>
      <c r="P151" s="10">
        <f t="shared" si="93"/>
        <v>298.19</v>
      </c>
      <c r="Q151" s="10">
        <f t="shared" si="94"/>
        <v>0.6124157077824427</v>
      </c>
      <c r="R151" s="11">
        <f t="shared" si="95"/>
        <v>1.0845650537440173E-8</v>
      </c>
      <c r="S151" s="11">
        <f t="shared" si="122"/>
        <v>1000</v>
      </c>
      <c r="T151" s="11">
        <f t="shared" si="123"/>
        <v>2.504605869160368E-2</v>
      </c>
      <c r="U151" s="11">
        <f t="shared" si="112"/>
        <v>16</v>
      </c>
      <c r="V151" s="10">
        <f t="shared" si="124"/>
        <v>1000</v>
      </c>
      <c r="W151" s="10">
        <f t="shared" si="96"/>
        <v>39.926441613555554</v>
      </c>
      <c r="X151" s="10">
        <f t="shared" si="125"/>
        <v>4.3462527985495929E-3</v>
      </c>
      <c r="Y151" s="10"/>
      <c r="Z151" s="10"/>
      <c r="AA151" s="10">
        <f t="shared" si="97"/>
        <v>657000</v>
      </c>
      <c r="AB151" s="18">
        <f t="shared" si="98"/>
        <v>6.6153010632413898E-9</v>
      </c>
      <c r="AC151" s="18">
        <f t="shared" si="126"/>
        <v>5.7608687779131317E-5</v>
      </c>
      <c r="AD151" s="18">
        <f t="shared" si="127"/>
        <v>2.4003619907971384E-6</v>
      </c>
      <c r="AE151" s="18">
        <f t="shared" si="128"/>
        <v>2.7897540470820073E-9</v>
      </c>
      <c r="AF151" s="10">
        <f t="shared" si="129"/>
        <v>2.7897540470820074E-6</v>
      </c>
      <c r="AG151" s="18">
        <f t="shared" si="113"/>
        <v>421.71233333333333</v>
      </c>
      <c r="AH151" s="25"/>
      <c r="AI151" s="76"/>
      <c r="AJ151" s="38"/>
      <c r="AK151" s="38"/>
      <c r="AL151" s="38"/>
      <c r="AM151" s="30"/>
      <c r="AN151" s="36"/>
      <c r="AO151" s="8"/>
      <c r="AP151" s="8"/>
      <c r="AQ151" s="8"/>
    </row>
    <row r="152" spans="6:43" x14ac:dyDescent="0.3">
      <c r="F152" s="23"/>
      <c r="G152" s="53">
        <v>0.25</v>
      </c>
      <c r="H152" s="10">
        <v>25.44</v>
      </c>
      <c r="I152" s="10">
        <v>9</v>
      </c>
      <c r="J152" s="10">
        <v>1</v>
      </c>
      <c r="K152" s="10">
        <f t="shared" si="99"/>
        <v>0.1023</v>
      </c>
      <c r="L152" s="10">
        <f t="shared" si="100"/>
        <v>47875.855327468227</v>
      </c>
      <c r="M152" s="10">
        <f t="shared" si="101"/>
        <v>47.87585532746823</v>
      </c>
      <c r="N152" s="10">
        <f t="shared" si="102"/>
        <v>1.0845650537440172E-2</v>
      </c>
      <c r="O152" s="10" t="str">
        <f t="shared" si="103"/>
        <v>OTRO GAS</v>
      </c>
      <c r="P152" s="10">
        <f t="shared" si="93"/>
        <v>298.44</v>
      </c>
      <c r="Q152" s="10">
        <f t="shared" si="94"/>
        <v>0.6124157077824427</v>
      </c>
      <c r="R152" s="11">
        <f t="shared" si="95"/>
        <v>1.0845650537440173E-8</v>
      </c>
      <c r="S152" s="11">
        <f t="shared" si="122"/>
        <v>1000</v>
      </c>
      <c r="T152" s="11">
        <f t="shared" si="123"/>
        <v>2.5025077875785087E-2</v>
      </c>
      <c r="U152" s="11">
        <f t="shared" ref="U152:U187" si="130">$D$6/1</f>
        <v>16</v>
      </c>
      <c r="V152" s="10">
        <f t="shared" si="124"/>
        <v>1000</v>
      </c>
      <c r="W152" s="10">
        <f t="shared" si="96"/>
        <v>39.959915608000003</v>
      </c>
      <c r="X152" s="10">
        <f t="shared" si="125"/>
        <v>4.342611989007851E-3</v>
      </c>
      <c r="Y152" s="10"/>
      <c r="Z152" s="10"/>
      <c r="AA152" s="10">
        <f t="shared" si="97"/>
        <v>657000</v>
      </c>
      <c r="AB152" s="18">
        <f t="shared" si="98"/>
        <v>6.6097594962067751E-9</v>
      </c>
      <c r="AC152" s="18">
        <f t="shared" si="126"/>
        <v>5.756042959676708E-5</v>
      </c>
      <c r="AD152" s="18">
        <f t="shared" si="127"/>
        <v>2.3983512331986282E-6</v>
      </c>
      <c r="AE152" s="18">
        <f t="shared" si="128"/>
        <v>2.787417099917517E-9</v>
      </c>
      <c r="AF152" s="10">
        <f t="shared" si="129"/>
        <v>2.7874170999175172E-6</v>
      </c>
      <c r="AG152" s="18">
        <f t="shared" si="113"/>
        <v>421.71233333333339</v>
      </c>
      <c r="AH152" s="25"/>
      <c r="AI152" s="76"/>
      <c r="AJ152" s="38"/>
      <c r="AK152" s="38"/>
      <c r="AL152" s="38"/>
      <c r="AM152" s="30"/>
      <c r="AN152" s="36"/>
      <c r="AO152" s="8"/>
      <c r="AP152" s="8"/>
      <c r="AQ152" s="8"/>
    </row>
    <row r="153" spans="6:43" x14ac:dyDescent="0.3">
      <c r="F153" s="23"/>
      <c r="G153" s="53">
        <v>0.29166666666666669</v>
      </c>
      <c r="H153" s="10">
        <v>28.69</v>
      </c>
      <c r="I153" s="10">
        <v>9</v>
      </c>
      <c r="J153" s="10">
        <v>15</v>
      </c>
      <c r="K153" s="10">
        <f t="shared" si="99"/>
        <v>1.5345</v>
      </c>
      <c r="L153" s="10">
        <f t="shared" si="100"/>
        <v>2258.390355164549</v>
      </c>
      <c r="M153" s="10">
        <f t="shared" si="101"/>
        <v>2.2583903551645488</v>
      </c>
      <c r="N153" s="10">
        <f t="shared" si="102"/>
        <v>90.058337232381291</v>
      </c>
      <c r="O153" s="10" t="str">
        <f t="shared" si="103"/>
        <v>OTRO GAS</v>
      </c>
      <c r="P153" s="10">
        <f t="shared" si="93"/>
        <v>301.69</v>
      </c>
      <c r="Q153" s="10">
        <f t="shared" si="94"/>
        <v>0.6124157077824427</v>
      </c>
      <c r="R153" s="11">
        <f t="shared" si="95"/>
        <v>9.0058337232381286E-5</v>
      </c>
      <c r="S153" s="11">
        <f t="shared" si="122"/>
        <v>1000</v>
      </c>
      <c r="T153" s="11">
        <f t="shared" si="123"/>
        <v>2.4755491535182809E-2</v>
      </c>
      <c r="U153" s="11">
        <f t="shared" si="130"/>
        <v>16</v>
      </c>
      <c r="V153" s="10">
        <f t="shared" si="124"/>
        <v>1000</v>
      </c>
      <c r="W153" s="10">
        <f t="shared" si="96"/>
        <v>40.39507753577778</v>
      </c>
      <c r="X153" s="10">
        <f t="shared" si="125"/>
        <v>35.671014480461658</v>
      </c>
      <c r="Y153" s="10"/>
      <c r="Z153" s="10"/>
      <c r="AA153" s="10">
        <f t="shared" si="97"/>
        <v>657000</v>
      </c>
      <c r="AB153" s="18">
        <f t="shared" si="98"/>
        <v>5.4293781553214091E-5</v>
      </c>
      <c r="AC153" s="18">
        <f t="shared" si="126"/>
        <v>0.47281196727800956</v>
      </c>
      <c r="AD153" s="18">
        <f t="shared" si="127"/>
        <v>1.970049863658373E-2</v>
      </c>
      <c r="AE153" s="18">
        <f t="shared" si="128"/>
        <v>2.2896357304296206E-5</v>
      </c>
      <c r="AF153" s="10">
        <f t="shared" si="129"/>
        <v>2.2896357304296205E-2</v>
      </c>
      <c r="AG153" s="18">
        <f t="shared" si="113"/>
        <v>421.71233333333333</v>
      </c>
      <c r="AH153" s="25"/>
      <c r="AI153" s="76"/>
      <c r="AJ153" s="38"/>
      <c r="AK153" s="38"/>
      <c r="AL153" s="38"/>
      <c r="AM153" s="30"/>
      <c r="AN153" s="36"/>
      <c r="AO153" s="8"/>
      <c r="AP153" s="8"/>
      <c r="AQ153" s="8"/>
    </row>
    <row r="154" spans="6:43" x14ac:dyDescent="0.3">
      <c r="F154" s="23"/>
      <c r="G154" s="53">
        <v>0.5</v>
      </c>
      <c r="H154" s="10">
        <v>36.56</v>
      </c>
      <c r="I154" s="10">
        <v>9</v>
      </c>
      <c r="J154" s="10">
        <v>29</v>
      </c>
      <c r="K154" s="10">
        <f t="shared" si="99"/>
        <v>2.9666999999999999</v>
      </c>
      <c r="L154" s="10">
        <f t="shared" si="100"/>
        <v>685.37432163683559</v>
      </c>
      <c r="M154" s="10">
        <f t="shared" si="101"/>
        <v>0.68537432163683554</v>
      </c>
      <c r="N154" s="12">
        <f t="shared" si="102"/>
        <v>3053.7484896681908</v>
      </c>
      <c r="O154" s="10" t="str">
        <f t="shared" si="103"/>
        <v>METANO</v>
      </c>
      <c r="P154" s="10">
        <f t="shared" si="93"/>
        <v>309.56</v>
      </c>
      <c r="Q154" s="10">
        <f t="shared" si="94"/>
        <v>0.6124157077824427</v>
      </c>
      <c r="R154" s="11">
        <f t="shared" si="95"/>
        <v>3.0537484896681908E-3</v>
      </c>
      <c r="S154" s="11">
        <f t="shared" si="122"/>
        <v>1000</v>
      </c>
      <c r="T154" s="11">
        <f t="shared" si="123"/>
        <v>2.4126128185971381E-2</v>
      </c>
      <c r="U154" s="11">
        <f t="shared" si="130"/>
        <v>16</v>
      </c>
      <c r="V154" s="10">
        <f t="shared" si="124"/>
        <v>1000</v>
      </c>
      <c r="W154" s="10">
        <f t="shared" si="96"/>
        <v>41.448838880888893</v>
      </c>
      <c r="X154" s="12">
        <f t="shared" si="125"/>
        <v>1178.8020401512204</v>
      </c>
      <c r="Y154" s="10"/>
      <c r="Z154" s="10"/>
      <c r="AA154" s="10">
        <f t="shared" si="97"/>
        <v>657000</v>
      </c>
      <c r="AB154" s="47">
        <f t="shared" si="98"/>
        <v>1.7942192391951603E-3</v>
      </c>
      <c r="AC154" s="47">
        <f t="shared" si="126"/>
        <v>15.624778822607134</v>
      </c>
      <c r="AD154" s="47">
        <f t="shared" si="127"/>
        <v>0.65103245094196394</v>
      </c>
      <c r="AE154" s="47">
        <f t="shared" si="128"/>
        <v>7.5664438187254932E-4</v>
      </c>
      <c r="AF154" s="12">
        <f t="shared" si="129"/>
        <v>0.75664438187254934</v>
      </c>
      <c r="AG154" s="47">
        <f t="shared" si="113"/>
        <v>421.71233333333345</v>
      </c>
      <c r="AH154" s="25"/>
      <c r="AI154" s="76"/>
      <c r="AJ154" s="38"/>
      <c r="AK154" s="38"/>
      <c r="AL154" s="38"/>
      <c r="AM154" s="30"/>
      <c r="AN154" s="36"/>
      <c r="AO154" s="8"/>
      <c r="AP154" s="8"/>
      <c r="AQ154" s="8"/>
    </row>
    <row r="155" spans="6:43" x14ac:dyDescent="0.3">
      <c r="F155" s="23"/>
      <c r="G155" s="53">
        <v>0.54166666666666663</v>
      </c>
      <c r="H155" s="10">
        <v>37.380000000000003</v>
      </c>
      <c r="I155" s="10">
        <v>9</v>
      </c>
      <c r="J155" s="10">
        <v>12</v>
      </c>
      <c r="K155" s="10">
        <f t="shared" si="99"/>
        <v>1.2276</v>
      </c>
      <c r="L155" s="10">
        <f t="shared" si="100"/>
        <v>3072.9879439556858</v>
      </c>
      <c r="M155" s="10">
        <f t="shared" si="101"/>
        <v>3.0729879439556855</v>
      </c>
      <c r="N155" s="10">
        <f t="shared" si="102"/>
        <v>36.245798292354841</v>
      </c>
      <c r="O155" s="10" t="str">
        <f t="shared" si="103"/>
        <v>OTRO GAS</v>
      </c>
      <c r="P155" s="10">
        <f t="shared" si="93"/>
        <v>310.38</v>
      </c>
      <c r="Q155" s="10">
        <f t="shared" si="94"/>
        <v>0.6124157077824427</v>
      </c>
      <c r="R155" s="11">
        <f t="shared" si="95"/>
        <v>3.6245798292354844E-5</v>
      </c>
      <c r="S155" s="11">
        <f t="shared" si="122"/>
        <v>1000</v>
      </c>
      <c r="T155" s="11">
        <f t="shared" si="123"/>
        <v>2.4062388817737292E-2</v>
      </c>
      <c r="U155" s="11">
        <f t="shared" si="130"/>
        <v>16</v>
      </c>
      <c r="V155" s="10">
        <f t="shared" si="124"/>
        <v>1000</v>
      </c>
      <c r="W155" s="10">
        <f t="shared" si="96"/>
        <v>41.558633582666673</v>
      </c>
      <c r="X155" s="10">
        <f t="shared" si="125"/>
        <v>13.954567864318731</v>
      </c>
      <c r="Y155" s="10"/>
      <c r="Z155" s="10"/>
      <c r="AA155" s="10">
        <f t="shared" si="97"/>
        <v>657000</v>
      </c>
      <c r="AB155" s="18">
        <f t="shared" si="98"/>
        <v>2.1239829321641906E-5</v>
      </c>
      <c r="AC155" s="18">
        <f t="shared" si="126"/>
        <v>0.18496492966458636</v>
      </c>
      <c r="AD155" s="18">
        <f t="shared" si="127"/>
        <v>7.7068720693577652E-3</v>
      </c>
      <c r="AE155" s="18">
        <f t="shared" si="128"/>
        <v>8.9570979828313593E-6</v>
      </c>
      <c r="AF155" s="10">
        <f t="shared" si="129"/>
        <v>8.9570979828313586E-3</v>
      </c>
      <c r="AG155" s="18">
        <f t="shared" si="113"/>
        <v>421.71233333333333</v>
      </c>
      <c r="AH155" s="25"/>
      <c r="AI155" s="76"/>
      <c r="AJ155" s="38"/>
      <c r="AK155" s="38"/>
      <c r="AL155" s="38"/>
      <c r="AM155" s="30"/>
      <c r="AN155" s="36"/>
      <c r="AO155" s="8"/>
      <c r="AP155" s="8"/>
      <c r="AQ155" s="8"/>
    </row>
    <row r="156" spans="6:43" x14ac:dyDescent="0.3">
      <c r="F156" s="23"/>
      <c r="G156" s="53">
        <v>0.70833333333333337</v>
      </c>
      <c r="H156" s="10">
        <v>36.56</v>
      </c>
      <c r="I156" s="10">
        <v>9</v>
      </c>
      <c r="J156" s="10">
        <v>19</v>
      </c>
      <c r="K156" s="10">
        <f t="shared" si="99"/>
        <v>1.9437</v>
      </c>
      <c r="L156" s="10">
        <f t="shared" si="100"/>
        <v>1572.4134382878017</v>
      </c>
      <c r="M156" s="10">
        <f t="shared" si="101"/>
        <v>1.5724134382878017</v>
      </c>
      <c r="N156" s="12">
        <f t="shared" si="102"/>
        <v>262.50964417505276</v>
      </c>
      <c r="O156" s="10" t="str">
        <f t="shared" si="103"/>
        <v>METANO</v>
      </c>
      <c r="P156" s="10">
        <f t="shared" si="93"/>
        <v>309.56</v>
      </c>
      <c r="Q156" s="10">
        <f t="shared" si="94"/>
        <v>0.6124157077824427</v>
      </c>
      <c r="R156" s="11">
        <f t="shared" si="95"/>
        <v>2.6250964417505278E-4</v>
      </c>
      <c r="S156" s="11">
        <f t="shared" si="122"/>
        <v>1000</v>
      </c>
      <c r="T156" s="11">
        <f t="shared" si="123"/>
        <v>2.4126128185971381E-2</v>
      </c>
      <c r="U156" s="11">
        <f t="shared" si="130"/>
        <v>16</v>
      </c>
      <c r="V156" s="10">
        <f t="shared" si="124"/>
        <v>1000</v>
      </c>
      <c r="W156" s="10">
        <f t="shared" si="96"/>
        <v>41.448838880888893</v>
      </c>
      <c r="X156" s="12">
        <f t="shared" si="125"/>
        <v>101.33346120673694</v>
      </c>
      <c r="Y156" s="10"/>
      <c r="Z156" s="10"/>
      <c r="AA156" s="10">
        <f t="shared" si="97"/>
        <v>657000</v>
      </c>
      <c r="AB156" s="47">
        <f t="shared" si="98"/>
        <v>1.5423662284130433E-4</v>
      </c>
      <c r="AC156" s="47">
        <f t="shared" si="126"/>
        <v>1.3431542063512145</v>
      </c>
      <c r="AD156" s="47">
        <f t="shared" si="127"/>
        <v>5.5964758597967269E-2</v>
      </c>
      <c r="AE156" s="47">
        <f t="shared" si="128"/>
        <v>6.5043486103859741E-5</v>
      </c>
      <c r="AF156" s="12">
        <f t="shared" si="129"/>
        <v>6.5043486103859738E-2</v>
      </c>
      <c r="AG156" s="47">
        <f t="shared" si="113"/>
        <v>421.71233333333328</v>
      </c>
      <c r="AH156" s="25"/>
      <c r="AI156" s="76"/>
      <c r="AJ156" s="38"/>
      <c r="AK156" s="38"/>
      <c r="AL156" s="38"/>
      <c r="AM156" s="30"/>
      <c r="AN156" s="36"/>
      <c r="AO156" s="8"/>
      <c r="AP156" s="8"/>
      <c r="AQ156" s="8"/>
    </row>
    <row r="157" spans="6:43" x14ac:dyDescent="0.3">
      <c r="F157" s="23"/>
      <c r="G157" s="53">
        <v>0.75</v>
      </c>
      <c r="H157" s="10">
        <v>30.75</v>
      </c>
      <c r="I157" s="10">
        <v>9</v>
      </c>
      <c r="J157" s="10">
        <v>6</v>
      </c>
      <c r="K157" s="10">
        <f t="shared" si="99"/>
        <v>0.61380000000000001</v>
      </c>
      <c r="L157" s="10">
        <f t="shared" si="100"/>
        <v>7145.9758879113715</v>
      </c>
      <c r="M157" s="10">
        <f t="shared" si="101"/>
        <v>7.1459758879113711</v>
      </c>
      <c r="N157" s="10">
        <f t="shared" si="102"/>
        <v>2.9939747282432063</v>
      </c>
      <c r="O157" s="10" t="str">
        <f t="shared" si="103"/>
        <v>OTRO GAS</v>
      </c>
      <c r="P157" s="10">
        <f t="shared" si="93"/>
        <v>303.75</v>
      </c>
      <c r="Q157" s="10">
        <f t="shared" si="94"/>
        <v>0.6124157077824427</v>
      </c>
      <c r="R157" s="11">
        <f t="shared" si="95"/>
        <v>2.9939747282432063E-6</v>
      </c>
      <c r="S157" s="11">
        <f t="shared" si="122"/>
        <v>1000</v>
      </c>
      <c r="T157" s="11">
        <f t="shared" si="123"/>
        <v>2.4587602440326917E-2</v>
      </c>
      <c r="U157" s="11">
        <f t="shared" si="130"/>
        <v>16</v>
      </c>
      <c r="V157" s="10">
        <f t="shared" si="124"/>
        <v>1000</v>
      </c>
      <c r="W157" s="10">
        <f t="shared" si="96"/>
        <v>40.670903250000002</v>
      </c>
      <c r="X157" s="10">
        <f t="shared" si="125"/>
        <v>1.1778345653508764</v>
      </c>
      <c r="Y157" s="10"/>
      <c r="Z157" s="10"/>
      <c r="AA157" s="10">
        <f t="shared" si="97"/>
        <v>657000</v>
      </c>
      <c r="AB157" s="18">
        <f t="shared" si="98"/>
        <v>1.7927466748110752E-6</v>
      </c>
      <c r="AC157" s="18">
        <f t="shared" si="126"/>
        <v>1.5611955142924768E-2</v>
      </c>
      <c r="AD157" s="18">
        <f t="shared" si="127"/>
        <v>6.5049813095519862E-4</v>
      </c>
      <c r="AE157" s="18">
        <f t="shared" si="128"/>
        <v>7.5602338331015303E-7</v>
      </c>
      <c r="AF157" s="10">
        <f t="shared" si="129"/>
        <v>7.5602338331015302E-4</v>
      </c>
      <c r="AG157" s="18">
        <f t="shared" si="113"/>
        <v>421.71233333333328</v>
      </c>
      <c r="AH157" s="25"/>
      <c r="AI157" s="76"/>
      <c r="AJ157" s="38"/>
      <c r="AK157" s="38"/>
      <c r="AL157" s="38"/>
      <c r="AM157" s="30"/>
      <c r="AN157" s="36"/>
      <c r="AO157" s="8"/>
      <c r="AP157" s="8"/>
      <c r="AQ157" s="8"/>
    </row>
    <row r="158" spans="6:43" x14ac:dyDescent="0.3">
      <c r="F158" s="23"/>
      <c r="G158" s="53">
        <v>0.83333333333333337</v>
      </c>
      <c r="H158" s="10">
        <v>28.44</v>
      </c>
      <c r="I158" s="10">
        <v>9</v>
      </c>
      <c r="J158" s="10">
        <v>27</v>
      </c>
      <c r="K158" s="10">
        <f t="shared" si="99"/>
        <v>2.7621000000000002</v>
      </c>
      <c r="L158" s="10">
        <f t="shared" si="100"/>
        <v>810.21686398030465</v>
      </c>
      <c r="M158" s="10">
        <f t="shared" si="101"/>
        <v>0.81021686398030468</v>
      </c>
      <c r="N158" s="12">
        <f t="shared" si="102"/>
        <v>1862.4439958916498</v>
      </c>
      <c r="O158" s="10" t="str">
        <f t="shared" si="103"/>
        <v>METANO</v>
      </c>
      <c r="P158" s="10">
        <f t="shared" si="93"/>
        <v>301.44</v>
      </c>
      <c r="Q158" s="10">
        <f t="shared" si="94"/>
        <v>0.6124157077824427</v>
      </c>
      <c r="R158" s="11">
        <f t="shared" si="95"/>
        <v>1.8624439958916498E-3</v>
      </c>
      <c r="S158" s="11">
        <f t="shared" si="122"/>
        <v>1000</v>
      </c>
      <c r="T158" s="11">
        <f t="shared" si="123"/>
        <v>2.4776022562530853E-2</v>
      </c>
      <c r="U158" s="11">
        <f t="shared" si="130"/>
        <v>16</v>
      </c>
      <c r="V158" s="10">
        <f t="shared" si="124"/>
        <v>1000</v>
      </c>
      <c r="W158" s="10">
        <f t="shared" si="96"/>
        <v>40.361603541333338</v>
      </c>
      <c r="X158" s="12">
        <f t="shared" si="125"/>
        <v>738.30327141858618</v>
      </c>
      <c r="Y158" s="10"/>
      <c r="Z158" s="10"/>
      <c r="AA158" s="10">
        <f t="shared" si="97"/>
        <v>657000</v>
      </c>
      <c r="AB158" s="47">
        <f t="shared" si="98"/>
        <v>1.1237492715655802E-3</v>
      </c>
      <c r="AC158" s="47">
        <f t="shared" si="126"/>
        <v>9.7860581565016975</v>
      </c>
      <c r="AD158" s="47">
        <f t="shared" si="127"/>
        <v>0.40775242318757071</v>
      </c>
      <c r="AE158" s="47">
        <f t="shared" si="128"/>
        <v>4.7389892739355442E-4</v>
      </c>
      <c r="AF158" s="12">
        <f t="shared" si="129"/>
        <v>0.47389892739355444</v>
      </c>
      <c r="AG158" s="47">
        <f t="shared" si="113"/>
        <v>421.71233333333328</v>
      </c>
      <c r="AH158" s="25"/>
      <c r="AI158" s="76"/>
      <c r="AJ158" s="38"/>
      <c r="AK158" s="38"/>
      <c r="AL158" s="38"/>
      <c r="AM158" s="30"/>
      <c r="AN158" s="36"/>
      <c r="AO158" s="8"/>
      <c r="AP158" s="8"/>
      <c r="AQ158" s="8"/>
    </row>
    <row r="159" spans="6:43" x14ac:dyDescent="0.3">
      <c r="F159" s="23"/>
      <c r="G159" s="53">
        <v>0.875</v>
      </c>
      <c r="H159" s="10">
        <v>27.81</v>
      </c>
      <c r="I159" s="10">
        <v>9</v>
      </c>
      <c r="J159" s="10">
        <v>24</v>
      </c>
      <c r="K159" s="10">
        <f t="shared" si="99"/>
        <v>2.4552</v>
      </c>
      <c r="L159" s="10">
        <f t="shared" si="100"/>
        <v>1036.4939719778429</v>
      </c>
      <c r="M159" s="10">
        <f t="shared" si="101"/>
        <v>1.0364939719778428</v>
      </c>
      <c r="N159" s="12">
        <f t="shared" si="102"/>
        <v>899.49791934570374</v>
      </c>
      <c r="O159" s="10" t="str">
        <f t="shared" si="103"/>
        <v>METANO</v>
      </c>
      <c r="P159" s="10">
        <f t="shared" si="93"/>
        <v>300.81</v>
      </c>
      <c r="Q159" s="10">
        <f t="shared" si="94"/>
        <v>0.6124157077824427</v>
      </c>
      <c r="R159" s="11">
        <f t="shared" si="95"/>
        <v>8.994979193457037E-4</v>
      </c>
      <c r="S159" s="11">
        <f t="shared" si="122"/>
        <v>1000</v>
      </c>
      <c r="T159" s="11">
        <f t="shared" si="123"/>
        <v>2.4827912108139026E-2</v>
      </c>
      <c r="U159" s="11">
        <f t="shared" si="130"/>
        <v>16</v>
      </c>
      <c r="V159" s="10">
        <f t="shared" si="124"/>
        <v>1000</v>
      </c>
      <c r="W159" s="10">
        <f t="shared" si="96"/>
        <v>40.277249075333337</v>
      </c>
      <c r="X159" s="12">
        <f t="shared" si="125"/>
        <v>357.32248452750491</v>
      </c>
      <c r="Y159" s="10"/>
      <c r="Z159" s="10"/>
      <c r="AA159" s="10">
        <f t="shared" si="97"/>
        <v>657000</v>
      </c>
      <c r="AB159" s="47">
        <f t="shared" si="98"/>
        <v>5.4386983946347778E-4</v>
      </c>
      <c r="AC159" s="47">
        <f t="shared" si="126"/>
        <v>4.73623610998375</v>
      </c>
      <c r="AD159" s="47">
        <f t="shared" si="127"/>
        <v>0.19734317124932291</v>
      </c>
      <c r="AE159" s="47">
        <f t="shared" si="128"/>
        <v>2.2935661902976861E-4</v>
      </c>
      <c r="AF159" s="12">
        <f t="shared" si="129"/>
        <v>0.22935661902976862</v>
      </c>
      <c r="AG159" s="47">
        <f t="shared" si="113"/>
        <v>421.71233333333333</v>
      </c>
      <c r="AH159" s="25"/>
      <c r="AI159" s="76"/>
      <c r="AJ159" s="38"/>
      <c r="AK159" s="38"/>
      <c r="AL159" s="38"/>
      <c r="AM159" s="30"/>
      <c r="AN159" s="36"/>
      <c r="AO159" s="8"/>
      <c r="AP159" s="8"/>
      <c r="AQ159" s="8"/>
    </row>
    <row r="160" spans="6:43" x14ac:dyDescent="0.3">
      <c r="F160" s="23"/>
      <c r="G160" s="53">
        <v>0.91666666666666663</v>
      </c>
      <c r="H160" s="10">
        <v>27.62</v>
      </c>
      <c r="I160" s="10">
        <v>9</v>
      </c>
      <c r="J160" s="10">
        <v>25</v>
      </c>
      <c r="K160" s="10">
        <f t="shared" si="99"/>
        <v>2.5575000000000001</v>
      </c>
      <c r="L160" s="10">
        <f t="shared" si="100"/>
        <v>955.03421309872908</v>
      </c>
      <c r="M160" s="10">
        <f t="shared" si="101"/>
        <v>0.95503421309872905</v>
      </c>
      <c r="N160" s="12">
        <f t="shared" si="102"/>
        <v>1145.6291666328725</v>
      </c>
      <c r="O160" s="10" t="str">
        <f t="shared" si="103"/>
        <v>METANO</v>
      </c>
      <c r="P160" s="10">
        <f t="shared" si="93"/>
        <v>300.62</v>
      </c>
      <c r="Q160" s="10">
        <f t="shared" si="94"/>
        <v>0.6124157077824427</v>
      </c>
      <c r="R160" s="11">
        <f t="shared" si="95"/>
        <v>1.1456291666328724E-3</v>
      </c>
      <c r="S160" s="11">
        <f t="shared" si="122"/>
        <v>1000</v>
      </c>
      <c r="T160" s="11">
        <f t="shared" si="123"/>
        <v>2.4843604022517798E-2</v>
      </c>
      <c r="U160" s="11">
        <f t="shared" si="130"/>
        <v>16</v>
      </c>
      <c r="V160" s="10">
        <f t="shared" si="124"/>
        <v>1000</v>
      </c>
      <c r="W160" s="10">
        <f t="shared" si="96"/>
        <v>40.251808839555558</v>
      </c>
      <c r="X160" s="12">
        <f t="shared" si="125"/>
        <v>455.38491795958623</v>
      </c>
      <c r="Y160" s="10"/>
      <c r="Z160" s="10"/>
      <c r="AA160" s="10">
        <f t="shared" si="97"/>
        <v>657000</v>
      </c>
      <c r="AB160" s="47">
        <f t="shared" si="98"/>
        <v>6.9312772901002474E-4</v>
      </c>
      <c r="AC160" s="47">
        <f t="shared" si="126"/>
        <v>6.0360335153108995</v>
      </c>
      <c r="AD160" s="47">
        <f t="shared" si="127"/>
        <v>0.2515013964712875</v>
      </c>
      <c r="AE160" s="47">
        <f t="shared" si="128"/>
        <v>2.9230051189885192E-4</v>
      </c>
      <c r="AF160" s="12">
        <f t="shared" si="129"/>
        <v>0.29230051189885192</v>
      </c>
      <c r="AG160" s="47">
        <f t="shared" si="113"/>
        <v>421.71233333333339</v>
      </c>
      <c r="AH160" s="25"/>
      <c r="AI160" s="76"/>
      <c r="AJ160" s="38"/>
      <c r="AK160" s="38"/>
      <c r="AL160" s="38"/>
      <c r="AM160" s="30"/>
      <c r="AN160" s="36"/>
      <c r="AO160" s="8"/>
      <c r="AP160" s="8"/>
      <c r="AQ160" s="8"/>
    </row>
    <row r="161" spans="6:43" ht="15" thickBot="1" x14ac:dyDescent="0.35">
      <c r="F161" s="24"/>
      <c r="G161" s="54">
        <v>0.95833333333333337</v>
      </c>
      <c r="H161" s="13">
        <v>27.94</v>
      </c>
      <c r="I161" s="13">
        <v>9</v>
      </c>
      <c r="J161" s="13">
        <v>5</v>
      </c>
      <c r="K161" s="13">
        <f t="shared" si="99"/>
        <v>0.51149999999999995</v>
      </c>
      <c r="L161" s="13">
        <f t="shared" si="100"/>
        <v>8775.1710654936469</v>
      </c>
      <c r="M161" s="13">
        <f t="shared" si="101"/>
        <v>8.7751710654936463</v>
      </c>
      <c r="N161" s="13">
        <f t="shared" si="102"/>
        <v>1.6318480889172939</v>
      </c>
      <c r="O161" s="13" t="str">
        <f t="shared" si="103"/>
        <v>OTRO GAS</v>
      </c>
      <c r="P161" s="13">
        <f t="shared" si="93"/>
        <v>300.94</v>
      </c>
      <c r="Q161" s="13">
        <f t="shared" si="94"/>
        <v>0.6124157077824427</v>
      </c>
      <c r="R161" s="14">
        <f t="shared" si="95"/>
        <v>1.6318480889172938E-6</v>
      </c>
      <c r="S161" s="14">
        <f t="shared" si="122"/>
        <v>1000</v>
      </c>
      <c r="T161" s="14">
        <f t="shared" si="123"/>
        <v>2.4817186951715628E-2</v>
      </c>
      <c r="U161" s="14">
        <f t="shared" si="130"/>
        <v>16</v>
      </c>
      <c r="V161" s="13">
        <f t="shared" si="124"/>
        <v>1000</v>
      </c>
      <c r="W161" s="13">
        <f t="shared" si="96"/>
        <v>40.294655552444446</v>
      </c>
      <c r="X161" s="13">
        <f t="shared" si="125"/>
        <v>0.6479660655913656</v>
      </c>
      <c r="Y161" s="13"/>
      <c r="Z161" s="13"/>
      <c r="AA161" s="13">
        <f t="shared" si="97"/>
        <v>657000</v>
      </c>
      <c r="AB161" s="48">
        <f t="shared" si="98"/>
        <v>9.8624971931714694E-7</v>
      </c>
      <c r="AC161" s="48">
        <f t="shared" si="126"/>
        <v>8.5886570557014413E-3</v>
      </c>
      <c r="AD161" s="48">
        <f t="shared" si="127"/>
        <v>3.578607106542267E-4</v>
      </c>
      <c r="AE161" s="48">
        <f t="shared" si="128"/>
        <v>4.1591367038257905E-7</v>
      </c>
      <c r="AF161" s="13">
        <f t="shared" si="129"/>
        <v>4.1591367038257905E-4</v>
      </c>
      <c r="AG161" s="48">
        <f t="shared" si="113"/>
        <v>421.71233333333328</v>
      </c>
      <c r="AH161" s="43"/>
      <c r="AI161" s="76"/>
      <c r="AJ161" s="38"/>
      <c r="AK161" s="38"/>
      <c r="AL161" s="38"/>
      <c r="AM161" s="30"/>
      <c r="AN161" s="36"/>
      <c r="AO161" s="8"/>
      <c r="AP161" s="8"/>
      <c r="AQ161" s="8"/>
    </row>
    <row r="162" spans="6:43" x14ac:dyDescent="0.3">
      <c r="F162" s="22">
        <v>44493</v>
      </c>
      <c r="G162" s="55">
        <v>7.6388888888888886E-3</v>
      </c>
      <c r="H162" s="16">
        <v>27.44</v>
      </c>
      <c r="I162" s="16">
        <v>9</v>
      </c>
      <c r="J162" s="16">
        <v>16</v>
      </c>
      <c r="K162" s="16">
        <f t="shared" si="99"/>
        <v>1.6368</v>
      </c>
      <c r="L162" s="16">
        <f t="shared" si="100"/>
        <v>2054.7409579667642</v>
      </c>
      <c r="M162" s="16">
        <f t="shared" si="101"/>
        <v>2.0547409579667644</v>
      </c>
      <c r="N162" s="16">
        <f t="shared" si="102"/>
        <v>119.07013185939128</v>
      </c>
      <c r="O162" s="16" t="str">
        <f t="shared" si="103"/>
        <v>OTRO GAS</v>
      </c>
      <c r="P162" s="16">
        <f t="shared" si="93"/>
        <v>300.44</v>
      </c>
      <c r="Q162" s="16">
        <f t="shared" si="94"/>
        <v>0.6124157077824427</v>
      </c>
      <c r="R162" s="17">
        <f t="shared" si="95"/>
        <v>1.1907013185939128E-4</v>
      </c>
      <c r="S162" s="17">
        <f t="shared" si="122"/>
        <v>1000</v>
      </c>
      <c r="T162" s="17">
        <f t="shared" si="123"/>
        <v>2.4858488354577626E-2</v>
      </c>
      <c r="U162" s="17">
        <f t="shared" si="130"/>
        <v>16</v>
      </c>
      <c r="V162" s="16">
        <f t="shared" si="124"/>
        <v>1000</v>
      </c>
      <c r="W162" s="16">
        <f t="shared" si="96"/>
        <v>40.227707563555555</v>
      </c>
      <c r="X162" s="16">
        <f t="shared" si="125"/>
        <v>47.358455779275211</v>
      </c>
      <c r="Y162" s="16"/>
      <c r="Z162" s="16"/>
      <c r="AA162" s="16">
        <f t="shared" si="97"/>
        <v>657000</v>
      </c>
      <c r="AB162" s="52">
        <f t="shared" si="98"/>
        <v>7.2082885508790282E-5</v>
      </c>
      <c r="AC162" s="52">
        <f t="shared" si="126"/>
        <v>0.62772660016474924</v>
      </c>
      <c r="AD162" s="52">
        <f t="shared" si="127"/>
        <v>2.6155275006864553E-2</v>
      </c>
      <c r="AE162" s="52">
        <f t="shared" si="128"/>
        <v>3.0398241841311472E-5</v>
      </c>
      <c r="AF162" s="16">
        <f t="shared" si="129"/>
        <v>3.0398241841311471E-2</v>
      </c>
      <c r="AG162" s="52">
        <f t="shared" si="113"/>
        <v>421.71233333333333</v>
      </c>
      <c r="AH162" s="44">
        <f>AVERAGE(AG163,AG164,AG167,AG168)</f>
        <v>421.71233333333339</v>
      </c>
      <c r="AI162" s="77"/>
      <c r="AJ162" s="38"/>
      <c r="AK162" s="38"/>
      <c r="AL162" s="38"/>
      <c r="AM162" s="30"/>
      <c r="AN162" s="36"/>
      <c r="AO162" s="8"/>
      <c r="AP162" s="8"/>
      <c r="AQ162" s="8"/>
    </row>
    <row r="163" spans="6:43" x14ac:dyDescent="0.3">
      <c r="F163" s="23"/>
      <c r="G163" s="53">
        <v>0.70347222222222217</v>
      </c>
      <c r="H163" s="10">
        <v>36.81</v>
      </c>
      <c r="I163" s="10">
        <v>9</v>
      </c>
      <c r="J163" s="10">
        <v>26</v>
      </c>
      <c r="K163" s="10">
        <f t="shared" si="99"/>
        <v>2.6598000000000002</v>
      </c>
      <c r="L163" s="10">
        <f t="shared" si="100"/>
        <v>879.84058951800876</v>
      </c>
      <c r="M163" s="10">
        <f t="shared" si="101"/>
        <v>0.87984058951800881</v>
      </c>
      <c r="N163" s="12">
        <f t="shared" si="102"/>
        <v>1459.7759345464669</v>
      </c>
      <c r="O163" s="10" t="str">
        <f t="shared" si="103"/>
        <v>METANO</v>
      </c>
      <c r="P163" s="10">
        <f t="shared" si="93"/>
        <v>309.81</v>
      </c>
      <c r="Q163" s="10">
        <f t="shared" si="94"/>
        <v>0.6124157077824427</v>
      </c>
      <c r="R163" s="11">
        <f t="shared" si="95"/>
        <v>1.4597759345464669E-3</v>
      </c>
      <c r="S163" s="11">
        <f t="shared" si="122"/>
        <v>1000</v>
      </c>
      <c r="T163" s="11">
        <f t="shared" si="123"/>
        <v>2.4106659698684037E-2</v>
      </c>
      <c r="U163" s="11">
        <f t="shared" si="130"/>
        <v>16</v>
      </c>
      <c r="V163" s="10">
        <f t="shared" si="124"/>
        <v>1000</v>
      </c>
      <c r="W163" s="10">
        <f t="shared" si="96"/>
        <v>41.482312875333335</v>
      </c>
      <c r="X163" s="12">
        <f t="shared" si="125"/>
        <v>563.04514704704218</v>
      </c>
      <c r="Y163" s="10"/>
      <c r="Z163" s="10"/>
      <c r="AA163" s="10">
        <f t="shared" si="97"/>
        <v>657000</v>
      </c>
      <c r="AB163" s="47">
        <f t="shared" si="98"/>
        <v>8.569941355358328E-4</v>
      </c>
      <c r="AC163" s="47">
        <f t="shared" si="126"/>
        <v>7.4630477299002465</v>
      </c>
      <c r="AD163" s="47">
        <f t="shared" si="127"/>
        <v>0.31096032207917695</v>
      </c>
      <c r="AE163" s="47">
        <f t="shared" si="128"/>
        <v>3.6140499654979902E-4</v>
      </c>
      <c r="AF163" s="12">
        <f t="shared" si="129"/>
        <v>0.36140499654979902</v>
      </c>
      <c r="AG163" s="47">
        <f t="shared" si="113"/>
        <v>421.71233333333339</v>
      </c>
      <c r="AH163" s="25"/>
      <c r="AI163" s="76"/>
      <c r="AJ163" s="38"/>
      <c r="AK163" s="38"/>
      <c r="AL163" s="38"/>
      <c r="AM163" s="30"/>
      <c r="AN163" s="36"/>
      <c r="AO163" s="8"/>
      <c r="AP163" s="8"/>
      <c r="AQ163" s="8"/>
    </row>
    <row r="164" spans="6:43" x14ac:dyDescent="0.3">
      <c r="F164" s="23"/>
      <c r="G164" s="53">
        <v>0.75</v>
      </c>
      <c r="H164" s="10">
        <v>29</v>
      </c>
      <c r="I164" s="10">
        <v>9</v>
      </c>
      <c r="J164" s="10">
        <v>25</v>
      </c>
      <c r="K164" s="10">
        <f t="shared" si="99"/>
        <v>2.5575000000000001</v>
      </c>
      <c r="L164" s="10">
        <f t="shared" si="100"/>
        <v>955.03421309872908</v>
      </c>
      <c r="M164" s="10">
        <f t="shared" si="101"/>
        <v>0.95503421309872905</v>
      </c>
      <c r="N164" s="12">
        <f t="shared" si="102"/>
        <v>1145.6291666328725</v>
      </c>
      <c r="O164" s="10" t="str">
        <f t="shared" si="103"/>
        <v>METANO</v>
      </c>
      <c r="P164" s="10">
        <f t="shared" si="93"/>
        <v>302</v>
      </c>
      <c r="Q164" s="10">
        <f t="shared" si="94"/>
        <v>0.6124157077824427</v>
      </c>
      <c r="R164" s="11">
        <f t="shared" si="95"/>
        <v>1.1456291666328724E-3</v>
      </c>
      <c r="S164" s="11">
        <f t="shared" si="122"/>
        <v>1000</v>
      </c>
      <c r="T164" s="11">
        <f t="shared" si="123"/>
        <v>2.4730080269037419E-2</v>
      </c>
      <c r="U164" s="11">
        <f t="shared" si="130"/>
        <v>16</v>
      </c>
      <c r="V164" s="10">
        <f t="shared" si="124"/>
        <v>1000</v>
      </c>
      <c r="W164" s="10">
        <f t="shared" si="96"/>
        <v>40.436585288888892</v>
      </c>
      <c r="X164" s="12">
        <f t="shared" si="125"/>
        <v>453.30401999010206</v>
      </c>
      <c r="Y164" s="10"/>
      <c r="Z164" s="10"/>
      <c r="AA164" s="10">
        <f t="shared" si="97"/>
        <v>657000</v>
      </c>
      <c r="AB164" s="47">
        <f t="shared" si="98"/>
        <v>6.8996045660593924E-4</v>
      </c>
      <c r="AC164" s="47">
        <f t="shared" si="126"/>
        <v>6.0084516403071611</v>
      </c>
      <c r="AD164" s="47">
        <f t="shared" si="127"/>
        <v>0.25035215167946506</v>
      </c>
      <c r="AE164" s="47">
        <f t="shared" si="128"/>
        <v>2.9096483406302275E-4</v>
      </c>
      <c r="AF164" s="12">
        <f t="shared" si="129"/>
        <v>0.29096483406302276</v>
      </c>
      <c r="AG164" s="47">
        <f t="shared" si="113"/>
        <v>421.71233333333339</v>
      </c>
      <c r="AH164" s="25"/>
      <c r="AI164" s="76"/>
      <c r="AJ164" s="38"/>
      <c r="AK164" s="38"/>
      <c r="AL164" s="38"/>
      <c r="AM164" s="30"/>
      <c r="AN164" s="36"/>
      <c r="AO164" s="8"/>
      <c r="AP164" s="8"/>
      <c r="AQ164" s="8"/>
    </row>
    <row r="165" spans="6:43" x14ac:dyDescent="0.3">
      <c r="F165" s="23"/>
      <c r="G165" s="53">
        <v>0.79166666666666663</v>
      </c>
      <c r="H165" s="10">
        <v>27.75</v>
      </c>
      <c r="I165" s="10">
        <v>9</v>
      </c>
      <c r="J165" s="10">
        <v>1</v>
      </c>
      <c r="K165" s="10">
        <f t="shared" si="99"/>
        <v>0.1023</v>
      </c>
      <c r="L165" s="10">
        <f t="shared" si="100"/>
        <v>47875.855327468227</v>
      </c>
      <c r="M165" s="10">
        <f t="shared" si="101"/>
        <v>47.87585532746823</v>
      </c>
      <c r="N165" s="10">
        <f t="shared" si="102"/>
        <v>1.0845650537440172E-2</v>
      </c>
      <c r="O165" s="10" t="str">
        <f t="shared" si="103"/>
        <v>OTRO GAS</v>
      </c>
      <c r="P165" s="10">
        <f t="shared" si="93"/>
        <v>300.75</v>
      </c>
      <c r="Q165" s="10">
        <f t="shared" si="94"/>
        <v>0.6124157077824427</v>
      </c>
      <c r="R165" s="11">
        <f t="shared" si="95"/>
        <v>1.0845650537440173E-8</v>
      </c>
      <c r="S165" s="11">
        <f t="shared" si="122"/>
        <v>1000</v>
      </c>
      <c r="T165" s="11">
        <f t="shared" si="123"/>
        <v>2.48328653075621E-2</v>
      </c>
      <c r="U165" s="11">
        <f t="shared" si="130"/>
        <v>16</v>
      </c>
      <c r="V165" s="10">
        <f t="shared" si="124"/>
        <v>1000</v>
      </c>
      <c r="W165" s="10">
        <f t="shared" si="96"/>
        <v>40.269215316666667</v>
      </c>
      <c r="X165" s="10">
        <f t="shared" si="125"/>
        <v>4.309257263506245E-3</v>
      </c>
      <c r="Y165" s="10"/>
      <c r="Z165" s="10"/>
      <c r="AA165" s="10">
        <f t="shared" si="97"/>
        <v>657000</v>
      </c>
      <c r="AB165" s="18">
        <f t="shared" si="98"/>
        <v>6.5589912686548633E-9</v>
      </c>
      <c r="AC165" s="18">
        <f t="shared" si="126"/>
        <v>5.7118319563954011E-5</v>
      </c>
      <c r="AD165" s="18">
        <f t="shared" si="127"/>
        <v>2.3799299818314171E-6</v>
      </c>
      <c r="AE165" s="18">
        <f t="shared" si="128"/>
        <v>2.7660075122174027E-9</v>
      </c>
      <c r="AF165" s="10">
        <f t="shared" si="129"/>
        <v>2.7660075122174029E-6</v>
      </c>
      <c r="AG165" s="18">
        <f t="shared" si="113"/>
        <v>421.71233333333339</v>
      </c>
      <c r="AH165" s="25"/>
      <c r="AI165" s="76"/>
      <c r="AJ165" s="38"/>
      <c r="AK165" s="38"/>
      <c r="AL165" s="38"/>
      <c r="AM165" s="30"/>
      <c r="AN165" s="36"/>
      <c r="AO165" s="8"/>
      <c r="AP165" s="8"/>
      <c r="AQ165" s="8"/>
    </row>
    <row r="166" spans="6:43" x14ac:dyDescent="0.3">
      <c r="F166" s="23"/>
      <c r="G166" s="53">
        <v>0.83333333333333337</v>
      </c>
      <c r="H166" s="10">
        <v>27.19</v>
      </c>
      <c r="I166" s="10">
        <v>9</v>
      </c>
      <c r="J166" s="10">
        <v>6</v>
      </c>
      <c r="K166" s="10">
        <f t="shared" si="99"/>
        <v>0.61380000000000001</v>
      </c>
      <c r="L166" s="10">
        <f t="shared" si="100"/>
        <v>7145.9758879113715</v>
      </c>
      <c r="M166" s="10">
        <f t="shared" si="101"/>
        <v>7.1459758879113711</v>
      </c>
      <c r="N166" s="10">
        <f t="shared" si="102"/>
        <v>2.9939747282432063</v>
      </c>
      <c r="O166" s="10" t="str">
        <f t="shared" si="103"/>
        <v>OTRO GAS</v>
      </c>
      <c r="P166" s="10">
        <f t="shared" si="93"/>
        <v>300.19</v>
      </c>
      <c r="Q166" s="10">
        <f t="shared" si="94"/>
        <v>0.6124157077824427</v>
      </c>
      <c r="R166" s="11">
        <f t="shared" si="95"/>
        <v>2.9939747282432063E-6</v>
      </c>
      <c r="S166" s="11">
        <f t="shared" si="122"/>
        <v>1000</v>
      </c>
      <c r="T166" s="11">
        <f t="shared" si="123"/>
        <v>2.4879190650085949E-2</v>
      </c>
      <c r="U166" s="11">
        <f t="shared" si="130"/>
        <v>16</v>
      </c>
      <c r="V166" s="10">
        <f t="shared" si="124"/>
        <v>1000</v>
      </c>
      <c r="W166" s="10">
        <f t="shared" si="96"/>
        <v>40.194233569111113</v>
      </c>
      <c r="X166" s="10">
        <f t="shared" si="125"/>
        <v>1.191802689048032</v>
      </c>
      <c r="Y166" s="10"/>
      <c r="Z166" s="10"/>
      <c r="AA166" s="10">
        <f t="shared" si="97"/>
        <v>657000</v>
      </c>
      <c r="AB166" s="18">
        <f t="shared" si="98"/>
        <v>1.8140071370594095E-6</v>
      </c>
      <c r="AC166" s="18">
        <f t="shared" si="126"/>
        <v>1.5797099752368159E-2</v>
      </c>
      <c r="AD166" s="18">
        <f t="shared" si="127"/>
        <v>6.5821248968200667E-4</v>
      </c>
      <c r="AE166" s="18">
        <f t="shared" si="128"/>
        <v>7.6498918245264331E-7</v>
      </c>
      <c r="AF166" s="10">
        <f t="shared" si="129"/>
        <v>7.6498918245264326E-4</v>
      </c>
      <c r="AG166" s="18">
        <f t="shared" si="113"/>
        <v>421.71233333333328</v>
      </c>
      <c r="AH166" s="25"/>
      <c r="AI166" s="76"/>
      <c r="AJ166" s="38"/>
      <c r="AK166" s="38"/>
      <c r="AL166" s="38"/>
      <c r="AM166" s="30"/>
      <c r="AN166" s="36"/>
      <c r="AO166" s="8"/>
      <c r="AP166" s="8"/>
      <c r="AQ166" s="8"/>
    </row>
    <row r="167" spans="6:43" x14ac:dyDescent="0.3">
      <c r="F167" s="23"/>
      <c r="G167" s="53">
        <v>0.875</v>
      </c>
      <c r="H167" s="10">
        <v>26.56</v>
      </c>
      <c r="I167" s="10">
        <v>9</v>
      </c>
      <c r="J167" s="10">
        <v>21</v>
      </c>
      <c r="K167" s="10">
        <f t="shared" si="99"/>
        <v>2.1482999999999999</v>
      </c>
      <c r="L167" s="10">
        <f t="shared" si="100"/>
        <v>1327.4216822603919</v>
      </c>
      <c r="M167" s="10">
        <f t="shared" si="101"/>
        <v>1.3274216822603919</v>
      </c>
      <c r="N167" s="12">
        <f t="shared" si="102"/>
        <v>433.02072147697521</v>
      </c>
      <c r="O167" s="10" t="str">
        <f t="shared" si="103"/>
        <v>METANO</v>
      </c>
      <c r="P167" s="10">
        <f t="shared" si="93"/>
        <v>299.56</v>
      </c>
      <c r="Q167" s="10">
        <f t="shared" si="94"/>
        <v>0.6124157077824427</v>
      </c>
      <c r="R167" s="11">
        <f t="shared" si="95"/>
        <v>4.3302072147697522E-4</v>
      </c>
      <c r="S167" s="11">
        <f t="shared" si="122"/>
        <v>1000</v>
      </c>
      <c r="T167" s="11">
        <f t="shared" si="123"/>
        <v>2.4931513690911008E-2</v>
      </c>
      <c r="U167" s="11">
        <f t="shared" si="130"/>
        <v>16</v>
      </c>
      <c r="V167" s="10">
        <f t="shared" si="124"/>
        <v>1000</v>
      </c>
      <c r="W167" s="10">
        <f t="shared" si="96"/>
        <v>40.109879103111112</v>
      </c>
      <c r="X167" s="12">
        <f t="shared" si="125"/>
        <v>172.73379273522193</v>
      </c>
      <c r="Y167" s="10"/>
      <c r="Z167" s="10"/>
      <c r="AA167" s="10">
        <f t="shared" si="97"/>
        <v>657000</v>
      </c>
      <c r="AB167" s="47">
        <f t="shared" si="98"/>
        <v>2.6291292653762849E-4</v>
      </c>
      <c r="AC167" s="47">
        <f t="shared" si="126"/>
        <v>2.2895509294602836</v>
      </c>
      <c r="AD167" s="47">
        <f t="shared" si="127"/>
        <v>9.5397955394178488E-2</v>
      </c>
      <c r="AE167" s="47">
        <f t="shared" si="128"/>
        <v>1.1087362371367857E-4</v>
      </c>
      <c r="AF167" s="12">
        <f t="shared" si="129"/>
        <v>0.11087362371367857</v>
      </c>
      <c r="AG167" s="47">
        <f t="shared" si="113"/>
        <v>421.71233333333333</v>
      </c>
      <c r="AH167" s="25"/>
      <c r="AI167" s="76"/>
      <c r="AJ167" s="38"/>
      <c r="AK167" s="38"/>
      <c r="AL167" s="38"/>
      <c r="AM167" s="30"/>
      <c r="AN167" s="36"/>
      <c r="AO167" s="8"/>
      <c r="AP167" s="8"/>
      <c r="AQ167" s="8"/>
    </row>
    <row r="168" spans="6:43" ht="15" thickBot="1" x14ac:dyDescent="0.35">
      <c r="F168" s="24"/>
      <c r="G168" s="54">
        <v>0.95833333333333337</v>
      </c>
      <c r="H168" s="13">
        <v>26.19</v>
      </c>
      <c r="I168" s="13">
        <v>9</v>
      </c>
      <c r="J168" s="13">
        <v>27</v>
      </c>
      <c r="K168" s="13">
        <f t="shared" si="99"/>
        <v>2.7621000000000002</v>
      </c>
      <c r="L168" s="13">
        <f t="shared" si="100"/>
        <v>810.21686398030465</v>
      </c>
      <c r="M168" s="13">
        <f t="shared" si="101"/>
        <v>0.81021686398030468</v>
      </c>
      <c r="N168" s="15">
        <f t="shared" si="102"/>
        <v>1862.4439958916498</v>
      </c>
      <c r="O168" s="13" t="str">
        <f t="shared" si="103"/>
        <v>METANO</v>
      </c>
      <c r="P168" s="13">
        <f t="shared" si="93"/>
        <v>299.19</v>
      </c>
      <c r="Q168" s="13">
        <f t="shared" si="94"/>
        <v>0.6124157077824427</v>
      </c>
      <c r="R168" s="14">
        <f t="shared" si="95"/>
        <v>1.8624439958916498E-3</v>
      </c>
      <c r="S168" s="14">
        <f t="shared" ref="S168:S186" si="131">1000/1</f>
        <v>1000</v>
      </c>
      <c r="T168" s="14">
        <f t="shared" ref="T168:T186" si="132">1/W168</f>
        <v>2.4962345804503162E-2</v>
      </c>
      <c r="U168" s="14">
        <f t="shared" si="130"/>
        <v>16</v>
      </c>
      <c r="V168" s="13">
        <f t="shared" ref="V168:V186" si="133">1000/1</f>
        <v>1000</v>
      </c>
      <c r="W168" s="13">
        <f t="shared" si="96"/>
        <v>40.060337591333337</v>
      </c>
      <c r="X168" s="15">
        <f t="shared" ref="X168:X186" si="134">R168*S168*T168*U168*V168</f>
        <v>743.85553707148858</v>
      </c>
      <c r="Y168" s="13"/>
      <c r="Z168" s="13"/>
      <c r="AA168" s="13">
        <f t="shared" si="97"/>
        <v>657000</v>
      </c>
      <c r="AB168" s="51">
        <f t="shared" si="98"/>
        <v>1.1322002086324027E-3</v>
      </c>
      <c r="AC168" s="51">
        <f t="shared" ref="AC168:AC186" si="135">AB168*8708.4</f>
        <v>9.8596522968544154</v>
      </c>
      <c r="AD168" s="51">
        <f t="shared" ref="AD168:AD186" si="136">AC168/24</f>
        <v>0.41081884570226729</v>
      </c>
      <c r="AE168" s="51">
        <f t="shared" ref="AE168:AE186" si="137">(AD168*4.184)/3600</f>
        <v>4.7746279178285733E-4</v>
      </c>
      <c r="AF168" s="15">
        <f t="shared" ref="AF168:AF186" si="138">AE168*1000</f>
        <v>0.47746279178285733</v>
      </c>
      <c r="AG168" s="51">
        <f t="shared" si="113"/>
        <v>421.71233333333333</v>
      </c>
      <c r="AH168" s="43"/>
      <c r="AI168" s="76"/>
      <c r="AJ168" s="38"/>
      <c r="AK168" s="38"/>
      <c r="AL168" s="38"/>
      <c r="AM168" s="30"/>
      <c r="AN168" s="36"/>
      <c r="AO168" s="8"/>
      <c r="AP168" s="8"/>
      <c r="AQ168" s="8"/>
    </row>
    <row r="169" spans="6:43" x14ac:dyDescent="0.3">
      <c r="F169" s="22">
        <v>44494</v>
      </c>
      <c r="G169" s="55">
        <v>4.1666666666666664E-2</v>
      </c>
      <c r="H169" s="16">
        <v>25.44</v>
      </c>
      <c r="I169" s="16">
        <v>9</v>
      </c>
      <c r="J169" s="16">
        <v>12</v>
      </c>
      <c r="K169" s="16">
        <f t="shared" si="99"/>
        <v>1.2276</v>
      </c>
      <c r="L169" s="16">
        <f t="shared" si="100"/>
        <v>3072.9879439556858</v>
      </c>
      <c r="M169" s="16">
        <f t="shared" si="101"/>
        <v>3.0729879439556855</v>
      </c>
      <c r="N169" s="16">
        <f t="shared" si="102"/>
        <v>36.245798292354841</v>
      </c>
      <c r="O169" s="16" t="str">
        <f t="shared" si="103"/>
        <v>OTRO GAS</v>
      </c>
      <c r="P169" s="16">
        <f t="shared" si="93"/>
        <v>298.44</v>
      </c>
      <c r="Q169" s="16">
        <f t="shared" si="94"/>
        <v>0.6124157077824427</v>
      </c>
      <c r="R169" s="17">
        <f t="shared" si="95"/>
        <v>3.6245798292354844E-5</v>
      </c>
      <c r="S169" s="17">
        <f t="shared" si="131"/>
        <v>1000</v>
      </c>
      <c r="T169" s="17">
        <f t="shared" si="132"/>
        <v>2.5025077875785087E-2</v>
      </c>
      <c r="U169" s="17">
        <f t="shared" si="130"/>
        <v>16</v>
      </c>
      <c r="V169" s="16">
        <f t="shared" si="133"/>
        <v>1000</v>
      </c>
      <c r="W169" s="16">
        <f t="shared" si="96"/>
        <v>39.959915608000003</v>
      </c>
      <c r="X169" s="16">
        <f t="shared" si="134"/>
        <v>14.512862798978849</v>
      </c>
      <c r="Y169" s="16"/>
      <c r="Z169" s="16"/>
      <c r="AA169" s="16">
        <f t="shared" si="97"/>
        <v>657000</v>
      </c>
      <c r="AB169" s="52">
        <f t="shared" si="98"/>
        <v>2.208959330133767E-5</v>
      </c>
      <c r="AC169" s="52">
        <f t="shared" si="135"/>
        <v>0.19236501430536895</v>
      </c>
      <c r="AD169" s="52">
        <f t="shared" si="136"/>
        <v>8.015208929390373E-3</v>
      </c>
      <c r="AE169" s="52">
        <f t="shared" si="137"/>
        <v>9.3154539334914795E-6</v>
      </c>
      <c r="AF169" s="16">
        <f t="shared" si="138"/>
        <v>9.3154539334914799E-3</v>
      </c>
      <c r="AG169" s="52">
        <f t="shared" si="113"/>
        <v>421.71233333333339</v>
      </c>
      <c r="AH169" s="44">
        <f>AVERAGE(AG172,AG174,AG176,AG178,AG179,AG181)</f>
        <v>421.71233333333333</v>
      </c>
      <c r="AI169" s="77"/>
      <c r="AJ169" s="38"/>
      <c r="AK169" s="38"/>
      <c r="AL169" s="38"/>
      <c r="AM169" s="30"/>
      <c r="AN169" s="36"/>
      <c r="AO169" s="8"/>
      <c r="AP169" s="8"/>
      <c r="AQ169" s="8"/>
    </row>
    <row r="170" spans="6:43" x14ac:dyDescent="0.3">
      <c r="F170" s="23"/>
      <c r="G170" s="53">
        <v>8.3333333333333329E-2</v>
      </c>
      <c r="H170" s="10">
        <v>25.19</v>
      </c>
      <c r="I170" s="10">
        <v>9</v>
      </c>
      <c r="J170" s="10">
        <v>6</v>
      </c>
      <c r="K170" s="10">
        <f t="shared" si="99"/>
        <v>0.61380000000000001</v>
      </c>
      <c r="L170" s="10">
        <f t="shared" si="100"/>
        <v>7145.9758879113715</v>
      </c>
      <c r="M170" s="10">
        <f t="shared" si="101"/>
        <v>7.1459758879113711</v>
      </c>
      <c r="N170" s="10">
        <f t="shared" si="102"/>
        <v>2.9939747282432063</v>
      </c>
      <c r="O170" s="10" t="str">
        <f t="shared" si="103"/>
        <v>OTRO GAS</v>
      </c>
      <c r="P170" s="10">
        <f t="shared" si="93"/>
        <v>298.19</v>
      </c>
      <c r="Q170" s="10">
        <f t="shared" si="94"/>
        <v>0.6124157077824427</v>
      </c>
      <c r="R170" s="11">
        <f t="shared" si="95"/>
        <v>2.9939747282432063E-6</v>
      </c>
      <c r="S170" s="11">
        <f t="shared" si="131"/>
        <v>1000</v>
      </c>
      <c r="T170" s="11">
        <f t="shared" si="132"/>
        <v>2.504605869160368E-2</v>
      </c>
      <c r="U170" s="11">
        <f t="shared" si="130"/>
        <v>16</v>
      </c>
      <c r="V170" s="10">
        <f t="shared" si="133"/>
        <v>1000</v>
      </c>
      <c r="W170" s="10">
        <f t="shared" si="96"/>
        <v>39.926441613555554</v>
      </c>
      <c r="X170" s="10">
        <f t="shared" si="134"/>
        <v>1.1997962682361203</v>
      </c>
      <c r="Y170" s="10"/>
      <c r="Z170" s="10"/>
      <c r="AA170" s="10">
        <f t="shared" si="97"/>
        <v>657000</v>
      </c>
      <c r="AB170" s="18">
        <f t="shared" si="98"/>
        <v>1.8261739242558908E-6</v>
      </c>
      <c r="AC170" s="18">
        <f t="shared" si="135"/>
        <v>1.5903053001989999E-2</v>
      </c>
      <c r="AD170" s="18">
        <f t="shared" si="136"/>
        <v>6.6262720841624991E-4</v>
      </c>
      <c r="AE170" s="18">
        <f t="shared" si="137"/>
        <v>7.701200666704416E-7</v>
      </c>
      <c r="AF170" s="10">
        <f t="shared" si="138"/>
        <v>7.7012006667044163E-4</v>
      </c>
      <c r="AG170" s="18">
        <f t="shared" si="113"/>
        <v>421.71233333333333</v>
      </c>
      <c r="AH170" s="25"/>
      <c r="AI170" s="76"/>
      <c r="AJ170" s="38"/>
      <c r="AK170" s="38"/>
      <c r="AL170" s="38"/>
      <c r="AM170" s="30"/>
      <c r="AN170" s="36"/>
      <c r="AO170" s="8"/>
      <c r="AP170" s="8"/>
      <c r="AQ170" s="8"/>
    </row>
    <row r="171" spans="6:43" x14ac:dyDescent="0.3">
      <c r="F171" s="23"/>
      <c r="G171" s="53">
        <v>0.125</v>
      </c>
      <c r="H171" s="10">
        <v>26.19</v>
      </c>
      <c r="I171" s="10">
        <v>9</v>
      </c>
      <c r="J171" s="10">
        <v>1</v>
      </c>
      <c r="K171" s="10">
        <f t="shared" si="99"/>
        <v>0.1023</v>
      </c>
      <c r="L171" s="10">
        <f t="shared" si="100"/>
        <v>47875.855327468227</v>
      </c>
      <c r="M171" s="10">
        <f t="shared" si="101"/>
        <v>47.87585532746823</v>
      </c>
      <c r="N171" s="10">
        <f t="shared" si="102"/>
        <v>1.0845650537440172E-2</v>
      </c>
      <c r="O171" s="10" t="str">
        <f t="shared" si="103"/>
        <v>OTRO GAS</v>
      </c>
      <c r="P171" s="10">
        <f t="shared" si="93"/>
        <v>299.19</v>
      </c>
      <c r="Q171" s="10">
        <f t="shared" si="94"/>
        <v>0.6124157077824427</v>
      </c>
      <c r="R171" s="11">
        <f t="shared" si="95"/>
        <v>1.0845650537440173E-8</v>
      </c>
      <c r="S171" s="11">
        <f t="shared" si="131"/>
        <v>1000</v>
      </c>
      <c r="T171" s="11">
        <f t="shared" si="132"/>
        <v>2.4962345804503162E-2</v>
      </c>
      <c r="U171" s="11">
        <f t="shared" si="130"/>
        <v>16</v>
      </c>
      <c r="V171" s="10">
        <f t="shared" si="133"/>
        <v>1000</v>
      </c>
      <c r="W171" s="10">
        <f t="shared" si="96"/>
        <v>40.060337591333337</v>
      </c>
      <c r="X171" s="10">
        <f t="shared" si="134"/>
        <v>4.3317260670460347E-3</v>
      </c>
      <c r="Y171" s="10"/>
      <c r="Z171" s="10"/>
      <c r="AA171" s="10">
        <f t="shared" si="97"/>
        <v>657000</v>
      </c>
      <c r="AB171" s="18">
        <f t="shared" si="98"/>
        <v>6.5931903608006612E-9</v>
      </c>
      <c r="AC171" s="18">
        <f t="shared" si="135"/>
        <v>5.7416138937996478E-5</v>
      </c>
      <c r="AD171" s="18">
        <f t="shared" si="136"/>
        <v>2.3923391224165198E-6</v>
      </c>
      <c r="AE171" s="18">
        <f t="shared" si="137"/>
        <v>2.7804296911640885E-9</v>
      </c>
      <c r="AF171" s="10">
        <f t="shared" si="138"/>
        <v>2.7804296911640884E-6</v>
      </c>
      <c r="AG171" s="18">
        <f t="shared" si="113"/>
        <v>421.71233333333328</v>
      </c>
      <c r="AH171" s="25"/>
      <c r="AI171" s="76"/>
      <c r="AJ171" s="38"/>
      <c r="AK171" s="38"/>
      <c r="AL171" s="38"/>
      <c r="AM171" s="30"/>
      <c r="AN171" s="36"/>
      <c r="AO171" s="8"/>
      <c r="AP171" s="8"/>
      <c r="AQ171" s="8"/>
    </row>
    <row r="172" spans="6:43" x14ac:dyDescent="0.3">
      <c r="F172" s="23"/>
      <c r="G172" s="53">
        <v>0.25</v>
      </c>
      <c r="H172" s="10">
        <v>25.37</v>
      </c>
      <c r="I172" s="10">
        <v>9</v>
      </c>
      <c r="J172" s="10">
        <v>19</v>
      </c>
      <c r="K172" s="10">
        <f t="shared" si="99"/>
        <v>1.9437</v>
      </c>
      <c r="L172" s="10">
        <f t="shared" si="100"/>
        <v>1572.4134382878017</v>
      </c>
      <c r="M172" s="10">
        <f t="shared" si="101"/>
        <v>1.5724134382878017</v>
      </c>
      <c r="N172" s="12">
        <f t="shared" si="102"/>
        <v>262.50964417505276</v>
      </c>
      <c r="O172" s="10" t="str">
        <f t="shared" si="103"/>
        <v>METANO</v>
      </c>
      <c r="P172" s="10">
        <f t="shared" si="93"/>
        <v>298.37</v>
      </c>
      <c r="Q172" s="10">
        <f t="shared" si="94"/>
        <v>0.6124157077824427</v>
      </c>
      <c r="R172" s="11">
        <f t="shared" si="95"/>
        <v>2.6250964417505278E-4</v>
      </c>
      <c r="S172" s="11">
        <f t="shared" si="131"/>
        <v>1000</v>
      </c>
      <c r="T172" s="11">
        <f t="shared" si="132"/>
        <v>2.5030948960181317E-2</v>
      </c>
      <c r="U172" s="11">
        <f t="shared" si="130"/>
        <v>16</v>
      </c>
      <c r="V172" s="10">
        <f t="shared" si="133"/>
        <v>1000</v>
      </c>
      <c r="W172" s="10">
        <f t="shared" si="96"/>
        <v>39.950542889555564</v>
      </c>
      <c r="X172" s="12">
        <f t="shared" si="134"/>
        <v>105.13384807841767</v>
      </c>
      <c r="Y172" s="10"/>
      <c r="Z172" s="10"/>
      <c r="AA172" s="10">
        <f t="shared" si="97"/>
        <v>657000</v>
      </c>
      <c r="AB172" s="47">
        <f t="shared" si="98"/>
        <v>1.6002107774492797E-4</v>
      </c>
      <c r="AC172" s="47">
        <f t="shared" si="135"/>
        <v>1.3935275534339306</v>
      </c>
      <c r="AD172" s="47">
        <f t="shared" si="136"/>
        <v>5.8063648059747112E-2</v>
      </c>
      <c r="AE172" s="47">
        <f t="shared" si="137"/>
        <v>6.7482862078328308E-5</v>
      </c>
      <c r="AF172" s="12">
        <f t="shared" si="138"/>
        <v>6.7482862078328307E-2</v>
      </c>
      <c r="AG172" s="47">
        <f t="shared" si="113"/>
        <v>421.71233333333328</v>
      </c>
      <c r="AH172" s="25"/>
      <c r="AI172" s="76"/>
      <c r="AJ172" s="38"/>
      <c r="AK172" s="38"/>
      <c r="AL172" s="38"/>
      <c r="AM172" s="30"/>
      <c r="AN172" s="36"/>
      <c r="AO172" s="8"/>
      <c r="AP172" s="8"/>
      <c r="AQ172" s="8"/>
    </row>
    <row r="173" spans="6:43" x14ac:dyDescent="0.3">
      <c r="F173" s="23"/>
      <c r="G173" s="53">
        <v>0.29166666666666669</v>
      </c>
      <c r="H173" s="10">
        <v>26.06</v>
      </c>
      <c r="I173" s="10">
        <v>9</v>
      </c>
      <c r="J173" s="10">
        <v>14</v>
      </c>
      <c r="K173" s="10">
        <f t="shared" si="99"/>
        <v>1.4321999999999999</v>
      </c>
      <c r="L173" s="10">
        <f t="shared" si="100"/>
        <v>2491.1325233905882</v>
      </c>
      <c r="M173" s="10">
        <f t="shared" si="101"/>
        <v>2.4911325233905881</v>
      </c>
      <c r="N173" s="10">
        <f t="shared" si="102"/>
        <v>67.398054758886161</v>
      </c>
      <c r="O173" s="10" t="str">
        <f t="shared" si="103"/>
        <v>OTRO GAS</v>
      </c>
      <c r="P173" s="10">
        <f t="shared" si="93"/>
        <v>299.06</v>
      </c>
      <c r="Q173" s="10">
        <f t="shared" si="94"/>
        <v>0.6124157077824427</v>
      </c>
      <c r="R173" s="11">
        <f t="shared" si="95"/>
        <v>6.7398054758886167E-5</v>
      </c>
      <c r="S173" s="11">
        <f t="shared" si="131"/>
        <v>1000</v>
      </c>
      <c r="T173" s="11">
        <f t="shared" si="132"/>
        <v>2.4973196820869726E-2</v>
      </c>
      <c r="U173" s="11">
        <f t="shared" si="130"/>
        <v>16</v>
      </c>
      <c r="V173" s="10">
        <f t="shared" si="133"/>
        <v>1000</v>
      </c>
      <c r="W173" s="10">
        <f t="shared" si="96"/>
        <v>40.042931114222228</v>
      </c>
      <c r="X173" s="10">
        <f t="shared" si="134"/>
        <v>26.930318189398715</v>
      </c>
      <c r="Y173" s="10"/>
      <c r="Z173" s="10"/>
      <c r="AA173" s="10">
        <f t="shared" si="97"/>
        <v>657000</v>
      </c>
      <c r="AB173" s="18">
        <f t="shared" si="98"/>
        <v>4.0989829816436401E-5</v>
      </c>
      <c r="AC173" s="18">
        <f t="shared" si="135"/>
        <v>0.35695583397345476</v>
      </c>
      <c r="AD173" s="18">
        <f t="shared" si="136"/>
        <v>1.4873159748893949E-2</v>
      </c>
      <c r="AE173" s="18">
        <f t="shared" si="137"/>
        <v>1.7285916774825635E-5</v>
      </c>
      <c r="AF173" s="10">
        <f t="shared" si="138"/>
        <v>1.7285916774825636E-2</v>
      </c>
      <c r="AG173" s="18">
        <f t="shared" si="113"/>
        <v>421.71233333333339</v>
      </c>
      <c r="AH173" s="25"/>
      <c r="AI173" s="76"/>
      <c r="AJ173" s="38"/>
      <c r="AK173" s="38"/>
      <c r="AL173" s="38"/>
      <c r="AM173" s="30"/>
      <c r="AN173" s="36"/>
      <c r="AO173" s="8"/>
      <c r="AP173" s="8"/>
      <c r="AQ173" s="8"/>
    </row>
    <row r="174" spans="6:43" x14ac:dyDescent="0.3">
      <c r="F174" s="23"/>
      <c r="G174" s="53">
        <v>0.375</v>
      </c>
      <c r="H174" s="10">
        <v>35.69</v>
      </c>
      <c r="I174" s="10">
        <v>9</v>
      </c>
      <c r="J174" s="10">
        <v>26</v>
      </c>
      <c r="K174" s="10">
        <f t="shared" si="99"/>
        <v>2.6598000000000002</v>
      </c>
      <c r="L174" s="10">
        <f t="shared" si="100"/>
        <v>879.84058951800876</v>
      </c>
      <c r="M174" s="10">
        <f t="shared" si="101"/>
        <v>0.87984058951800881</v>
      </c>
      <c r="N174" s="12">
        <f t="shared" si="102"/>
        <v>1459.7759345464669</v>
      </c>
      <c r="O174" s="10" t="str">
        <f t="shared" si="103"/>
        <v>METANO</v>
      </c>
      <c r="P174" s="10">
        <f t="shared" si="93"/>
        <v>308.69</v>
      </c>
      <c r="Q174" s="10">
        <f t="shared" si="94"/>
        <v>0.6124157077824427</v>
      </c>
      <c r="R174" s="11">
        <f t="shared" si="95"/>
        <v>1.4597759345464669E-3</v>
      </c>
      <c r="S174" s="11">
        <f t="shared" si="131"/>
        <v>1000</v>
      </c>
      <c r="T174" s="11">
        <f t="shared" si="132"/>
        <v>2.4194124335901068E-2</v>
      </c>
      <c r="U174" s="11">
        <f t="shared" si="130"/>
        <v>16</v>
      </c>
      <c r="V174" s="10">
        <f t="shared" si="133"/>
        <v>1000</v>
      </c>
      <c r="W174" s="10">
        <f t="shared" si="96"/>
        <v>41.332349380222226</v>
      </c>
      <c r="X174" s="12">
        <f t="shared" si="134"/>
        <v>565.08800740757442</v>
      </c>
      <c r="Y174" s="10"/>
      <c r="Z174" s="10"/>
      <c r="AA174" s="10">
        <f t="shared" si="97"/>
        <v>657000</v>
      </c>
      <c r="AB174" s="47">
        <f t="shared" si="98"/>
        <v>8.6010351203588188E-4</v>
      </c>
      <c r="AC174" s="47">
        <f t="shared" si="135"/>
        <v>7.4901254242132733</v>
      </c>
      <c r="AD174" s="47">
        <f t="shared" si="136"/>
        <v>0.31208855934221974</v>
      </c>
      <c r="AE174" s="47">
        <f t="shared" si="137"/>
        <v>3.6271625896884649E-4</v>
      </c>
      <c r="AF174" s="12">
        <f t="shared" si="138"/>
        <v>0.36271625896884652</v>
      </c>
      <c r="AG174" s="47">
        <f t="shared" si="113"/>
        <v>421.71233333333333</v>
      </c>
      <c r="AH174" s="25"/>
      <c r="AI174" s="76"/>
      <c r="AJ174" s="38"/>
      <c r="AK174" s="38"/>
      <c r="AL174" s="38"/>
      <c r="AM174" s="30"/>
      <c r="AN174" s="36"/>
      <c r="AO174" s="8"/>
      <c r="AP174" s="8"/>
      <c r="AQ174" s="8"/>
    </row>
    <row r="175" spans="6:43" x14ac:dyDescent="0.3">
      <c r="F175" s="23"/>
      <c r="G175" s="53">
        <v>0.41666666666666669</v>
      </c>
      <c r="H175" s="10">
        <v>34.69</v>
      </c>
      <c r="I175" s="10">
        <v>9</v>
      </c>
      <c r="J175" s="10">
        <v>13</v>
      </c>
      <c r="K175" s="10">
        <f t="shared" si="99"/>
        <v>1.3299000000000001</v>
      </c>
      <c r="L175" s="10">
        <f t="shared" si="100"/>
        <v>2759.6811790360175</v>
      </c>
      <c r="M175" s="10">
        <f t="shared" si="101"/>
        <v>2.7596811790360176</v>
      </c>
      <c r="N175" s="10">
        <f t="shared" si="102"/>
        <v>49.803735260946723</v>
      </c>
      <c r="O175" s="10" t="str">
        <f t="shared" si="103"/>
        <v>OTRO GAS</v>
      </c>
      <c r="P175" s="10">
        <f t="shared" si="93"/>
        <v>307.69</v>
      </c>
      <c r="Q175" s="10">
        <f t="shared" si="94"/>
        <v>0.6124157077824427</v>
      </c>
      <c r="R175" s="11">
        <f t="shared" si="95"/>
        <v>4.9803735260946722E-5</v>
      </c>
      <c r="S175" s="11">
        <f t="shared" si="131"/>
        <v>1000</v>
      </c>
      <c r="T175" s="11">
        <f t="shared" si="132"/>
        <v>2.4272755829728952E-2</v>
      </c>
      <c r="U175" s="11">
        <f t="shared" si="130"/>
        <v>16</v>
      </c>
      <c r="V175" s="10">
        <f t="shared" si="133"/>
        <v>1000</v>
      </c>
      <c r="W175" s="10">
        <f t="shared" si="96"/>
        <v>41.198453402444443</v>
      </c>
      <c r="X175" s="10">
        <f t="shared" si="134"/>
        <v>19.341982486358752</v>
      </c>
      <c r="Y175" s="10"/>
      <c r="Z175" s="10"/>
      <c r="AA175" s="10">
        <f t="shared" si="97"/>
        <v>657000</v>
      </c>
      <c r="AB175" s="18">
        <f t="shared" si="98"/>
        <v>2.9439851577410581E-5</v>
      </c>
      <c r="AC175" s="18">
        <f t="shared" si="135"/>
        <v>0.25637400347672229</v>
      </c>
      <c r="AD175" s="18">
        <f t="shared" si="136"/>
        <v>1.0682250144863429E-2</v>
      </c>
      <c r="AE175" s="18">
        <f t="shared" si="137"/>
        <v>1.2415148501696831E-5</v>
      </c>
      <c r="AF175" s="10">
        <f t="shared" si="138"/>
        <v>1.2415148501696831E-2</v>
      </c>
      <c r="AG175" s="18">
        <f t="shared" si="113"/>
        <v>421.71233333333333</v>
      </c>
      <c r="AH175" s="25"/>
      <c r="AI175" s="76"/>
      <c r="AJ175" s="38"/>
      <c r="AK175" s="38"/>
      <c r="AL175" s="38"/>
      <c r="AM175" s="30"/>
      <c r="AN175" s="36"/>
      <c r="AO175" s="8"/>
      <c r="AP175" s="8"/>
      <c r="AQ175" s="8"/>
    </row>
    <row r="176" spans="6:43" x14ac:dyDescent="0.3">
      <c r="F176" s="23"/>
      <c r="G176" s="53">
        <v>0.45833333333333331</v>
      </c>
      <c r="H176" s="10">
        <v>36.69</v>
      </c>
      <c r="I176" s="10">
        <v>9</v>
      </c>
      <c r="J176" s="10">
        <v>23</v>
      </c>
      <c r="K176" s="10">
        <f t="shared" si="99"/>
        <v>2.3529</v>
      </c>
      <c r="L176" s="10">
        <f t="shared" si="100"/>
        <v>1125.0371881507926</v>
      </c>
      <c r="M176" s="10">
        <f t="shared" si="101"/>
        <v>1.1250371881507926</v>
      </c>
      <c r="N176" s="12">
        <f t="shared" si="102"/>
        <v>705.99540526997589</v>
      </c>
      <c r="O176" s="10" t="str">
        <f t="shared" si="103"/>
        <v>METANO</v>
      </c>
      <c r="P176" s="10">
        <f t="shared" si="93"/>
        <v>309.69</v>
      </c>
      <c r="Q176" s="10">
        <f t="shared" si="94"/>
        <v>0.6124157077824427</v>
      </c>
      <c r="R176" s="11">
        <f t="shared" si="95"/>
        <v>7.0599540526997584E-4</v>
      </c>
      <c r="S176" s="11">
        <f t="shared" si="131"/>
        <v>1000</v>
      </c>
      <c r="T176" s="11">
        <f t="shared" si="132"/>
        <v>2.4116000649841134E-2</v>
      </c>
      <c r="U176" s="11">
        <f t="shared" si="130"/>
        <v>16</v>
      </c>
      <c r="V176" s="10">
        <f t="shared" si="133"/>
        <v>1000</v>
      </c>
      <c r="W176" s="10">
        <f t="shared" si="96"/>
        <v>41.466245358000002</v>
      </c>
      <c r="X176" s="12">
        <f t="shared" si="134"/>
        <v>272.41257043640951</v>
      </c>
      <c r="Y176" s="10"/>
      <c r="Z176" s="10"/>
      <c r="AA176" s="10">
        <f t="shared" si="97"/>
        <v>657000</v>
      </c>
      <c r="AB176" s="47">
        <f t="shared" si="98"/>
        <v>4.1463100523045587E-4</v>
      </c>
      <c r="AC176" s="47">
        <f t="shared" si="135"/>
        <v>3.6107726459489018</v>
      </c>
      <c r="AD176" s="47">
        <f t="shared" si="136"/>
        <v>0.15044886024787091</v>
      </c>
      <c r="AE176" s="47">
        <f t="shared" si="137"/>
        <v>1.7485500868808109E-4</v>
      </c>
      <c r="AF176" s="12">
        <f t="shared" si="138"/>
        <v>0.1748550086880811</v>
      </c>
      <c r="AG176" s="47">
        <f t="shared" si="113"/>
        <v>421.71233333333339</v>
      </c>
      <c r="AH176" s="25"/>
      <c r="AI176" s="76"/>
      <c r="AJ176" s="38"/>
      <c r="AK176" s="38"/>
      <c r="AL176" s="38"/>
      <c r="AM176" s="30"/>
      <c r="AN176" s="36"/>
      <c r="AO176" s="8"/>
      <c r="AP176" s="8"/>
      <c r="AQ176" s="8"/>
    </row>
    <row r="177" spans="6:43" x14ac:dyDescent="0.3">
      <c r="F177" s="23"/>
      <c r="G177" s="53">
        <v>0.58333333333333337</v>
      </c>
      <c r="H177" s="10">
        <v>36.81</v>
      </c>
      <c r="I177" s="10">
        <v>9</v>
      </c>
      <c r="J177" s="10">
        <v>3</v>
      </c>
      <c r="K177" s="10">
        <f t="shared" si="99"/>
        <v>0.30690000000000001</v>
      </c>
      <c r="L177" s="10">
        <f t="shared" si="100"/>
        <v>15291.951775822743</v>
      </c>
      <c r="M177" s="10">
        <f t="shared" si="101"/>
        <v>15.291951775822742</v>
      </c>
      <c r="N177" s="10">
        <f t="shared" si="102"/>
        <v>0.31616374853762219</v>
      </c>
      <c r="O177" s="10" t="str">
        <f t="shared" si="103"/>
        <v>OTRO GAS</v>
      </c>
      <c r="P177" s="10">
        <f t="shared" si="93"/>
        <v>309.81</v>
      </c>
      <c r="Q177" s="10">
        <f t="shared" si="94"/>
        <v>0.6124157077824427</v>
      </c>
      <c r="R177" s="11">
        <f t="shared" si="95"/>
        <v>3.1616374853762217E-7</v>
      </c>
      <c r="S177" s="11">
        <f t="shared" si="131"/>
        <v>1000</v>
      </c>
      <c r="T177" s="11">
        <f t="shared" si="132"/>
        <v>2.4106659698684037E-2</v>
      </c>
      <c r="U177" s="11">
        <f t="shared" si="130"/>
        <v>16</v>
      </c>
      <c r="V177" s="10">
        <f t="shared" si="133"/>
        <v>1000</v>
      </c>
      <c r="W177" s="10">
        <f t="shared" si="96"/>
        <v>41.482312875333335</v>
      </c>
      <c r="X177" s="10">
        <f t="shared" si="134"/>
        <v>0.12194643032090834</v>
      </c>
      <c r="Y177" s="10"/>
      <c r="Z177" s="10"/>
      <c r="AA177" s="10">
        <f t="shared" si="97"/>
        <v>657000</v>
      </c>
      <c r="AB177" s="18">
        <f t="shared" si="98"/>
        <v>1.8561100505465501E-7</v>
      </c>
      <c r="AC177" s="18">
        <f t="shared" si="135"/>
        <v>1.6163748764179576E-3</v>
      </c>
      <c r="AD177" s="18">
        <f t="shared" si="136"/>
        <v>6.7348953184081571E-5</v>
      </c>
      <c r="AE177" s="18">
        <f t="shared" si="137"/>
        <v>7.8274450033943702E-8</v>
      </c>
      <c r="AF177" s="10">
        <f t="shared" si="138"/>
        <v>7.8274450033943708E-5</v>
      </c>
      <c r="AG177" s="18">
        <f t="shared" si="113"/>
        <v>421.71233333333339</v>
      </c>
      <c r="AH177" s="25"/>
      <c r="AI177" s="76"/>
      <c r="AJ177" s="38"/>
      <c r="AK177" s="38"/>
      <c r="AL177" s="38"/>
      <c r="AM177" s="30"/>
      <c r="AN177" s="36"/>
      <c r="AO177" s="8"/>
      <c r="AP177" s="8"/>
      <c r="AQ177" s="8"/>
    </row>
    <row r="178" spans="6:43" x14ac:dyDescent="0.3">
      <c r="F178" s="23"/>
      <c r="G178" s="53">
        <v>0.625</v>
      </c>
      <c r="H178" s="10">
        <v>36.630000000000003</v>
      </c>
      <c r="I178" s="10">
        <v>9</v>
      </c>
      <c r="J178" s="10">
        <v>17</v>
      </c>
      <c r="K178" s="10">
        <f t="shared" si="99"/>
        <v>1.7391000000000001</v>
      </c>
      <c r="L178" s="10">
        <f t="shared" si="100"/>
        <v>1875.0503133804841</v>
      </c>
      <c r="M178" s="10">
        <f t="shared" si="101"/>
        <v>1.8750503133804841</v>
      </c>
      <c r="N178" s="12">
        <f t="shared" si="102"/>
        <v>156.04390306590841</v>
      </c>
      <c r="O178" s="10" t="str">
        <f t="shared" si="103"/>
        <v>METANO</v>
      </c>
      <c r="P178" s="10">
        <f t="shared" si="93"/>
        <v>309.63</v>
      </c>
      <c r="Q178" s="10">
        <f t="shared" si="94"/>
        <v>0.6124157077824427</v>
      </c>
      <c r="R178" s="11">
        <f t="shared" si="95"/>
        <v>1.560439030659084E-4</v>
      </c>
      <c r="S178" s="11">
        <f t="shared" si="131"/>
        <v>1000</v>
      </c>
      <c r="T178" s="11">
        <f t="shared" si="132"/>
        <v>2.4120673840549372E-2</v>
      </c>
      <c r="U178" s="11">
        <f t="shared" si="130"/>
        <v>16</v>
      </c>
      <c r="V178" s="10">
        <f t="shared" si="133"/>
        <v>1000</v>
      </c>
      <c r="W178" s="10">
        <f t="shared" si="96"/>
        <v>41.458211599333332</v>
      </c>
      <c r="X178" s="12">
        <f t="shared" si="134"/>
        <v>60.222145450545256</v>
      </c>
      <c r="Y178" s="10"/>
      <c r="Z178" s="10"/>
      <c r="AA178" s="10">
        <f t="shared" si="97"/>
        <v>657000</v>
      </c>
      <c r="AB178" s="47">
        <f t="shared" si="98"/>
        <v>9.1662321842534642E-5</v>
      </c>
      <c r="AC178" s="47">
        <f t="shared" si="135"/>
        <v>0.79823216353352866</v>
      </c>
      <c r="AD178" s="47">
        <f t="shared" si="136"/>
        <v>3.3259673480563696E-2</v>
      </c>
      <c r="AE178" s="47">
        <f t="shared" si="137"/>
        <v>3.8655131622966251E-5</v>
      </c>
      <c r="AF178" s="12">
        <f t="shared" si="138"/>
        <v>3.865513162296625E-2</v>
      </c>
      <c r="AG178" s="47">
        <f t="shared" si="113"/>
        <v>421.71233333333333</v>
      </c>
      <c r="AH178" s="25"/>
      <c r="AI178" s="76"/>
      <c r="AJ178" s="38"/>
      <c r="AK178" s="38"/>
      <c r="AL178" s="38"/>
      <c r="AM178" s="30"/>
      <c r="AN178" s="36"/>
      <c r="AO178" s="8"/>
      <c r="AP178" s="8"/>
      <c r="AQ178" s="8"/>
    </row>
    <row r="179" spans="6:43" x14ac:dyDescent="0.3">
      <c r="F179" s="23"/>
      <c r="G179" s="53">
        <v>0.66666666666666663</v>
      </c>
      <c r="H179" s="10">
        <v>37.630000000000003</v>
      </c>
      <c r="I179" s="10">
        <v>9</v>
      </c>
      <c r="J179" s="10">
        <v>22</v>
      </c>
      <c r="K179" s="10">
        <f t="shared" si="99"/>
        <v>2.2505999999999999</v>
      </c>
      <c r="L179" s="10">
        <f t="shared" si="100"/>
        <v>1221.6297876121923</v>
      </c>
      <c r="M179" s="10">
        <f t="shared" si="101"/>
        <v>1.2216297876121924</v>
      </c>
      <c r="N179" s="12">
        <f t="shared" si="102"/>
        <v>553.46917882964988</v>
      </c>
      <c r="O179" s="10" t="str">
        <f t="shared" si="103"/>
        <v>METANO</v>
      </c>
      <c r="P179" s="10">
        <f t="shared" si="93"/>
        <v>310.63</v>
      </c>
      <c r="Q179" s="10">
        <f t="shared" si="94"/>
        <v>0.6124157077824427</v>
      </c>
      <c r="R179" s="11">
        <f t="shared" si="95"/>
        <v>5.5346917882964988E-4</v>
      </c>
      <c r="S179" s="11">
        <f t="shared" si="131"/>
        <v>1000</v>
      </c>
      <c r="T179" s="11">
        <f t="shared" si="132"/>
        <v>2.4043023021759976E-2</v>
      </c>
      <c r="U179" s="11">
        <f t="shared" si="130"/>
        <v>16</v>
      </c>
      <c r="V179" s="10">
        <f t="shared" si="133"/>
        <v>1000</v>
      </c>
      <c r="W179" s="10">
        <f t="shared" si="96"/>
        <v>41.592107577111115</v>
      </c>
      <c r="X179" s="12">
        <f t="shared" si="134"/>
        <v>212.91315533497377</v>
      </c>
      <c r="Y179" s="10"/>
      <c r="Z179" s="10"/>
      <c r="AA179" s="10">
        <f t="shared" si="97"/>
        <v>657000</v>
      </c>
      <c r="AB179" s="47">
        <f t="shared" si="98"/>
        <v>3.240687295813908E-4</v>
      </c>
      <c r="AC179" s="47">
        <f t="shared" si="135"/>
        <v>2.8221201246865837</v>
      </c>
      <c r="AD179" s="47">
        <f t="shared" si="136"/>
        <v>0.11758833852860766</v>
      </c>
      <c r="AE179" s="47">
        <f t="shared" si="137"/>
        <v>1.3666378011213735E-4</v>
      </c>
      <c r="AF179" s="12">
        <f t="shared" si="138"/>
        <v>0.13666378011213734</v>
      </c>
      <c r="AG179" s="47">
        <f t="shared" si="113"/>
        <v>421.71233333333333</v>
      </c>
      <c r="AH179" s="25"/>
      <c r="AI179" s="76"/>
      <c r="AJ179" s="38"/>
      <c r="AK179" s="38"/>
      <c r="AL179" s="38"/>
      <c r="AM179" s="30"/>
      <c r="AN179" s="36"/>
      <c r="AO179" s="8"/>
      <c r="AP179" s="8"/>
      <c r="AQ179" s="8"/>
    </row>
    <row r="180" spans="6:43" x14ac:dyDescent="0.3">
      <c r="F180" s="23"/>
      <c r="G180" s="53">
        <v>0.75</v>
      </c>
      <c r="H180" s="10">
        <v>29.75</v>
      </c>
      <c r="I180" s="10">
        <v>9</v>
      </c>
      <c r="J180" s="10">
        <v>6</v>
      </c>
      <c r="K180" s="10">
        <f t="shared" si="99"/>
        <v>0.61380000000000001</v>
      </c>
      <c r="L180" s="10">
        <f t="shared" si="100"/>
        <v>7145.9758879113715</v>
      </c>
      <c r="M180" s="10">
        <f t="shared" si="101"/>
        <v>7.1459758879113711</v>
      </c>
      <c r="N180" s="10">
        <f t="shared" si="102"/>
        <v>2.9939747282432063</v>
      </c>
      <c r="O180" s="10" t="str">
        <f t="shared" si="103"/>
        <v>OTRO GAS</v>
      </c>
      <c r="P180" s="10">
        <f t="shared" si="93"/>
        <v>302.75</v>
      </c>
      <c r="Q180" s="10">
        <f t="shared" si="94"/>
        <v>0.6124157077824427</v>
      </c>
      <c r="R180" s="11">
        <f t="shared" si="95"/>
        <v>2.9939747282432063E-6</v>
      </c>
      <c r="S180" s="11">
        <f t="shared" si="131"/>
        <v>1000</v>
      </c>
      <c r="T180" s="11">
        <f t="shared" si="132"/>
        <v>2.4668816651525354E-2</v>
      </c>
      <c r="U180" s="11">
        <f t="shared" si="130"/>
        <v>16</v>
      </c>
      <c r="V180" s="10">
        <f t="shared" si="133"/>
        <v>1000</v>
      </c>
      <c r="W180" s="10">
        <f t="shared" si="96"/>
        <v>40.537007272222226</v>
      </c>
      <c r="X180" s="10">
        <f t="shared" si="134"/>
        <v>1.1817250180853136</v>
      </c>
      <c r="Y180" s="10"/>
      <c r="Z180" s="10"/>
      <c r="AA180" s="10">
        <f t="shared" si="97"/>
        <v>657000</v>
      </c>
      <c r="AB180" s="18">
        <f t="shared" si="98"/>
        <v>1.7986682162637954E-6</v>
      </c>
      <c r="AC180" s="18">
        <f t="shared" si="135"/>
        <v>1.5663522294511636E-2</v>
      </c>
      <c r="AD180" s="18">
        <f t="shared" si="136"/>
        <v>6.5264676227131822E-4</v>
      </c>
      <c r="AE180" s="18">
        <f t="shared" si="137"/>
        <v>7.5852057037310986E-7</v>
      </c>
      <c r="AF180" s="10">
        <f t="shared" si="138"/>
        <v>7.585205703731099E-4</v>
      </c>
      <c r="AG180" s="18">
        <f t="shared" si="113"/>
        <v>421.71233333333339</v>
      </c>
      <c r="AH180" s="25"/>
      <c r="AI180" s="76"/>
      <c r="AJ180" s="38"/>
      <c r="AK180" s="38"/>
      <c r="AL180" s="38"/>
      <c r="AM180" s="30"/>
      <c r="AN180" s="36"/>
      <c r="AO180" s="8"/>
      <c r="AP180" s="8"/>
      <c r="AQ180" s="8"/>
    </row>
    <row r="181" spans="6:43" x14ac:dyDescent="0.3">
      <c r="F181" s="23"/>
      <c r="G181" s="53">
        <v>0.79166666666666663</v>
      </c>
      <c r="H181" s="10">
        <v>27.56</v>
      </c>
      <c r="I181" s="10">
        <v>9</v>
      </c>
      <c r="J181" s="10">
        <v>27</v>
      </c>
      <c r="K181" s="10">
        <f t="shared" si="99"/>
        <v>2.7621000000000002</v>
      </c>
      <c r="L181" s="10">
        <f t="shared" si="100"/>
        <v>810.21686398030465</v>
      </c>
      <c r="M181" s="10">
        <f t="shared" si="101"/>
        <v>0.81021686398030468</v>
      </c>
      <c r="N181" s="12">
        <f t="shared" si="102"/>
        <v>1862.4439958916498</v>
      </c>
      <c r="O181" s="10" t="str">
        <f t="shared" si="103"/>
        <v>METANO</v>
      </c>
      <c r="P181" s="10">
        <f t="shared" si="93"/>
        <v>300.56</v>
      </c>
      <c r="Q181" s="10">
        <f t="shared" si="94"/>
        <v>0.6124157077824427</v>
      </c>
      <c r="R181" s="11">
        <f t="shared" si="95"/>
        <v>1.8624439958916498E-3</v>
      </c>
      <c r="S181" s="11">
        <f t="shared" si="131"/>
        <v>1000</v>
      </c>
      <c r="T181" s="11">
        <f t="shared" si="132"/>
        <v>2.4848563485657778E-2</v>
      </c>
      <c r="U181" s="11">
        <f t="shared" si="130"/>
        <v>16</v>
      </c>
      <c r="V181" s="10">
        <f t="shared" si="133"/>
        <v>1000</v>
      </c>
      <c r="W181" s="10">
        <f t="shared" si="96"/>
        <v>40.243775080888888</v>
      </c>
      <c r="X181" s="12">
        <f t="shared" si="134"/>
        <v>740.46492592633308</v>
      </c>
      <c r="Y181" s="10"/>
      <c r="Z181" s="10"/>
      <c r="AA181" s="10">
        <f t="shared" si="97"/>
        <v>657000</v>
      </c>
      <c r="AB181" s="47">
        <f t="shared" si="98"/>
        <v>1.1270394610750883E-3</v>
      </c>
      <c r="AC181" s="47">
        <f t="shared" si="135"/>
        <v>9.8147104428262981</v>
      </c>
      <c r="AD181" s="47">
        <f t="shared" si="136"/>
        <v>0.40894626845109577</v>
      </c>
      <c r="AE181" s="47">
        <f t="shared" si="137"/>
        <v>4.7528644088871801E-4</v>
      </c>
      <c r="AF181" s="12">
        <f t="shared" si="138"/>
        <v>0.47528644088871802</v>
      </c>
      <c r="AG181" s="47">
        <f t="shared" si="113"/>
        <v>421.71233333333333</v>
      </c>
      <c r="AH181" s="25"/>
      <c r="AI181" s="76"/>
      <c r="AJ181" s="38"/>
      <c r="AK181" s="38"/>
      <c r="AL181" s="38"/>
      <c r="AM181" s="30"/>
      <c r="AN181" s="36"/>
      <c r="AO181" s="8"/>
      <c r="AP181" s="8"/>
      <c r="AQ181" s="8"/>
    </row>
    <row r="182" spans="6:43" x14ac:dyDescent="0.3">
      <c r="F182" s="23"/>
      <c r="G182" s="53">
        <v>0.875</v>
      </c>
      <c r="H182" s="10">
        <v>26.94</v>
      </c>
      <c r="I182" s="10">
        <v>9</v>
      </c>
      <c r="J182" s="10">
        <v>5</v>
      </c>
      <c r="K182" s="10">
        <f t="shared" si="99"/>
        <v>0.51149999999999995</v>
      </c>
      <c r="L182" s="10">
        <f t="shared" si="100"/>
        <v>8775.1710654936469</v>
      </c>
      <c r="M182" s="10">
        <f t="shared" si="101"/>
        <v>8.7751710654936463</v>
      </c>
      <c r="N182" s="10">
        <f t="shared" si="102"/>
        <v>1.6318480889172939</v>
      </c>
      <c r="O182" s="10" t="str">
        <f t="shared" si="103"/>
        <v>OTRO GAS</v>
      </c>
      <c r="P182" s="10">
        <f t="shared" si="93"/>
        <v>299.94</v>
      </c>
      <c r="Q182" s="10">
        <f t="shared" si="94"/>
        <v>0.6124157077824427</v>
      </c>
      <c r="R182" s="11">
        <f t="shared" si="95"/>
        <v>1.6318480889172938E-6</v>
      </c>
      <c r="S182" s="11">
        <f t="shared" si="131"/>
        <v>1000</v>
      </c>
      <c r="T182" s="11">
        <f t="shared" si="132"/>
        <v>2.4899927456322267E-2</v>
      </c>
      <c r="U182" s="11">
        <f t="shared" si="130"/>
        <v>16</v>
      </c>
      <c r="V182" s="10">
        <f t="shared" si="133"/>
        <v>1000</v>
      </c>
      <c r="W182" s="10">
        <f t="shared" si="96"/>
        <v>40.16075957466667</v>
      </c>
      <c r="X182" s="10">
        <f t="shared" si="134"/>
        <v>0.6501263845404599</v>
      </c>
      <c r="Y182" s="10"/>
      <c r="Z182" s="10"/>
      <c r="AA182" s="10">
        <f t="shared" si="97"/>
        <v>657000</v>
      </c>
      <c r="AB182" s="18">
        <f t="shared" si="98"/>
        <v>9.8953787601287657E-7</v>
      </c>
      <c r="AC182" s="18">
        <f t="shared" si="135"/>
        <v>8.6172916394705347E-3</v>
      </c>
      <c r="AD182" s="18">
        <f t="shared" si="136"/>
        <v>3.5905381831127228E-4</v>
      </c>
      <c r="AE182" s="18">
        <f t="shared" si="137"/>
        <v>4.173003266151009E-7</v>
      </c>
      <c r="AF182" s="10">
        <f t="shared" si="138"/>
        <v>4.1730032661510091E-4</v>
      </c>
      <c r="AG182" s="18">
        <f t="shared" si="113"/>
        <v>421.71233333333339</v>
      </c>
      <c r="AH182" s="25"/>
      <c r="AI182" s="76"/>
      <c r="AJ182" s="38"/>
      <c r="AK182" s="38"/>
      <c r="AL182" s="38"/>
      <c r="AM182" s="30"/>
      <c r="AN182" s="36"/>
      <c r="AO182" s="8"/>
      <c r="AP182" s="8"/>
      <c r="AQ182" s="8"/>
    </row>
    <row r="183" spans="6:43" ht="15" thickBot="1" x14ac:dyDescent="0.35">
      <c r="F183" s="24"/>
      <c r="G183" s="54">
        <v>0.91666666666666663</v>
      </c>
      <c r="H183" s="13">
        <v>26.31</v>
      </c>
      <c r="I183" s="13">
        <v>9</v>
      </c>
      <c r="J183" s="13">
        <v>4</v>
      </c>
      <c r="K183" s="13">
        <f t="shared" si="99"/>
        <v>0.40920000000000001</v>
      </c>
      <c r="L183" s="13">
        <f t="shared" si="100"/>
        <v>11218.963831867057</v>
      </c>
      <c r="M183" s="13">
        <f t="shared" si="101"/>
        <v>11.218963831867057</v>
      </c>
      <c r="N183" s="13">
        <f t="shared" si="102"/>
        <v>0.78956816571925181</v>
      </c>
      <c r="O183" s="13" t="str">
        <f t="shared" si="103"/>
        <v>OTRO GAS</v>
      </c>
      <c r="P183" s="13">
        <f t="shared" si="93"/>
        <v>299.31</v>
      </c>
      <c r="Q183" s="13">
        <f t="shared" si="94"/>
        <v>0.6124157077824427</v>
      </c>
      <c r="R183" s="14">
        <f t="shared" si="95"/>
        <v>7.8956816571925184E-7</v>
      </c>
      <c r="S183" s="14">
        <f t="shared" si="131"/>
        <v>1000</v>
      </c>
      <c r="T183" s="14">
        <f t="shared" si="132"/>
        <v>2.4952337847881128E-2</v>
      </c>
      <c r="U183" s="14">
        <f t="shared" si="130"/>
        <v>16</v>
      </c>
      <c r="V183" s="13">
        <f t="shared" si="133"/>
        <v>1000</v>
      </c>
      <c r="W183" s="13">
        <f t="shared" si="96"/>
        <v>40.07640510866667</v>
      </c>
      <c r="X183" s="13">
        <f t="shared" si="134"/>
        <v>0.31522514599933704</v>
      </c>
      <c r="Y183" s="13"/>
      <c r="Z183" s="13"/>
      <c r="AA183" s="13">
        <f t="shared" si="97"/>
        <v>657000</v>
      </c>
      <c r="AB183" s="48">
        <f t="shared" si="98"/>
        <v>4.7979474276915836E-7</v>
      </c>
      <c r="AC183" s="48">
        <f t="shared" si="135"/>
        <v>4.1782445379309387E-3</v>
      </c>
      <c r="AD183" s="48">
        <f t="shared" si="136"/>
        <v>1.7409352241378912E-4</v>
      </c>
      <c r="AE183" s="48">
        <f t="shared" si="137"/>
        <v>2.0233536049424828E-7</v>
      </c>
      <c r="AF183" s="13">
        <f t="shared" si="138"/>
        <v>2.0233536049424827E-4</v>
      </c>
      <c r="AG183" s="48">
        <f t="shared" si="113"/>
        <v>421.71233333333339</v>
      </c>
      <c r="AH183" s="43"/>
      <c r="AI183" s="76"/>
      <c r="AJ183" s="38"/>
      <c r="AK183" s="38"/>
      <c r="AL183" s="38"/>
      <c r="AM183" s="30"/>
      <c r="AN183" s="36"/>
      <c r="AO183" s="8"/>
      <c r="AP183" s="8"/>
      <c r="AQ183" s="8"/>
    </row>
    <row r="184" spans="6:43" x14ac:dyDescent="0.3">
      <c r="F184" s="22">
        <v>44495</v>
      </c>
      <c r="G184" s="55">
        <v>4.1666666666666664E-2</v>
      </c>
      <c r="H184" s="16">
        <v>25.75</v>
      </c>
      <c r="I184" s="16">
        <v>9</v>
      </c>
      <c r="J184" s="16">
        <v>21</v>
      </c>
      <c r="K184" s="16">
        <f t="shared" si="99"/>
        <v>2.1482999999999999</v>
      </c>
      <c r="L184" s="16">
        <f t="shared" si="100"/>
        <v>1327.4216822603919</v>
      </c>
      <c r="M184" s="16">
        <f t="shared" si="101"/>
        <v>1.3274216822603919</v>
      </c>
      <c r="N184" s="19">
        <f t="shared" si="102"/>
        <v>433.02072147697521</v>
      </c>
      <c r="O184" s="16" t="str">
        <f t="shared" si="103"/>
        <v>METANO</v>
      </c>
      <c r="P184" s="16">
        <f t="shared" si="93"/>
        <v>298.75</v>
      </c>
      <c r="Q184" s="16">
        <f t="shared" si="94"/>
        <v>0.6124157077824427</v>
      </c>
      <c r="R184" s="17">
        <f t="shared" si="95"/>
        <v>4.3302072147697522E-4</v>
      </c>
      <c r="S184" s="17">
        <f t="shared" si="131"/>
        <v>1000</v>
      </c>
      <c r="T184" s="17">
        <f t="shared" si="132"/>
        <v>2.4999110430960002E-2</v>
      </c>
      <c r="U184" s="17">
        <f t="shared" si="130"/>
        <v>16</v>
      </c>
      <c r="V184" s="16">
        <f t="shared" si="133"/>
        <v>1000</v>
      </c>
      <c r="W184" s="16">
        <f t="shared" si="96"/>
        <v>40.001423361111115</v>
      </c>
      <c r="X184" s="19">
        <f t="shared" si="134"/>
        <v>173.20212536155003</v>
      </c>
      <c r="Y184" s="16"/>
      <c r="Z184" s="16"/>
      <c r="AA184" s="16">
        <f t="shared" si="97"/>
        <v>657000</v>
      </c>
      <c r="AB184" s="50">
        <f t="shared" si="98"/>
        <v>2.6362576158531209E-4</v>
      </c>
      <c r="AC184" s="50">
        <f t="shared" si="135"/>
        <v>2.2957585821895319</v>
      </c>
      <c r="AD184" s="50">
        <f t="shared" si="136"/>
        <v>9.56566075912305E-2</v>
      </c>
      <c r="AE184" s="50">
        <f t="shared" si="137"/>
        <v>1.11174235044919E-4</v>
      </c>
      <c r="AF184" s="19">
        <f t="shared" si="138"/>
        <v>0.111174235044919</v>
      </c>
      <c r="AG184" s="50">
        <f t="shared" si="113"/>
        <v>421.71233333333333</v>
      </c>
      <c r="AH184" s="44">
        <f>AVERAGE(AG184,AG187,AG189,AG190)</f>
        <v>421.71233333333333</v>
      </c>
      <c r="AI184" s="77"/>
      <c r="AJ184" s="38"/>
      <c r="AK184" s="38"/>
      <c r="AL184" s="38"/>
      <c r="AM184" s="30"/>
      <c r="AN184" s="36"/>
      <c r="AO184" s="8"/>
      <c r="AP184" s="8"/>
      <c r="AQ184" s="8"/>
    </row>
    <row r="185" spans="6:43" x14ac:dyDescent="0.3">
      <c r="F185" s="23"/>
      <c r="G185" s="53">
        <v>8.3333333333333329E-2</v>
      </c>
      <c r="H185" s="10">
        <v>25.5</v>
      </c>
      <c r="I185" s="10">
        <v>9</v>
      </c>
      <c r="J185" s="10">
        <v>10</v>
      </c>
      <c r="K185" s="10">
        <f t="shared" si="99"/>
        <v>1.0229999999999999</v>
      </c>
      <c r="L185" s="10">
        <f t="shared" si="100"/>
        <v>3887.585532746823</v>
      </c>
      <c r="M185" s="10">
        <f t="shared" si="101"/>
        <v>3.8875855327468232</v>
      </c>
      <c r="N185" s="10">
        <f t="shared" si="102"/>
        <v>18.092381060699804</v>
      </c>
      <c r="O185" s="10" t="str">
        <f t="shared" si="103"/>
        <v>OTRO GAS</v>
      </c>
      <c r="P185" s="10">
        <f t="shared" si="93"/>
        <v>298.5</v>
      </c>
      <c r="Q185" s="10">
        <f t="shared" si="94"/>
        <v>0.6124157077824427</v>
      </c>
      <c r="R185" s="11">
        <f t="shared" si="95"/>
        <v>1.8092381060699805E-5</v>
      </c>
      <c r="S185" s="11">
        <f t="shared" si="131"/>
        <v>1000</v>
      </c>
      <c r="T185" s="11">
        <f t="shared" si="132"/>
        <v>2.5020047709377893E-2</v>
      </c>
      <c r="U185" s="11">
        <f t="shared" si="130"/>
        <v>16</v>
      </c>
      <c r="V185" s="10">
        <f t="shared" si="133"/>
        <v>1000</v>
      </c>
      <c r="W185" s="10">
        <f t="shared" si="96"/>
        <v>39.967949366666666</v>
      </c>
      <c r="X185" s="10">
        <f t="shared" si="134"/>
        <v>7.2427557970392655</v>
      </c>
      <c r="Y185" s="10"/>
      <c r="Z185" s="10"/>
      <c r="AA185" s="10">
        <f t="shared" si="97"/>
        <v>657000</v>
      </c>
      <c r="AB185" s="18">
        <f t="shared" si="98"/>
        <v>1.1023981426239369E-5</v>
      </c>
      <c r="AC185" s="18">
        <f t="shared" si="135"/>
        <v>9.6001239852262915E-2</v>
      </c>
      <c r="AD185" s="18">
        <f t="shared" si="136"/>
        <v>4.0000516605109551E-3</v>
      </c>
      <c r="AE185" s="18">
        <f t="shared" si="137"/>
        <v>4.6489489298827324E-6</v>
      </c>
      <c r="AF185" s="10">
        <f t="shared" si="138"/>
        <v>4.6489489298827324E-3</v>
      </c>
      <c r="AG185" s="18">
        <f t="shared" si="113"/>
        <v>421.71233333333333</v>
      </c>
      <c r="AH185" s="25"/>
      <c r="AI185" s="76"/>
      <c r="AJ185" s="38"/>
      <c r="AK185" s="38"/>
      <c r="AL185" s="38"/>
      <c r="AM185" s="30"/>
      <c r="AN185" s="36"/>
      <c r="AO185" s="8"/>
      <c r="AP185" s="8"/>
      <c r="AQ185" s="8"/>
    </row>
    <row r="186" spans="6:43" x14ac:dyDescent="0.3">
      <c r="F186" s="23"/>
      <c r="G186" s="53">
        <v>0.125</v>
      </c>
      <c r="H186" s="10">
        <v>25.31</v>
      </c>
      <c r="I186" s="10">
        <v>9</v>
      </c>
      <c r="J186" s="10">
        <v>4</v>
      </c>
      <c r="K186" s="10">
        <f t="shared" si="99"/>
        <v>0.40920000000000001</v>
      </c>
      <c r="L186" s="10">
        <f t="shared" si="100"/>
        <v>11218.963831867057</v>
      </c>
      <c r="M186" s="10">
        <f t="shared" si="101"/>
        <v>11.218963831867057</v>
      </c>
      <c r="N186" s="10">
        <f t="shared" si="102"/>
        <v>0.78956816571925181</v>
      </c>
      <c r="O186" s="10" t="str">
        <f t="shared" si="103"/>
        <v>OTRO GAS</v>
      </c>
      <c r="P186" s="10">
        <f t="shared" ref="P186:P246" si="139">H186+273</f>
        <v>298.31</v>
      </c>
      <c r="Q186" s="10">
        <f t="shared" ref="Q186:Q246" si="140">I186/(14.6959)</f>
        <v>0.6124157077824427</v>
      </c>
      <c r="R186" s="11">
        <f t="shared" ref="R186:R246" si="141">N186/1000000</f>
        <v>7.8956816571925184E-7</v>
      </c>
      <c r="S186" s="11">
        <f t="shared" si="131"/>
        <v>1000</v>
      </c>
      <c r="T186" s="11">
        <f t="shared" si="132"/>
        <v>2.5035983511277869E-2</v>
      </c>
      <c r="U186" s="11">
        <f t="shared" si="130"/>
        <v>16</v>
      </c>
      <c r="V186" s="10">
        <f t="shared" si="133"/>
        <v>1000</v>
      </c>
      <c r="W186" s="10">
        <f t="shared" ref="W186:W246" si="142">(1*$X$2*P186)/Q186</f>
        <v>39.942509130888894</v>
      </c>
      <c r="X186" s="10">
        <f t="shared" si="134"/>
        <v>0.31628184924763358</v>
      </c>
      <c r="Y186" s="10"/>
      <c r="Z186" s="10"/>
      <c r="AA186" s="10">
        <f t="shared" ref="AA186:AA246" si="143">$Y$4*$Z$4</f>
        <v>657000</v>
      </c>
      <c r="AB186" s="18">
        <f t="shared" ref="AB186:AB246" si="144">X186/AA186</f>
        <v>4.8140311909837689E-7</v>
      </c>
      <c r="AC186" s="18">
        <f t="shared" si="135"/>
        <v>4.1922509223563048E-3</v>
      </c>
      <c r="AD186" s="18">
        <f t="shared" si="136"/>
        <v>1.7467712176484604E-4</v>
      </c>
      <c r="AE186" s="18">
        <f t="shared" si="137"/>
        <v>2.0301363262892107E-7</v>
      </c>
      <c r="AF186" s="10">
        <f t="shared" si="138"/>
        <v>2.0301363262892108E-4</v>
      </c>
      <c r="AG186" s="18">
        <f t="shared" si="113"/>
        <v>421.71233333333333</v>
      </c>
      <c r="AH186" s="25"/>
      <c r="AI186" s="76"/>
      <c r="AJ186" s="38"/>
      <c r="AK186" s="38"/>
      <c r="AL186" s="38"/>
      <c r="AM186" s="30"/>
      <c r="AN186" s="36"/>
      <c r="AO186" s="8"/>
      <c r="AP186" s="8"/>
      <c r="AQ186" s="8"/>
    </row>
    <row r="187" spans="6:43" x14ac:dyDescent="0.3">
      <c r="F187" s="23"/>
      <c r="G187" s="53">
        <v>0.20833333333333334</v>
      </c>
      <c r="H187" s="10">
        <v>25.12</v>
      </c>
      <c r="I187" s="10">
        <v>9</v>
      </c>
      <c r="J187" s="10">
        <v>18</v>
      </c>
      <c r="K187" s="10">
        <f t="shared" ref="K187:K247" si="145">(J187*1023)/10000</f>
        <v>1.8413999999999999</v>
      </c>
      <c r="L187" s="10">
        <f t="shared" ref="L187:L247" si="146">(((5/K187)-1)*1000)</f>
        <v>1715.3252959704575</v>
      </c>
      <c r="M187" s="10">
        <f t="shared" ref="M187:M247" si="147">L187/1000</f>
        <v>1.7153252959704575</v>
      </c>
      <c r="N187" s="12">
        <f t="shared" ref="N187:N247" si="148">1000*(M187)^(-2.955)</f>
        <v>203.00471056306213</v>
      </c>
      <c r="O187" s="10" t="str">
        <f t="shared" ref="O187:O247" si="149">IF(M187&lt;=2,"METANO","OTRO GAS")</f>
        <v>METANO</v>
      </c>
      <c r="P187" s="10">
        <f t="shared" si="139"/>
        <v>298.12</v>
      </c>
      <c r="Q187" s="10">
        <f t="shared" si="140"/>
        <v>0.6124157077824427</v>
      </c>
      <c r="R187" s="11">
        <f t="shared" si="141"/>
        <v>2.0300471056306212E-4</v>
      </c>
      <c r="S187" s="11">
        <f t="shared" ref="S187:S200" si="150">1000/1</f>
        <v>1000</v>
      </c>
      <c r="T187" s="11">
        <f t="shared" ref="T187:T200" si="151">1/W187</f>
        <v>2.5051939625819471E-2</v>
      </c>
      <c r="U187" s="11">
        <f t="shared" si="130"/>
        <v>16</v>
      </c>
      <c r="V187" s="10">
        <f t="shared" ref="V187:V200" si="152">1000/1</f>
        <v>1000</v>
      </c>
      <c r="W187" s="10">
        <f t="shared" si="142"/>
        <v>39.917068895111115</v>
      </c>
      <c r="X187" s="12">
        <f t="shared" ref="X187:X200" si="153">R187*S187*T187*U187*V187</f>
        <v>81.370588044524609</v>
      </c>
      <c r="Y187" s="10"/>
      <c r="Z187" s="10"/>
      <c r="AA187" s="10">
        <f t="shared" si="143"/>
        <v>657000</v>
      </c>
      <c r="AB187" s="47">
        <f t="shared" si="144"/>
        <v>1.2385173218344689E-4</v>
      </c>
      <c r="AC187" s="47">
        <f t="shared" ref="AC187:AC200" si="154">AB187*8708.4</f>
        <v>1.0785504245463289</v>
      </c>
      <c r="AD187" s="47">
        <f t="shared" ref="AD187:AD200" si="155">AC187/24</f>
        <v>4.4939601022763703E-2</v>
      </c>
      <c r="AE187" s="47">
        <f t="shared" ref="AE187:AE200" si="156">(AD187*4.184)/3600</f>
        <v>5.2229802966456486E-5</v>
      </c>
      <c r="AF187" s="12">
        <f t="shared" ref="AF187:AF200" si="157">AE187*1000</f>
        <v>5.2229802966456483E-2</v>
      </c>
      <c r="AG187" s="47">
        <f t="shared" si="113"/>
        <v>421.71233333333333</v>
      </c>
      <c r="AH187" s="25"/>
      <c r="AI187" s="76"/>
      <c r="AJ187" s="38"/>
      <c r="AK187" s="38"/>
      <c r="AL187" s="38"/>
      <c r="AM187" s="30"/>
      <c r="AN187" s="36"/>
      <c r="AO187" s="8"/>
      <c r="AP187" s="8"/>
      <c r="AQ187" s="8"/>
    </row>
    <row r="188" spans="6:43" x14ac:dyDescent="0.3">
      <c r="F188" s="23"/>
      <c r="G188" s="53">
        <v>0.33333333333333331</v>
      </c>
      <c r="H188" s="10">
        <v>29.94</v>
      </c>
      <c r="I188" s="10">
        <v>9</v>
      </c>
      <c r="J188" s="10">
        <v>3</v>
      </c>
      <c r="K188" s="10">
        <f t="shared" si="145"/>
        <v>0.30690000000000001</v>
      </c>
      <c r="L188" s="10">
        <f t="shared" si="146"/>
        <v>15291.951775822743</v>
      </c>
      <c r="M188" s="10">
        <f t="shared" si="147"/>
        <v>15.291951775822742</v>
      </c>
      <c r="N188" s="10">
        <f t="shared" si="148"/>
        <v>0.31616374853762219</v>
      </c>
      <c r="O188" s="10" t="str">
        <f t="shared" si="149"/>
        <v>OTRO GAS</v>
      </c>
      <c r="P188" s="10">
        <f t="shared" si="139"/>
        <v>302.94</v>
      </c>
      <c r="Q188" s="10">
        <f t="shared" si="140"/>
        <v>0.6124157077824427</v>
      </c>
      <c r="R188" s="11">
        <f t="shared" si="141"/>
        <v>3.1616374853762217E-7</v>
      </c>
      <c r="S188" s="11">
        <f t="shared" si="150"/>
        <v>1000</v>
      </c>
      <c r="T188" s="11">
        <f t="shared" si="151"/>
        <v>2.4653344692841157E-2</v>
      </c>
      <c r="U188" s="11">
        <f t="shared" ref="U188:U213" si="158">$D$6/1</f>
        <v>16</v>
      </c>
      <c r="V188" s="10">
        <f t="shared" si="152"/>
        <v>1000</v>
      </c>
      <c r="W188" s="10">
        <f t="shared" si="142"/>
        <v>40.562447508000005</v>
      </c>
      <c r="X188" s="10">
        <f t="shared" si="153"/>
        <v>0.12471190195326005</v>
      </c>
      <c r="Y188" s="10"/>
      <c r="Z188" s="10"/>
      <c r="AA188" s="10">
        <f t="shared" si="143"/>
        <v>657000</v>
      </c>
      <c r="AB188" s="18">
        <f t="shared" si="144"/>
        <v>1.89820246504201E-7</v>
      </c>
      <c r="AC188" s="18">
        <f t="shared" si="154"/>
        <v>1.653030634657184E-3</v>
      </c>
      <c r="AD188" s="18">
        <f t="shared" si="155"/>
        <v>6.8876276444049329E-5</v>
      </c>
      <c r="AE188" s="18">
        <f t="shared" si="156"/>
        <v>8.0049539067195124E-8</v>
      </c>
      <c r="AF188" s="10">
        <f t="shared" si="157"/>
        <v>8.004953906719513E-5</v>
      </c>
      <c r="AG188" s="18">
        <f t="shared" si="113"/>
        <v>421.71233333333345</v>
      </c>
      <c r="AH188" s="25"/>
      <c r="AI188" s="76"/>
      <c r="AJ188" s="38"/>
      <c r="AK188" s="38"/>
      <c r="AL188" s="38"/>
      <c r="AM188" s="30"/>
      <c r="AN188" s="36"/>
      <c r="AO188" s="8"/>
      <c r="AP188" s="8"/>
      <c r="AQ188" s="8"/>
    </row>
    <row r="189" spans="6:43" x14ac:dyDescent="0.3">
      <c r="F189" s="23"/>
      <c r="G189" s="53">
        <v>0.41666666666666669</v>
      </c>
      <c r="H189" s="10">
        <v>35.380000000000003</v>
      </c>
      <c r="I189" s="10">
        <v>9</v>
      </c>
      <c r="J189" s="10">
        <v>23</v>
      </c>
      <c r="K189" s="10">
        <f t="shared" si="145"/>
        <v>2.3529</v>
      </c>
      <c r="L189" s="10">
        <f t="shared" si="146"/>
        <v>1125.0371881507926</v>
      </c>
      <c r="M189" s="10">
        <f t="shared" si="147"/>
        <v>1.1250371881507926</v>
      </c>
      <c r="N189" s="12">
        <f t="shared" si="148"/>
        <v>705.99540526997589</v>
      </c>
      <c r="O189" s="10" t="str">
        <f t="shared" si="149"/>
        <v>METANO</v>
      </c>
      <c r="P189" s="10">
        <f t="shared" si="139"/>
        <v>308.38</v>
      </c>
      <c r="Q189" s="10">
        <f t="shared" si="140"/>
        <v>0.6124157077824427</v>
      </c>
      <c r="R189" s="11">
        <f t="shared" si="141"/>
        <v>7.0599540526997584E-4</v>
      </c>
      <c r="S189" s="11">
        <f t="shared" si="150"/>
        <v>1000</v>
      </c>
      <c r="T189" s="11">
        <f t="shared" si="151"/>
        <v>2.4218445558237569E-2</v>
      </c>
      <c r="U189" s="11">
        <f t="shared" si="158"/>
        <v>16</v>
      </c>
      <c r="V189" s="10">
        <f t="shared" si="152"/>
        <v>1000</v>
      </c>
      <c r="W189" s="10">
        <f t="shared" si="142"/>
        <v>41.290841627111114</v>
      </c>
      <c r="X189" s="12">
        <f t="shared" si="153"/>
        <v>273.5697805903485</v>
      </c>
      <c r="Y189" s="10"/>
      <c r="Z189" s="10"/>
      <c r="AA189" s="10">
        <f t="shared" si="143"/>
        <v>657000</v>
      </c>
      <c r="AB189" s="47">
        <f t="shared" si="144"/>
        <v>4.1639236010707536E-4</v>
      </c>
      <c r="AC189" s="47">
        <f t="shared" si="154"/>
        <v>3.626111228756455</v>
      </c>
      <c r="AD189" s="47">
        <f t="shared" si="155"/>
        <v>0.15108796786485229</v>
      </c>
      <c r="AE189" s="47">
        <f t="shared" si="156"/>
        <v>1.7559779376292834E-4</v>
      </c>
      <c r="AF189" s="12">
        <f t="shared" si="157"/>
        <v>0.17559779376292833</v>
      </c>
      <c r="AG189" s="47">
        <f t="shared" si="113"/>
        <v>421.71233333333333</v>
      </c>
      <c r="AH189" s="25"/>
      <c r="AI189" s="76"/>
      <c r="AJ189" s="38"/>
      <c r="AK189" s="38"/>
      <c r="AL189" s="38"/>
      <c r="AM189" s="30"/>
      <c r="AN189" s="36"/>
      <c r="AO189" s="8"/>
      <c r="AP189" s="8"/>
      <c r="AQ189" s="8"/>
    </row>
    <row r="190" spans="6:43" x14ac:dyDescent="0.3">
      <c r="F190" s="23"/>
      <c r="G190" s="53">
        <v>0.45833333333333331</v>
      </c>
      <c r="H190" s="10">
        <v>36.06</v>
      </c>
      <c r="I190" s="10">
        <v>9</v>
      </c>
      <c r="J190" s="10">
        <v>18</v>
      </c>
      <c r="K190" s="10">
        <f t="shared" si="145"/>
        <v>1.8413999999999999</v>
      </c>
      <c r="L190" s="10">
        <f t="shared" si="146"/>
        <v>1715.3252959704575</v>
      </c>
      <c r="M190" s="10">
        <f t="shared" si="147"/>
        <v>1.7153252959704575</v>
      </c>
      <c r="N190" s="12">
        <f t="shared" si="148"/>
        <v>203.00471056306213</v>
      </c>
      <c r="O190" s="10" t="str">
        <f t="shared" si="149"/>
        <v>METANO</v>
      </c>
      <c r="P190" s="10">
        <f t="shared" si="139"/>
        <v>309.06</v>
      </c>
      <c r="Q190" s="10">
        <f t="shared" si="140"/>
        <v>0.6124157077824427</v>
      </c>
      <c r="R190" s="11">
        <f t="shared" si="141"/>
        <v>2.0300471056306212E-4</v>
      </c>
      <c r="S190" s="11">
        <f t="shared" si="150"/>
        <v>1000</v>
      </c>
      <c r="T190" s="11">
        <f t="shared" si="151"/>
        <v>2.4165159649418559E-2</v>
      </c>
      <c r="U190" s="11">
        <f t="shared" si="158"/>
        <v>16</v>
      </c>
      <c r="V190" s="10">
        <f t="shared" si="152"/>
        <v>1000</v>
      </c>
      <c r="W190" s="10">
        <f t="shared" si="142"/>
        <v>41.381890892000008</v>
      </c>
      <c r="X190" s="12">
        <f t="shared" si="153"/>
        <v>78.490259845446445</v>
      </c>
      <c r="Y190" s="10"/>
      <c r="Z190" s="10"/>
      <c r="AA190" s="10">
        <f t="shared" si="143"/>
        <v>657000</v>
      </c>
      <c r="AB190" s="47">
        <f t="shared" si="144"/>
        <v>1.1946767099763538E-4</v>
      </c>
      <c r="AC190" s="47">
        <f t="shared" si="154"/>
        <v>1.0403722661158079</v>
      </c>
      <c r="AD190" s="47">
        <f t="shared" si="155"/>
        <v>4.3348844421491999E-2</v>
      </c>
      <c r="AE190" s="47">
        <f t="shared" si="156"/>
        <v>5.0380990294311813E-5</v>
      </c>
      <c r="AF190" s="12">
        <f t="shared" si="157"/>
        <v>5.0380990294311812E-2</v>
      </c>
      <c r="AG190" s="47">
        <f t="shared" si="113"/>
        <v>421.71233333333333</v>
      </c>
      <c r="AH190" s="25"/>
      <c r="AI190" s="76"/>
      <c r="AJ190" s="38"/>
      <c r="AK190" s="38"/>
      <c r="AL190" s="38"/>
      <c r="AM190" s="30"/>
      <c r="AN190" s="36"/>
      <c r="AO190" s="8"/>
      <c r="AP190" s="8"/>
      <c r="AQ190" s="8"/>
    </row>
    <row r="191" spans="6:43" x14ac:dyDescent="0.3">
      <c r="F191" s="23"/>
      <c r="G191" s="53">
        <v>0.70833333333333337</v>
      </c>
      <c r="H191" s="10">
        <v>39.5</v>
      </c>
      <c r="I191" s="10">
        <v>9</v>
      </c>
      <c r="J191" s="10">
        <v>1</v>
      </c>
      <c r="K191" s="10">
        <f t="shared" si="145"/>
        <v>0.1023</v>
      </c>
      <c r="L191" s="10">
        <f t="shared" si="146"/>
        <v>47875.855327468227</v>
      </c>
      <c r="M191" s="10">
        <f t="shared" si="147"/>
        <v>47.87585532746823</v>
      </c>
      <c r="N191" s="10">
        <f t="shared" si="148"/>
        <v>1.0845650537440172E-2</v>
      </c>
      <c r="O191" s="10" t="str">
        <f t="shared" si="149"/>
        <v>OTRO GAS</v>
      </c>
      <c r="P191" s="10">
        <f t="shared" si="139"/>
        <v>312.5</v>
      </c>
      <c r="Q191" s="10">
        <f t="shared" si="140"/>
        <v>0.6124157077824427</v>
      </c>
      <c r="R191" s="11">
        <f t="shared" si="141"/>
        <v>1.0845650537440173E-8</v>
      </c>
      <c r="S191" s="11">
        <f t="shared" si="150"/>
        <v>1000</v>
      </c>
      <c r="T191" s="11">
        <f t="shared" si="151"/>
        <v>2.3899149571997763E-2</v>
      </c>
      <c r="U191" s="11">
        <f t="shared" si="158"/>
        <v>16</v>
      </c>
      <c r="V191" s="10">
        <f t="shared" si="152"/>
        <v>1000</v>
      </c>
      <c r="W191" s="10">
        <f t="shared" si="142"/>
        <v>41.842493055555558</v>
      </c>
      <c r="X191" s="10">
        <f t="shared" si="153"/>
        <v>4.1472291903984094E-3</v>
      </c>
      <c r="Y191" s="10"/>
      <c r="Z191" s="10"/>
      <c r="AA191" s="10">
        <f t="shared" si="143"/>
        <v>657000</v>
      </c>
      <c r="AB191" s="18">
        <f t="shared" si="144"/>
        <v>6.3123731969534388E-9</v>
      </c>
      <c r="AC191" s="18">
        <f t="shared" si="154"/>
        <v>5.4970670748349323E-5</v>
      </c>
      <c r="AD191" s="18">
        <f t="shared" si="155"/>
        <v>2.2904446145145551E-6</v>
      </c>
      <c r="AE191" s="18">
        <f t="shared" si="156"/>
        <v>2.6620056297580275E-9</v>
      </c>
      <c r="AF191" s="10">
        <f t="shared" si="157"/>
        <v>2.6620056297580277E-6</v>
      </c>
      <c r="AG191" s="18">
        <f t="shared" si="113"/>
        <v>421.71233333333333</v>
      </c>
      <c r="AH191" s="25"/>
      <c r="AI191" s="76"/>
      <c r="AJ191" s="38"/>
      <c r="AK191" s="38"/>
      <c r="AL191" s="38"/>
      <c r="AM191" s="30"/>
      <c r="AN191" s="36"/>
      <c r="AO191" s="8"/>
      <c r="AP191" s="8"/>
      <c r="AQ191" s="8"/>
    </row>
    <row r="192" spans="6:43" x14ac:dyDescent="0.3">
      <c r="F192" s="23"/>
      <c r="G192" s="53">
        <v>0.875</v>
      </c>
      <c r="H192" s="10">
        <v>28</v>
      </c>
      <c r="I192" s="10">
        <v>9</v>
      </c>
      <c r="J192" s="10">
        <v>7</v>
      </c>
      <c r="K192" s="10">
        <f t="shared" si="145"/>
        <v>0.71609999999999996</v>
      </c>
      <c r="L192" s="10">
        <f t="shared" si="146"/>
        <v>5982.2650467811764</v>
      </c>
      <c r="M192" s="10">
        <f t="shared" si="147"/>
        <v>5.9822650467811762</v>
      </c>
      <c r="N192" s="10">
        <f t="shared" si="148"/>
        <v>5.0624646320370861</v>
      </c>
      <c r="O192" s="10" t="str">
        <f t="shared" si="149"/>
        <v>OTRO GAS</v>
      </c>
      <c r="P192" s="10">
        <f t="shared" si="139"/>
        <v>301</v>
      </c>
      <c r="Q192" s="10">
        <f t="shared" si="140"/>
        <v>0.6124157077824427</v>
      </c>
      <c r="R192" s="11">
        <f t="shared" si="141"/>
        <v>5.0624646320370863E-6</v>
      </c>
      <c r="S192" s="11">
        <f t="shared" si="150"/>
        <v>1000</v>
      </c>
      <c r="T192" s="11">
        <f t="shared" si="151"/>
        <v>2.4812240004150499E-2</v>
      </c>
      <c r="U192" s="11">
        <f t="shared" si="158"/>
        <v>16</v>
      </c>
      <c r="V192" s="10">
        <f t="shared" si="152"/>
        <v>1000</v>
      </c>
      <c r="W192" s="10">
        <f t="shared" si="142"/>
        <v>40.302689311111116</v>
      </c>
      <c r="X192" s="10">
        <f t="shared" si="153"/>
        <v>2.0097773994020423</v>
      </c>
      <c r="Y192" s="10"/>
      <c r="Z192" s="10"/>
      <c r="AA192" s="10">
        <f t="shared" si="143"/>
        <v>657000</v>
      </c>
      <c r="AB192" s="18">
        <f t="shared" si="144"/>
        <v>3.0590219168980855E-6</v>
      </c>
      <c r="AC192" s="18">
        <f t="shared" si="154"/>
        <v>2.6639186461115287E-2</v>
      </c>
      <c r="AD192" s="18">
        <f t="shared" si="155"/>
        <v>1.1099661025464702E-3</v>
      </c>
      <c r="AE192" s="18">
        <f t="shared" si="156"/>
        <v>1.2900272702928976E-6</v>
      </c>
      <c r="AF192" s="10">
        <f t="shared" si="157"/>
        <v>1.2900272702928977E-3</v>
      </c>
      <c r="AG192" s="18">
        <f t="shared" si="113"/>
        <v>421.71233333333333</v>
      </c>
      <c r="AH192" s="25"/>
      <c r="AI192" s="76"/>
      <c r="AJ192" s="38"/>
      <c r="AK192" s="38"/>
      <c r="AL192" s="38"/>
      <c r="AM192" s="30"/>
      <c r="AN192" s="36"/>
      <c r="AO192" s="8"/>
      <c r="AP192" s="8"/>
      <c r="AQ192" s="8"/>
    </row>
    <row r="193" spans="6:43" ht="15" thickBot="1" x14ac:dyDescent="0.35">
      <c r="F193" s="24"/>
      <c r="G193" s="54">
        <v>0.95833333333333337</v>
      </c>
      <c r="H193" s="13">
        <v>27.5</v>
      </c>
      <c r="I193" s="13">
        <v>9</v>
      </c>
      <c r="J193" s="13">
        <v>10</v>
      </c>
      <c r="K193" s="13">
        <f t="shared" si="145"/>
        <v>1.0229999999999999</v>
      </c>
      <c r="L193" s="13">
        <f t="shared" si="146"/>
        <v>3887.585532746823</v>
      </c>
      <c r="M193" s="13">
        <f t="shared" si="147"/>
        <v>3.8875855327468232</v>
      </c>
      <c r="N193" s="13">
        <f t="shared" si="148"/>
        <v>18.092381060699804</v>
      </c>
      <c r="O193" s="13" t="str">
        <f t="shared" si="149"/>
        <v>OTRO GAS</v>
      </c>
      <c r="P193" s="13">
        <f t="shared" si="139"/>
        <v>300.5</v>
      </c>
      <c r="Q193" s="13">
        <f t="shared" si="140"/>
        <v>0.6124157077824427</v>
      </c>
      <c r="R193" s="14">
        <f t="shared" si="141"/>
        <v>1.8092381060699805E-5</v>
      </c>
      <c r="S193" s="14">
        <f t="shared" si="150"/>
        <v>1000</v>
      </c>
      <c r="T193" s="14">
        <f t="shared" si="151"/>
        <v>2.4853524929282198E-2</v>
      </c>
      <c r="U193" s="14">
        <f t="shared" si="158"/>
        <v>16</v>
      </c>
      <c r="V193" s="13">
        <f t="shared" si="152"/>
        <v>1000</v>
      </c>
      <c r="W193" s="13">
        <f t="shared" si="142"/>
        <v>40.235741322222225</v>
      </c>
      <c r="X193" s="13">
        <f t="shared" si="153"/>
        <v>7.1945510995548112</v>
      </c>
      <c r="Y193" s="13"/>
      <c r="Z193" s="13"/>
      <c r="AA193" s="13">
        <f t="shared" si="143"/>
        <v>657000</v>
      </c>
      <c r="AB193" s="48">
        <f t="shared" si="144"/>
        <v>1.0950610501605497E-5</v>
      </c>
      <c r="AC193" s="48">
        <f t="shared" si="154"/>
        <v>9.5362296492181309E-2</v>
      </c>
      <c r="AD193" s="48">
        <f t="shared" si="155"/>
        <v>3.9734290205075545E-3</v>
      </c>
      <c r="AE193" s="48">
        <f t="shared" si="156"/>
        <v>4.6180075060565585E-6</v>
      </c>
      <c r="AF193" s="13">
        <f t="shared" si="157"/>
        <v>4.6180075060565581E-3</v>
      </c>
      <c r="AG193" s="48">
        <f t="shared" si="113"/>
        <v>421.71233333333333</v>
      </c>
      <c r="AH193" s="43"/>
      <c r="AI193" s="76"/>
      <c r="AJ193" s="38"/>
      <c r="AK193" s="38"/>
      <c r="AL193" s="38"/>
      <c r="AM193" s="30"/>
      <c r="AN193" s="36"/>
      <c r="AO193" s="8"/>
      <c r="AP193" s="8"/>
      <c r="AQ193" s="8"/>
    </row>
    <row r="194" spans="6:43" x14ac:dyDescent="0.3">
      <c r="F194" s="22">
        <v>44496</v>
      </c>
      <c r="G194" s="55">
        <v>8.3333333333333329E-2</v>
      </c>
      <c r="H194" s="16">
        <v>26.87</v>
      </c>
      <c r="I194" s="16">
        <v>9</v>
      </c>
      <c r="J194" s="16">
        <v>13</v>
      </c>
      <c r="K194" s="16">
        <f t="shared" si="145"/>
        <v>1.3299000000000001</v>
      </c>
      <c r="L194" s="16">
        <f t="shared" si="146"/>
        <v>2759.6811790360175</v>
      </c>
      <c r="M194" s="16">
        <f t="shared" si="147"/>
        <v>2.7596811790360176</v>
      </c>
      <c r="N194" s="16">
        <f t="shared" si="148"/>
        <v>49.803735260946723</v>
      </c>
      <c r="O194" s="16" t="str">
        <f t="shared" si="149"/>
        <v>OTRO GAS</v>
      </c>
      <c r="P194" s="16">
        <f t="shared" si="139"/>
        <v>299.87</v>
      </c>
      <c r="Q194" s="16">
        <f t="shared" si="140"/>
        <v>0.6124157077824427</v>
      </c>
      <c r="R194" s="17">
        <f t="shared" si="141"/>
        <v>4.9803735260946722E-5</v>
      </c>
      <c r="S194" s="17">
        <f t="shared" si="150"/>
        <v>1000</v>
      </c>
      <c r="T194" s="17">
        <f t="shared" si="151"/>
        <v>2.4905739958146201E-2</v>
      </c>
      <c r="U194" s="17">
        <f t="shared" si="158"/>
        <v>16</v>
      </c>
      <c r="V194" s="16">
        <f t="shared" si="152"/>
        <v>1000</v>
      </c>
      <c r="W194" s="16">
        <f t="shared" si="142"/>
        <v>40.151386856222224</v>
      </c>
      <c r="X194" s="16">
        <f t="shared" si="153"/>
        <v>19.846382069655935</v>
      </c>
      <c r="Y194" s="16"/>
      <c r="Z194" s="16"/>
      <c r="AA194" s="16">
        <f t="shared" si="143"/>
        <v>657000</v>
      </c>
      <c r="AB194" s="52">
        <f t="shared" si="144"/>
        <v>3.0207583058837038E-5</v>
      </c>
      <c r="AC194" s="52">
        <f t="shared" si="154"/>
        <v>0.26305971630957647</v>
      </c>
      <c r="AD194" s="52">
        <f t="shared" si="155"/>
        <v>1.0960821512899019E-2</v>
      </c>
      <c r="AE194" s="52">
        <f t="shared" si="156"/>
        <v>1.2738910336102638E-5</v>
      </c>
      <c r="AF194" s="16">
        <f t="shared" si="157"/>
        <v>1.2738910336102638E-2</v>
      </c>
      <c r="AG194" s="52">
        <f t="shared" si="113"/>
        <v>421.71233333333333</v>
      </c>
      <c r="AH194" s="44">
        <f>AVERAGE(AG195,AG197,AG198,AG199,AG201)</f>
        <v>421.71233333333328</v>
      </c>
      <c r="AI194" s="77"/>
      <c r="AJ194" s="38"/>
      <c r="AK194" s="38"/>
      <c r="AL194" s="38"/>
      <c r="AM194" s="30"/>
      <c r="AN194" s="36"/>
      <c r="AO194" s="8"/>
      <c r="AP194" s="8"/>
      <c r="AQ194" s="8"/>
    </row>
    <row r="195" spans="6:43" x14ac:dyDescent="0.3">
      <c r="F195" s="23"/>
      <c r="G195" s="53">
        <v>0.125</v>
      </c>
      <c r="H195" s="10">
        <v>26.44</v>
      </c>
      <c r="I195" s="10">
        <v>9</v>
      </c>
      <c r="J195" s="10">
        <v>23</v>
      </c>
      <c r="K195" s="10">
        <f t="shared" si="145"/>
        <v>2.3529</v>
      </c>
      <c r="L195" s="10">
        <f t="shared" si="146"/>
        <v>1125.0371881507926</v>
      </c>
      <c r="M195" s="10">
        <f t="shared" si="147"/>
        <v>1.1250371881507926</v>
      </c>
      <c r="N195" s="12">
        <f t="shared" si="148"/>
        <v>705.99540526997589</v>
      </c>
      <c r="O195" s="10" t="str">
        <f t="shared" si="149"/>
        <v>METANO</v>
      </c>
      <c r="P195" s="10">
        <f t="shared" si="139"/>
        <v>299.44</v>
      </c>
      <c r="Q195" s="10">
        <f t="shared" si="140"/>
        <v>0.6124157077824427</v>
      </c>
      <c r="R195" s="11">
        <f t="shared" si="141"/>
        <v>7.0599540526997584E-4</v>
      </c>
      <c r="S195" s="11">
        <f t="shared" si="150"/>
        <v>1000</v>
      </c>
      <c r="T195" s="11">
        <f t="shared" si="151"/>
        <v>2.4941504946731564E-2</v>
      </c>
      <c r="U195" s="11">
        <f t="shared" si="158"/>
        <v>16</v>
      </c>
      <c r="V195" s="10">
        <f t="shared" si="152"/>
        <v>1000</v>
      </c>
      <c r="W195" s="10">
        <f t="shared" si="142"/>
        <v>40.093811585777786</v>
      </c>
      <c r="X195" s="12">
        <f t="shared" si="153"/>
        <v>281.73740628657373</v>
      </c>
      <c r="Y195" s="10"/>
      <c r="Z195" s="10"/>
      <c r="AA195" s="10">
        <f t="shared" si="143"/>
        <v>657000</v>
      </c>
      <c r="AB195" s="47">
        <f t="shared" si="144"/>
        <v>4.2882405827484585E-4</v>
      </c>
      <c r="AC195" s="47">
        <f t="shared" si="154"/>
        <v>3.7343714290806673</v>
      </c>
      <c r="AD195" s="47">
        <f t="shared" si="155"/>
        <v>0.15559880954502781</v>
      </c>
      <c r="AE195" s="47">
        <f t="shared" si="156"/>
        <v>1.8084039420455453E-4</v>
      </c>
      <c r="AF195" s="12">
        <f t="shared" si="157"/>
        <v>0.18084039420455453</v>
      </c>
      <c r="AG195" s="47">
        <f t="shared" si="113"/>
        <v>421.71233333333328</v>
      </c>
      <c r="AH195" s="25"/>
      <c r="AI195" s="76"/>
      <c r="AJ195" s="38"/>
      <c r="AK195" s="38"/>
      <c r="AL195" s="38"/>
      <c r="AM195" s="30"/>
      <c r="AN195" s="36"/>
      <c r="AO195" s="8"/>
      <c r="AP195" s="8"/>
      <c r="AQ195" s="8"/>
    </row>
    <row r="196" spans="6:43" x14ac:dyDescent="0.3">
      <c r="F196" s="23"/>
      <c r="G196" s="53">
        <v>0.125</v>
      </c>
      <c r="H196" s="10">
        <v>26.44</v>
      </c>
      <c r="I196" s="10">
        <v>9</v>
      </c>
      <c r="J196" s="10">
        <v>13</v>
      </c>
      <c r="K196" s="10">
        <f t="shared" si="145"/>
        <v>1.3299000000000001</v>
      </c>
      <c r="L196" s="10">
        <f t="shared" si="146"/>
        <v>2759.6811790360175</v>
      </c>
      <c r="M196" s="10">
        <f t="shared" si="147"/>
        <v>2.7596811790360176</v>
      </c>
      <c r="N196" s="10">
        <f t="shared" si="148"/>
        <v>49.803735260946723</v>
      </c>
      <c r="O196" s="10" t="str">
        <f t="shared" si="149"/>
        <v>OTRO GAS</v>
      </c>
      <c r="P196" s="10">
        <f t="shared" si="139"/>
        <v>299.44</v>
      </c>
      <c r="Q196" s="10">
        <f t="shared" si="140"/>
        <v>0.6124157077824427</v>
      </c>
      <c r="R196" s="11">
        <f t="shared" si="141"/>
        <v>4.9803735260946722E-5</v>
      </c>
      <c r="S196" s="11">
        <f t="shared" si="150"/>
        <v>1000</v>
      </c>
      <c r="T196" s="11">
        <f t="shared" si="151"/>
        <v>2.4941504946731564E-2</v>
      </c>
      <c r="U196" s="11">
        <f t="shared" si="158"/>
        <v>16</v>
      </c>
      <c r="V196" s="10">
        <f t="shared" si="152"/>
        <v>1000</v>
      </c>
      <c r="W196" s="10">
        <f t="shared" si="142"/>
        <v>40.093811585777786</v>
      </c>
      <c r="X196" s="10">
        <f t="shared" si="153"/>
        <v>19.874881750025793</v>
      </c>
      <c r="Y196" s="10"/>
      <c r="Z196" s="10"/>
      <c r="AA196" s="10">
        <f t="shared" si="143"/>
        <v>657000</v>
      </c>
      <c r="AB196" s="18">
        <f t="shared" si="144"/>
        <v>3.0250961567771374E-5</v>
      </c>
      <c r="AC196" s="18">
        <f t="shared" si="154"/>
        <v>0.26343747371678022</v>
      </c>
      <c r="AD196" s="18">
        <f t="shared" si="155"/>
        <v>1.0976561404865843E-2</v>
      </c>
      <c r="AE196" s="18">
        <f t="shared" si="156"/>
        <v>1.2757203588321858E-5</v>
      </c>
      <c r="AF196" s="10">
        <f t="shared" si="157"/>
        <v>1.2757203588321858E-2</v>
      </c>
      <c r="AG196" s="18">
        <f t="shared" si="113"/>
        <v>421.71233333333333</v>
      </c>
      <c r="AH196" s="25"/>
      <c r="AI196" s="76"/>
      <c r="AJ196" s="38"/>
      <c r="AK196" s="38"/>
      <c r="AL196" s="38"/>
      <c r="AM196" s="30"/>
      <c r="AN196" s="36"/>
      <c r="AO196" s="8"/>
      <c r="AP196" s="8"/>
      <c r="AQ196" s="8"/>
    </row>
    <row r="197" spans="6:43" x14ac:dyDescent="0.3">
      <c r="F197" s="23"/>
      <c r="G197" s="53">
        <v>0.16666666666666666</v>
      </c>
      <c r="H197" s="10">
        <v>25.87</v>
      </c>
      <c r="I197" s="10">
        <v>9</v>
      </c>
      <c r="J197" s="10">
        <v>23</v>
      </c>
      <c r="K197" s="10">
        <f t="shared" si="145"/>
        <v>2.3529</v>
      </c>
      <c r="L197" s="10">
        <f t="shared" si="146"/>
        <v>1125.0371881507926</v>
      </c>
      <c r="M197" s="10">
        <f t="shared" si="147"/>
        <v>1.1250371881507926</v>
      </c>
      <c r="N197" s="12">
        <f t="shared" si="148"/>
        <v>705.99540526997589</v>
      </c>
      <c r="O197" s="10" t="str">
        <f t="shared" si="149"/>
        <v>METANO</v>
      </c>
      <c r="P197" s="10">
        <f t="shared" si="139"/>
        <v>298.87</v>
      </c>
      <c r="Q197" s="10">
        <f t="shared" si="140"/>
        <v>0.6124157077824427</v>
      </c>
      <c r="R197" s="11">
        <f t="shared" si="141"/>
        <v>7.0599540526997584E-4</v>
      </c>
      <c r="S197" s="11">
        <f t="shared" si="150"/>
        <v>1000</v>
      </c>
      <c r="T197" s="11">
        <f t="shared" si="151"/>
        <v>2.4989072979052097E-2</v>
      </c>
      <c r="U197" s="11">
        <f t="shared" si="158"/>
        <v>16</v>
      </c>
      <c r="V197" s="10">
        <f t="shared" si="152"/>
        <v>1000</v>
      </c>
      <c r="W197" s="10">
        <f t="shared" si="142"/>
        <v>40.017490878444448</v>
      </c>
      <c r="X197" s="12">
        <f t="shared" si="153"/>
        <v>282.27473128267025</v>
      </c>
      <c r="Y197" s="10"/>
      <c r="Z197" s="10"/>
      <c r="AA197" s="10">
        <f t="shared" si="143"/>
        <v>657000</v>
      </c>
      <c r="AB197" s="47">
        <f t="shared" si="144"/>
        <v>4.2964190453983293E-4</v>
      </c>
      <c r="AC197" s="47">
        <f t="shared" si="154"/>
        <v>3.7414935614946812</v>
      </c>
      <c r="AD197" s="47">
        <f t="shared" si="155"/>
        <v>0.15589556506227839</v>
      </c>
      <c r="AE197" s="47">
        <f t="shared" si="156"/>
        <v>1.8118529006127022E-4</v>
      </c>
      <c r="AF197" s="12">
        <f t="shared" si="157"/>
        <v>0.18118529006127021</v>
      </c>
      <c r="AG197" s="47">
        <f t="shared" si="113"/>
        <v>421.71233333333333</v>
      </c>
      <c r="AH197" s="25"/>
      <c r="AI197" s="76"/>
      <c r="AJ197" s="38"/>
      <c r="AK197" s="38"/>
      <c r="AL197" s="38"/>
      <c r="AM197" s="30"/>
      <c r="AN197" s="36"/>
      <c r="AO197" s="8"/>
      <c r="AP197" s="8"/>
      <c r="AQ197" s="8"/>
    </row>
    <row r="198" spans="6:43" x14ac:dyDescent="0.3">
      <c r="F198" s="23"/>
      <c r="G198" s="53">
        <v>0.25</v>
      </c>
      <c r="H198" s="10">
        <v>26.06</v>
      </c>
      <c r="I198" s="10">
        <v>9</v>
      </c>
      <c r="J198" s="10">
        <v>23</v>
      </c>
      <c r="K198" s="10">
        <f t="shared" si="145"/>
        <v>2.3529</v>
      </c>
      <c r="L198" s="10">
        <f t="shared" si="146"/>
        <v>1125.0371881507926</v>
      </c>
      <c r="M198" s="10">
        <f t="shared" si="147"/>
        <v>1.1250371881507926</v>
      </c>
      <c r="N198" s="12">
        <f t="shared" si="148"/>
        <v>705.99540526997589</v>
      </c>
      <c r="O198" s="10" t="str">
        <f t="shared" si="149"/>
        <v>METANO</v>
      </c>
      <c r="P198" s="10">
        <f t="shared" si="139"/>
        <v>299.06</v>
      </c>
      <c r="Q198" s="10">
        <f t="shared" si="140"/>
        <v>0.6124157077824427</v>
      </c>
      <c r="R198" s="11">
        <f t="shared" si="141"/>
        <v>7.0599540526997584E-4</v>
      </c>
      <c r="S198" s="11">
        <f t="shared" si="150"/>
        <v>1000</v>
      </c>
      <c r="T198" s="11">
        <f t="shared" si="151"/>
        <v>2.4973196820869726E-2</v>
      </c>
      <c r="U198" s="11">
        <f t="shared" si="158"/>
        <v>16</v>
      </c>
      <c r="V198" s="10">
        <f t="shared" si="152"/>
        <v>1000</v>
      </c>
      <c r="W198" s="10">
        <f t="shared" si="142"/>
        <v>40.042931114222228</v>
      </c>
      <c r="X198" s="12">
        <f t="shared" si="153"/>
        <v>282.09539536698867</v>
      </c>
      <c r="Y198" s="10"/>
      <c r="Z198" s="10"/>
      <c r="AA198" s="10">
        <f t="shared" si="143"/>
        <v>657000</v>
      </c>
      <c r="AB198" s="47">
        <f t="shared" si="144"/>
        <v>4.2936894271992189E-4</v>
      </c>
      <c r="AC198" s="47">
        <f t="shared" si="154"/>
        <v>3.7391165007821674</v>
      </c>
      <c r="AD198" s="47">
        <f t="shared" si="155"/>
        <v>0.15579652086592363</v>
      </c>
      <c r="AE198" s="47">
        <f t="shared" si="156"/>
        <v>1.8107017869528459E-4</v>
      </c>
      <c r="AF198" s="12">
        <f t="shared" si="157"/>
        <v>0.18107017869528458</v>
      </c>
      <c r="AG198" s="47">
        <f t="shared" si="113"/>
        <v>421.71233333333328</v>
      </c>
      <c r="AH198" s="25"/>
      <c r="AI198" s="76"/>
      <c r="AJ198" s="38"/>
      <c r="AK198" s="38"/>
      <c r="AL198" s="38"/>
      <c r="AM198" s="30"/>
      <c r="AN198" s="36"/>
      <c r="AO198" s="8"/>
      <c r="AP198" s="8"/>
      <c r="AQ198" s="8"/>
    </row>
    <row r="199" spans="6:43" x14ac:dyDescent="0.3">
      <c r="F199" s="23"/>
      <c r="G199" s="53">
        <v>0.56319444444444444</v>
      </c>
      <c r="H199" s="10">
        <v>35.69</v>
      </c>
      <c r="I199" s="10">
        <v>9</v>
      </c>
      <c r="J199" s="10">
        <v>23</v>
      </c>
      <c r="K199" s="10">
        <f t="shared" si="145"/>
        <v>2.3529</v>
      </c>
      <c r="L199" s="10">
        <f t="shared" si="146"/>
        <v>1125.0371881507926</v>
      </c>
      <c r="M199" s="10">
        <f t="shared" si="147"/>
        <v>1.1250371881507926</v>
      </c>
      <c r="N199" s="12">
        <f t="shared" si="148"/>
        <v>705.99540526997589</v>
      </c>
      <c r="O199" s="10" t="str">
        <f t="shared" si="149"/>
        <v>METANO</v>
      </c>
      <c r="P199" s="10">
        <f t="shared" si="139"/>
        <v>308.69</v>
      </c>
      <c r="Q199" s="10">
        <f t="shared" si="140"/>
        <v>0.6124157077824427</v>
      </c>
      <c r="R199" s="11">
        <f t="shared" si="141"/>
        <v>7.0599540526997584E-4</v>
      </c>
      <c r="S199" s="11">
        <f t="shared" si="150"/>
        <v>1000</v>
      </c>
      <c r="T199" s="11">
        <f t="shared" si="151"/>
        <v>2.4194124335901068E-2</v>
      </c>
      <c r="U199" s="11">
        <f t="shared" si="158"/>
        <v>16</v>
      </c>
      <c r="V199" s="10">
        <f t="shared" si="152"/>
        <v>1000</v>
      </c>
      <c r="W199" s="10">
        <f t="shared" si="142"/>
        <v>41.332349380222226</v>
      </c>
      <c r="X199" s="12">
        <f t="shared" si="153"/>
        <v>273.29504985082656</v>
      </c>
      <c r="Y199" s="10"/>
      <c r="Z199" s="10"/>
      <c r="AA199" s="10">
        <f t="shared" si="143"/>
        <v>657000</v>
      </c>
      <c r="AB199" s="47">
        <f t="shared" si="144"/>
        <v>4.1597420068618956E-4</v>
      </c>
      <c r="AC199" s="47">
        <f t="shared" si="154"/>
        <v>3.6224697292556129</v>
      </c>
      <c r="AD199" s="47">
        <f t="shared" si="155"/>
        <v>0.15093623871898387</v>
      </c>
      <c r="AE199" s="47">
        <f t="shared" si="156"/>
        <v>1.7542145077784128E-4</v>
      </c>
      <c r="AF199" s="12">
        <f t="shared" si="157"/>
        <v>0.17542145077784127</v>
      </c>
      <c r="AG199" s="47">
        <f t="shared" ref="AG199:AG262" si="159">AF199/AB199</f>
        <v>421.71233333333333</v>
      </c>
      <c r="AH199" s="25"/>
      <c r="AI199" s="76"/>
      <c r="AJ199" s="38"/>
      <c r="AK199" s="38"/>
      <c r="AL199" s="38"/>
      <c r="AM199" s="30"/>
      <c r="AN199" s="36"/>
      <c r="AO199" s="8"/>
      <c r="AP199" s="8"/>
      <c r="AQ199" s="8"/>
    </row>
    <row r="200" spans="6:43" x14ac:dyDescent="0.3">
      <c r="F200" s="23"/>
      <c r="G200" s="53">
        <v>0.58333333333333337</v>
      </c>
      <c r="H200" s="10">
        <v>36.5</v>
      </c>
      <c r="I200" s="10">
        <v>9</v>
      </c>
      <c r="J200" s="10">
        <v>13</v>
      </c>
      <c r="K200" s="10">
        <f t="shared" si="145"/>
        <v>1.3299000000000001</v>
      </c>
      <c r="L200" s="10">
        <f t="shared" si="146"/>
        <v>2759.6811790360175</v>
      </c>
      <c r="M200" s="10">
        <f t="shared" si="147"/>
        <v>2.7596811790360176</v>
      </c>
      <c r="N200" s="10">
        <f t="shared" si="148"/>
        <v>49.803735260946723</v>
      </c>
      <c r="O200" s="10" t="str">
        <f t="shared" si="149"/>
        <v>OTRO GAS</v>
      </c>
      <c r="P200" s="10">
        <f t="shared" si="139"/>
        <v>309.5</v>
      </c>
      <c r="Q200" s="10">
        <f t="shared" si="140"/>
        <v>0.6124157077824427</v>
      </c>
      <c r="R200" s="11">
        <f t="shared" si="141"/>
        <v>4.9803735260946722E-5</v>
      </c>
      <c r="S200" s="11">
        <f t="shared" si="150"/>
        <v>1000</v>
      </c>
      <c r="T200" s="11">
        <f t="shared" si="151"/>
        <v>2.4130805302905657E-2</v>
      </c>
      <c r="U200" s="11">
        <f t="shared" si="158"/>
        <v>16</v>
      </c>
      <c r="V200" s="10">
        <f t="shared" si="152"/>
        <v>1000</v>
      </c>
      <c r="W200" s="10">
        <f t="shared" si="142"/>
        <v>41.440805122222223</v>
      </c>
      <c r="X200" s="10">
        <f t="shared" si="153"/>
        <v>19.228867823029805</v>
      </c>
      <c r="Y200" s="10"/>
      <c r="Z200" s="10"/>
      <c r="AA200" s="10">
        <f t="shared" si="143"/>
        <v>657000</v>
      </c>
      <c r="AB200" s="18">
        <f t="shared" si="144"/>
        <v>2.9267683140075808E-5</v>
      </c>
      <c r="AC200" s="18">
        <f t="shared" si="154"/>
        <v>0.25487469185703615</v>
      </c>
      <c r="AD200" s="18">
        <f t="shared" si="155"/>
        <v>1.0619778827376506E-2</v>
      </c>
      <c r="AE200" s="18">
        <f t="shared" si="156"/>
        <v>1.2342542948262028E-5</v>
      </c>
      <c r="AF200" s="10">
        <f t="shared" si="157"/>
        <v>1.2342542948262028E-2</v>
      </c>
      <c r="AG200" s="18">
        <f t="shared" si="159"/>
        <v>421.71233333333328</v>
      </c>
      <c r="AH200" s="25"/>
      <c r="AI200" s="76"/>
      <c r="AJ200" s="38"/>
      <c r="AK200" s="38"/>
      <c r="AL200" s="38"/>
      <c r="AM200" s="30"/>
      <c r="AN200" s="36"/>
      <c r="AO200" s="8"/>
      <c r="AP200" s="8"/>
      <c r="AQ200" s="8"/>
    </row>
    <row r="201" spans="6:43" x14ac:dyDescent="0.3">
      <c r="F201" s="23"/>
      <c r="G201" s="53">
        <v>0.66666666666666663</v>
      </c>
      <c r="H201" s="10">
        <v>37.56</v>
      </c>
      <c r="I201" s="10">
        <v>9</v>
      </c>
      <c r="J201" s="10">
        <v>24</v>
      </c>
      <c r="K201" s="10">
        <f t="shared" si="145"/>
        <v>2.4552</v>
      </c>
      <c r="L201" s="10">
        <f t="shared" si="146"/>
        <v>1036.4939719778429</v>
      </c>
      <c r="M201" s="10">
        <f t="shared" si="147"/>
        <v>1.0364939719778428</v>
      </c>
      <c r="N201" s="12">
        <f t="shared" si="148"/>
        <v>899.49791934570374</v>
      </c>
      <c r="O201" s="10" t="str">
        <f t="shared" si="149"/>
        <v>METANO</v>
      </c>
      <c r="P201" s="10">
        <f t="shared" si="139"/>
        <v>310.56</v>
      </c>
      <c r="Q201" s="10">
        <f t="shared" si="140"/>
        <v>0.6124157077824427</v>
      </c>
      <c r="R201" s="11">
        <f t="shared" si="141"/>
        <v>8.994979193457037E-4</v>
      </c>
      <c r="S201" s="11">
        <f t="shared" ref="S201:S212" si="160">1000/1</f>
        <v>1000</v>
      </c>
      <c r="T201" s="11">
        <f t="shared" ref="T201:T212" si="161">1/W201</f>
        <v>2.4048442301807384E-2</v>
      </c>
      <c r="U201" s="11">
        <f t="shared" si="158"/>
        <v>16</v>
      </c>
      <c r="V201" s="10">
        <f t="shared" ref="V201:V212" si="162">1000/1</f>
        <v>1000</v>
      </c>
      <c r="W201" s="10">
        <f t="shared" si="142"/>
        <v>41.582734858666669</v>
      </c>
      <c r="X201" s="12">
        <f t="shared" ref="X201:X212" si="163">R201*S201*T201*U201*V201</f>
        <v>346.10438102369517</v>
      </c>
      <c r="Y201" s="10"/>
      <c r="Z201" s="10"/>
      <c r="AA201" s="10">
        <f t="shared" si="143"/>
        <v>657000</v>
      </c>
      <c r="AB201" s="47">
        <f t="shared" si="144"/>
        <v>5.267951004926867E-4</v>
      </c>
      <c r="AC201" s="47">
        <f t="shared" ref="AC201:AC212" si="164">AB201*8708.4</f>
        <v>4.5875424531305127</v>
      </c>
      <c r="AD201" s="47">
        <f t="shared" ref="AD201:AD212" si="165">AC201/24</f>
        <v>0.19114760221377136</v>
      </c>
      <c r="AE201" s="47">
        <f t="shared" ref="AE201:AE212" si="166">(AD201*4.184)/3600</f>
        <v>2.2215599101733875E-4</v>
      </c>
      <c r="AF201" s="12">
        <f t="shared" ref="AF201:AF212" si="167">AE201*1000</f>
        <v>0.22215599101733874</v>
      </c>
      <c r="AG201" s="47">
        <f t="shared" si="159"/>
        <v>421.71233333333339</v>
      </c>
      <c r="AH201" s="25"/>
      <c r="AI201" s="76"/>
      <c r="AJ201" s="38"/>
      <c r="AK201" s="38"/>
      <c r="AL201" s="38"/>
      <c r="AM201" s="30"/>
      <c r="AN201" s="36"/>
      <c r="AO201" s="8"/>
      <c r="AP201" s="8"/>
      <c r="AQ201" s="8"/>
    </row>
    <row r="202" spans="6:43" x14ac:dyDescent="0.3">
      <c r="F202" s="23"/>
      <c r="G202" s="53">
        <v>0.70833333333333337</v>
      </c>
      <c r="H202" s="10">
        <v>34.94</v>
      </c>
      <c r="I202" s="10">
        <v>9</v>
      </c>
      <c r="J202" s="10">
        <v>12</v>
      </c>
      <c r="K202" s="10">
        <f t="shared" si="145"/>
        <v>1.2276</v>
      </c>
      <c r="L202" s="10">
        <f t="shared" si="146"/>
        <v>3072.9879439556858</v>
      </c>
      <c r="M202" s="10">
        <f t="shared" si="147"/>
        <v>3.0729879439556855</v>
      </c>
      <c r="N202" s="10">
        <f t="shared" si="148"/>
        <v>36.245798292354841</v>
      </c>
      <c r="O202" s="10" t="str">
        <f t="shared" si="149"/>
        <v>OTRO GAS</v>
      </c>
      <c r="P202" s="10">
        <f t="shared" si="139"/>
        <v>307.94</v>
      </c>
      <c r="Q202" s="10">
        <f t="shared" si="140"/>
        <v>0.6124157077824427</v>
      </c>
      <c r="R202" s="11">
        <f t="shared" si="141"/>
        <v>3.6245798292354844E-5</v>
      </c>
      <c r="S202" s="11">
        <f t="shared" si="160"/>
        <v>1000</v>
      </c>
      <c r="T202" s="11">
        <f t="shared" si="161"/>
        <v>2.4253050078746837E-2</v>
      </c>
      <c r="U202" s="11">
        <f t="shared" si="158"/>
        <v>16</v>
      </c>
      <c r="V202" s="10">
        <f t="shared" si="162"/>
        <v>1000</v>
      </c>
      <c r="W202" s="10">
        <f t="shared" si="142"/>
        <v>41.231927396888892</v>
      </c>
      <c r="X202" s="10">
        <f t="shared" si="163"/>
        <v>14.065138578058219</v>
      </c>
      <c r="Y202" s="10"/>
      <c r="Z202" s="10"/>
      <c r="AA202" s="10">
        <f t="shared" si="143"/>
        <v>657000</v>
      </c>
      <c r="AB202" s="18">
        <f t="shared" si="144"/>
        <v>2.1408125689586332E-5</v>
      </c>
      <c r="AC202" s="18">
        <f t="shared" si="164"/>
        <v>0.18643052175519362</v>
      </c>
      <c r="AD202" s="18">
        <f t="shared" si="165"/>
        <v>7.7679384064664007E-3</v>
      </c>
      <c r="AE202" s="18">
        <f t="shared" si="166"/>
        <v>9.0280706368487285E-6</v>
      </c>
      <c r="AF202" s="10">
        <f t="shared" si="167"/>
        <v>9.0280706368487292E-3</v>
      </c>
      <c r="AG202" s="18">
        <f t="shared" si="159"/>
        <v>421.71233333333339</v>
      </c>
      <c r="AH202" s="25"/>
      <c r="AI202" s="76"/>
      <c r="AJ202" s="38"/>
      <c r="AK202" s="38"/>
      <c r="AL202" s="38"/>
      <c r="AM202" s="30"/>
      <c r="AN202" s="36"/>
      <c r="AO202" s="8"/>
      <c r="AP202" s="8"/>
      <c r="AQ202" s="8"/>
    </row>
    <row r="203" spans="6:43" x14ac:dyDescent="0.3">
      <c r="F203" s="23"/>
      <c r="G203" s="53">
        <v>0.75</v>
      </c>
      <c r="H203" s="10">
        <v>29.5</v>
      </c>
      <c r="I203" s="10">
        <v>9</v>
      </c>
      <c r="J203" s="10">
        <v>15</v>
      </c>
      <c r="K203" s="10">
        <f t="shared" si="145"/>
        <v>1.5345</v>
      </c>
      <c r="L203" s="10">
        <f t="shared" si="146"/>
        <v>2258.390355164549</v>
      </c>
      <c r="M203" s="10">
        <f t="shared" si="147"/>
        <v>2.2583903551645488</v>
      </c>
      <c r="N203" s="10">
        <f t="shared" si="148"/>
        <v>90.058337232381291</v>
      </c>
      <c r="O203" s="10" t="str">
        <f t="shared" si="149"/>
        <v>OTRO GAS</v>
      </c>
      <c r="P203" s="10">
        <f t="shared" si="139"/>
        <v>302.5</v>
      </c>
      <c r="Q203" s="10">
        <f t="shared" si="140"/>
        <v>0.6124157077824427</v>
      </c>
      <c r="R203" s="11">
        <f t="shared" si="141"/>
        <v>9.0058337232381286E-5</v>
      </c>
      <c r="S203" s="11">
        <f t="shared" si="160"/>
        <v>1000</v>
      </c>
      <c r="T203" s="11">
        <f t="shared" si="161"/>
        <v>2.4689204103303476E-2</v>
      </c>
      <c r="U203" s="11">
        <f t="shared" si="158"/>
        <v>16</v>
      </c>
      <c r="V203" s="10">
        <f t="shared" si="162"/>
        <v>1000</v>
      </c>
      <c r="W203" s="10">
        <f t="shared" si="142"/>
        <v>40.503533277777777</v>
      </c>
      <c r="X203" s="10">
        <f t="shared" si="163"/>
        <v>35.575498706150334</v>
      </c>
      <c r="Y203" s="10"/>
      <c r="Z203" s="10"/>
      <c r="AA203" s="10">
        <f t="shared" si="143"/>
        <v>657000</v>
      </c>
      <c r="AB203" s="18">
        <f t="shared" si="144"/>
        <v>5.4148399857154241E-5</v>
      </c>
      <c r="AC203" s="18">
        <f t="shared" si="164"/>
        <v>0.47154592531604195</v>
      </c>
      <c r="AD203" s="18">
        <f t="shared" si="165"/>
        <v>1.9647746888168414E-2</v>
      </c>
      <c r="AE203" s="18">
        <f t="shared" si="166"/>
        <v>2.2835048050026849E-5</v>
      </c>
      <c r="AF203" s="10">
        <f t="shared" si="167"/>
        <v>2.2835048050026847E-2</v>
      </c>
      <c r="AG203" s="18">
        <f t="shared" si="159"/>
        <v>421.71233333333333</v>
      </c>
      <c r="AH203" s="25"/>
      <c r="AI203" s="76"/>
      <c r="AJ203" s="38"/>
      <c r="AK203" s="38"/>
      <c r="AL203" s="38"/>
      <c r="AM203" s="30"/>
      <c r="AN203" s="36"/>
      <c r="AO203" s="8"/>
      <c r="AP203" s="8"/>
      <c r="AQ203" s="8"/>
    </row>
    <row r="204" spans="6:43" ht="15" thickBot="1" x14ac:dyDescent="0.35">
      <c r="F204" s="24"/>
      <c r="G204" s="54">
        <v>0.79166666666666663</v>
      </c>
      <c r="H204" s="13">
        <v>28.44</v>
      </c>
      <c r="I204" s="13">
        <v>9</v>
      </c>
      <c r="J204" s="13">
        <v>6</v>
      </c>
      <c r="K204" s="13">
        <f t="shared" si="145"/>
        <v>0.61380000000000001</v>
      </c>
      <c r="L204" s="13">
        <f t="shared" si="146"/>
        <v>7145.9758879113715</v>
      </c>
      <c r="M204" s="13">
        <f t="shared" si="147"/>
        <v>7.1459758879113711</v>
      </c>
      <c r="N204" s="13">
        <f t="shared" si="148"/>
        <v>2.9939747282432063</v>
      </c>
      <c r="O204" s="13" t="str">
        <f t="shared" si="149"/>
        <v>OTRO GAS</v>
      </c>
      <c r="P204" s="13">
        <f t="shared" si="139"/>
        <v>301.44</v>
      </c>
      <c r="Q204" s="13">
        <f t="shared" si="140"/>
        <v>0.6124157077824427</v>
      </c>
      <c r="R204" s="14">
        <f t="shared" si="141"/>
        <v>2.9939747282432063E-6</v>
      </c>
      <c r="S204" s="14">
        <f t="shared" si="160"/>
        <v>1000</v>
      </c>
      <c r="T204" s="14">
        <f t="shared" si="161"/>
        <v>2.4776022562530853E-2</v>
      </c>
      <c r="U204" s="14">
        <f t="shared" si="158"/>
        <v>16</v>
      </c>
      <c r="V204" s="13">
        <f t="shared" si="162"/>
        <v>1000</v>
      </c>
      <c r="W204" s="13">
        <f t="shared" si="142"/>
        <v>40.361603541333338</v>
      </c>
      <c r="X204" s="13">
        <f t="shared" si="163"/>
        <v>1.1868605666976135</v>
      </c>
      <c r="Y204" s="13"/>
      <c r="Z204" s="13"/>
      <c r="AA204" s="13">
        <f t="shared" si="143"/>
        <v>657000</v>
      </c>
      <c r="AB204" s="48">
        <f t="shared" si="144"/>
        <v>1.8064848808182855E-6</v>
      </c>
      <c r="AC204" s="48">
        <f t="shared" si="164"/>
        <v>1.5731592936117957E-2</v>
      </c>
      <c r="AD204" s="48">
        <f t="shared" si="165"/>
        <v>6.5548303900491486E-4</v>
      </c>
      <c r="AE204" s="48">
        <f t="shared" si="166"/>
        <v>7.6181695422126771E-7</v>
      </c>
      <c r="AF204" s="13">
        <f t="shared" si="167"/>
        <v>7.6181695422126766E-4</v>
      </c>
      <c r="AG204" s="48">
        <f t="shared" si="159"/>
        <v>421.71233333333328</v>
      </c>
      <c r="AH204" s="43"/>
      <c r="AI204" s="76"/>
      <c r="AJ204" s="38"/>
      <c r="AK204" s="38"/>
      <c r="AL204" s="38"/>
      <c r="AM204" s="30"/>
      <c r="AN204" s="36"/>
      <c r="AO204" s="8"/>
      <c r="AP204" s="8"/>
      <c r="AQ204" s="8"/>
    </row>
    <row r="205" spans="6:43" x14ac:dyDescent="0.3">
      <c r="F205" s="22">
        <v>44497</v>
      </c>
      <c r="G205" s="55">
        <v>0.125</v>
      </c>
      <c r="H205" s="16">
        <v>26.31</v>
      </c>
      <c r="I205" s="16">
        <v>9</v>
      </c>
      <c r="J205" s="16">
        <v>6</v>
      </c>
      <c r="K205" s="16">
        <f t="shared" si="145"/>
        <v>0.61380000000000001</v>
      </c>
      <c r="L205" s="16">
        <f t="shared" si="146"/>
        <v>7145.9758879113715</v>
      </c>
      <c r="M205" s="16">
        <f t="shared" si="147"/>
        <v>7.1459758879113711</v>
      </c>
      <c r="N205" s="16">
        <f t="shared" si="148"/>
        <v>2.9939747282432063</v>
      </c>
      <c r="O205" s="16" t="str">
        <f t="shared" si="149"/>
        <v>OTRO GAS</v>
      </c>
      <c r="P205" s="16">
        <f t="shared" si="139"/>
        <v>299.31</v>
      </c>
      <c r="Q205" s="16">
        <f t="shared" si="140"/>
        <v>0.6124157077824427</v>
      </c>
      <c r="R205" s="17">
        <f t="shared" si="141"/>
        <v>2.9939747282432063E-6</v>
      </c>
      <c r="S205" s="17">
        <f t="shared" si="160"/>
        <v>1000</v>
      </c>
      <c r="T205" s="17">
        <f t="shared" si="161"/>
        <v>2.4952337847881128E-2</v>
      </c>
      <c r="U205" s="17">
        <f t="shared" si="158"/>
        <v>16</v>
      </c>
      <c r="V205" s="16">
        <f t="shared" si="162"/>
        <v>1000</v>
      </c>
      <c r="W205" s="16">
        <f t="shared" si="142"/>
        <v>40.07640510866667</v>
      </c>
      <c r="X205" s="16">
        <f t="shared" si="163"/>
        <v>1.1953067028342812</v>
      </c>
      <c r="Y205" s="16"/>
      <c r="Z205" s="16"/>
      <c r="AA205" s="16">
        <f t="shared" si="143"/>
        <v>657000</v>
      </c>
      <c r="AB205" s="52">
        <f t="shared" si="144"/>
        <v>1.8193404913763792E-6</v>
      </c>
      <c r="AC205" s="52">
        <f t="shared" si="164"/>
        <v>1.584354473510206E-2</v>
      </c>
      <c r="AD205" s="52">
        <f t="shared" si="165"/>
        <v>6.6014769729591917E-4</v>
      </c>
      <c r="AE205" s="52">
        <f t="shared" si="166"/>
        <v>7.6723832374614607E-7</v>
      </c>
      <c r="AF205" s="16">
        <f t="shared" si="167"/>
        <v>7.6723832374614605E-4</v>
      </c>
      <c r="AG205" s="52">
        <f t="shared" si="159"/>
        <v>421.71233333333333</v>
      </c>
      <c r="AH205" s="44">
        <f>AVERAGE(AG207,AG209)</f>
        <v>421.71233333333328</v>
      </c>
      <c r="AI205" s="77"/>
      <c r="AJ205" s="38"/>
      <c r="AK205" s="38"/>
      <c r="AL205" s="38"/>
      <c r="AM205" s="30"/>
      <c r="AN205" s="36"/>
      <c r="AO205" s="8"/>
      <c r="AP205" s="8"/>
      <c r="AQ205" s="8"/>
    </row>
    <row r="206" spans="6:43" x14ac:dyDescent="0.3">
      <c r="F206" s="23"/>
      <c r="G206" s="53">
        <v>0.20833333333333334</v>
      </c>
      <c r="H206" s="10">
        <v>26.25</v>
      </c>
      <c r="I206" s="10">
        <v>9</v>
      </c>
      <c r="J206" s="10">
        <v>15</v>
      </c>
      <c r="K206" s="10">
        <f t="shared" si="145"/>
        <v>1.5345</v>
      </c>
      <c r="L206" s="10">
        <f t="shared" si="146"/>
        <v>2258.390355164549</v>
      </c>
      <c r="M206" s="10">
        <f t="shared" si="147"/>
        <v>2.2583903551645488</v>
      </c>
      <c r="N206" s="10">
        <f t="shared" si="148"/>
        <v>90.058337232381291</v>
      </c>
      <c r="O206" s="10" t="str">
        <f t="shared" si="149"/>
        <v>OTRO GAS</v>
      </c>
      <c r="P206" s="10">
        <f t="shared" si="139"/>
        <v>299.25</v>
      </c>
      <c r="Q206" s="10">
        <f t="shared" si="140"/>
        <v>0.6124157077824427</v>
      </c>
      <c r="R206" s="11">
        <f t="shared" si="141"/>
        <v>9.0058337232381286E-5</v>
      </c>
      <c r="S206" s="11">
        <f t="shared" si="160"/>
        <v>1000</v>
      </c>
      <c r="T206" s="11">
        <f t="shared" si="161"/>
        <v>2.4957340822888221E-2</v>
      </c>
      <c r="U206" s="11">
        <f t="shared" si="158"/>
        <v>16</v>
      </c>
      <c r="V206" s="10">
        <f t="shared" si="162"/>
        <v>1000</v>
      </c>
      <c r="W206" s="10">
        <f t="shared" si="142"/>
        <v>40.068371350000007</v>
      </c>
      <c r="X206" s="10">
        <f t="shared" si="163"/>
        <v>35.961865860018293</v>
      </c>
      <c r="Y206" s="10"/>
      <c r="Z206" s="10"/>
      <c r="AA206" s="10">
        <f t="shared" si="143"/>
        <v>657000</v>
      </c>
      <c r="AB206" s="18">
        <f t="shared" si="144"/>
        <v>5.4736477716922822E-5</v>
      </c>
      <c r="AC206" s="18">
        <f t="shared" si="164"/>
        <v>0.47666714255005066</v>
      </c>
      <c r="AD206" s="18">
        <f t="shared" si="165"/>
        <v>1.9861130939585445E-2</v>
      </c>
      <c r="AE206" s="18">
        <f t="shared" si="166"/>
        <v>2.3083047736451526E-5</v>
      </c>
      <c r="AF206" s="10">
        <f t="shared" si="167"/>
        <v>2.3083047736451527E-2</v>
      </c>
      <c r="AG206" s="18">
        <f t="shared" si="159"/>
        <v>421.71233333333328</v>
      </c>
      <c r="AH206" s="25"/>
      <c r="AI206" s="76"/>
      <c r="AJ206" s="38"/>
      <c r="AK206" s="38"/>
      <c r="AL206" s="38"/>
      <c r="AM206" s="30"/>
      <c r="AN206" s="36"/>
      <c r="AO206" s="8"/>
      <c r="AP206" s="8"/>
      <c r="AQ206" s="8"/>
    </row>
    <row r="207" spans="6:43" x14ac:dyDescent="0.3">
      <c r="F207" s="23"/>
      <c r="G207" s="53">
        <v>0.75</v>
      </c>
      <c r="H207" s="10">
        <v>28.12</v>
      </c>
      <c r="I207" s="10">
        <v>9</v>
      </c>
      <c r="J207" s="10">
        <v>31</v>
      </c>
      <c r="K207" s="10">
        <f t="shared" si="145"/>
        <v>3.1713</v>
      </c>
      <c r="L207" s="10">
        <f t="shared" si="146"/>
        <v>576.64049443445901</v>
      </c>
      <c r="M207" s="10">
        <f t="shared" si="147"/>
        <v>0.57664049443445897</v>
      </c>
      <c r="N207" s="12">
        <f t="shared" si="148"/>
        <v>5087.7448007322437</v>
      </c>
      <c r="O207" s="10" t="str">
        <f t="shared" si="149"/>
        <v>METANO</v>
      </c>
      <c r="P207" s="10">
        <f t="shared" si="139"/>
        <v>301.12</v>
      </c>
      <c r="Q207" s="10">
        <f t="shared" si="140"/>
        <v>0.6124157077824427</v>
      </c>
      <c r="R207" s="11">
        <f t="shared" si="141"/>
        <v>5.0877448007322435E-3</v>
      </c>
      <c r="S207" s="11">
        <f t="shared" si="160"/>
        <v>1000</v>
      </c>
      <c r="T207" s="11">
        <f t="shared" si="161"/>
        <v>2.4802352023277432E-2</v>
      </c>
      <c r="U207" s="11">
        <f t="shared" si="158"/>
        <v>16</v>
      </c>
      <c r="V207" s="10">
        <f t="shared" si="162"/>
        <v>1000</v>
      </c>
      <c r="W207" s="10">
        <f t="shared" si="142"/>
        <v>40.31875682844445</v>
      </c>
      <c r="X207" s="12">
        <f t="shared" si="163"/>
        <v>2019.0086008377696</v>
      </c>
      <c r="Y207" s="10"/>
      <c r="Z207" s="10"/>
      <c r="AA207" s="10">
        <f t="shared" si="143"/>
        <v>657000</v>
      </c>
      <c r="AB207" s="47">
        <f t="shared" si="144"/>
        <v>3.0730724518078685E-3</v>
      </c>
      <c r="AC207" s="47">
        <f t="shared" si="164"/>
        <v>26.76154413932364</v>
      </c>
      <c r="AD207" s="47">
        <f t="shared" si="165"/>
        <v>1.1150643391384849</v>
      </c>
      <c r="AE207" s="47">
        <f t="shared" si="166"/>
        <v>1.2959525541542836E-3</v>
      </c>
      <c r="AF207" s="12">
        <f t="shared" si="167"/>
        <v>1.2959525541542836</v>
      </c>
      <c r="AG207" s="47">
        <f t="shared" si="159"/>
        <v>421.71233333333328</v>
      </c>
      <c r="AH207" s="25"/>
      <c r="AI207" s="76"/>
      <c r="AJ207" s="38"/>
      <c r="AK207" s="38"/>
      <c r="AL207" s="38"/>
      <c r="AM207" s="30"/>
      <c r="AN207" s="36"/>
      <c r="AO207" s="8"/>
      <c r="AP207" s="8"/>
      <c r="AQ207" s="8"/>
    </row>
    <row r="208" spans="6:43" x14ac:dyDescent="0.3">
      <c r="F208" s="23"/>
      <c r="G208" s="53">
        <v>0.83333333333333337</v>
      </c>
      <c r="H208" s="10">
        <v>27.12</v>
      </c>
      <c r="I208" s="10">
        <v>9</v>
      </c>
      <c r="J208" s="10">
        <v>15</v>
      </c>
      <c r="K208" s="10">
        <f t="shared" si="145"/>
        <v>1.5345</v>
      </c>
      <c r="L208" s="10">
        <f t="shared" si="146"/>
        <v>2258.390355164549</v>
      </c>
      <c r="M208" s="10">
        <f t="shared" si="147"/>
        <v>2.2583903551645488</v>
      </c>
      <c r="N208" s="10">
        <f t="shared" si="148"/>
        <v>90.058337232381291</v>
      </c>
      <c r="O208" s="10" t="str">
        <f t="shared" si="149"/>
        <v>OTRO GAS</v>
      </c>
      <c r="P208" s="10">
        <f t="shared" si="139"/>
        <v>300.12</v>
      </c>
      <c r="Q208" s="10">
        <f t="shared" si="140"/>
        <v>0.6124157077824427</v>
      </c>
      <c r="R208" s="11">
        <f t="shared" si="141"/>
        <v>9.0058337232381286E-5</v>
      </c>
      <c r="S208" s="11">
        <f t="shared" si="160"/>
        <v>1000</v>
      </c>
      <c r="T208" s="11">
        <f t="shared" si="161"/>
        <v>2.4884993473441624E-2</v>
      </c>
      <c r="U208" s="11">
        <f t="shared" si="158"/>
        <v>16</v>
      </c>
      <c r="V208" s="10">
        <f t="shared" si="162"/>
        <v>1000</v>
      </c>
      <c r="W208" s="10">
        <f t="shared" si="142"/>
        <v>40.184860850666674</v>
      </c>
      <c r="X208" s="10">
        <f t="shared" si="163"/>
        <v>35.857618148109005</v>
      </c>
      <c r="Y208" s="10"/>
      <c r="Z208" s="10"/>
      <c r="AA208" s="10">
        <f t="shared" si="143"/>
        <v>657000</v>
      </c>
      <c r="AB208" s="18">
        <f t="shared" si="144"/>
        <v>5.4577805400470325E-5</v>
      </c>
      <c r="AC208" s="18">
        <f t="shared" si="164"/>
        <v>0.47528536054945575</v>
      </c>
      <c r="AD208" s="18">
        <f t="shared" si="165"/>
        <v>1.9803556689560655E-2</v>
      </c>
      <c r="AE208" s="18">
        <f t="shared" si="166"/>
        <v>2.3016133663644942E-5</v>
      </c>
      <c r="AF208" s="10">
        <f t="shared" si="167"/>
        <v>2.3016133663644942E-2</v>
      </c>
      <c r="AG208" s="18">
        <f t="shared" si="159"/>
        <v>421.71233333333333</v>
      </c>
      <c r="AH208" s="25"/>
      <c r="AI208" s="76"/>
      <c r="AJ208" s="38"/>
      <c r="AK208" s="38"/>
      <c r="AL208" s="38"/>
      <c r="AM208" s="30"/>
      <c r="AN208" s="36"/>
      <c r="AO208" s="8"/>
      <c r="AP208" s="8"/>
      <c r="AQ208" s="8"/>
    </row>
    <row r="209" spans="6:43" ht="15" thickBot="1" x14ac:dyDescent="0.35">
      <c r="F209" s="24"/>
      <c r="G209" s="54">
        <v>0.91666666666666663</v>
      </c>
      <c r="H209" s="13">
        <v>25.87</v>
      </c>
      <c r="I209" s="13">
        <v>9</v>
      </c>
      <c r="J209" s="13">
        <v>31</v>
      </c>
      <c r="K209" s="13">
        <f t="shared" si="145"/>
        <v>3.1713</v>
      </c>
      <c r="L209" s="13">
        <f t="shared" si="146"/>
        <v>576.64049443445901</v>
      </c>
      <c r="M209" s="13">
        <f t="shared" si="147"/>
        <v>0.57664049443445897</v>
      </c>
      <c r="N209" s="15">
        <f t="shared" si="148"/>
        <v>5087.7448007322437</v>
      </c>
      <c r="O209" s="13" t="str">
        <f t="shared" si="149"/>
        <v>METANO</v>
      </c>
      <c r="P209" s="13">
        <f t="shared" si="139"/>
        <v>298.87</v>
      </c>
      <c r="Q209" s="13">
        <f t="shared" si="140"/>
        <v>0.6124157077824427</v>
      </c>
      <c r="R209" s="14">
        <f t="shared" si="141"/>
        <v>5.0877448007322435E-3</v>
      </c>
      <c r="S209" s="14">
        <f t="shared" si="160"/>
        <v>1000</v>
      </c>
      <c r="T209" s="14">
        <f t="shared" si="161"/>
        <v>2.4989072979052097E-2</v>
      </c>
      <c r="U209" s="14">
        <f t="shared" si="158"/>
        <v>16</v>
      </c>
      <c r="V209" s="13">
        <f t="shared" si="162"/>
        <v>1000</v>
      </c>
      <c r="W209" s="13">
        <f t="shared" si="142"/>
        <v>40.017490878444448</v>
      </c>
      <c r="X209" s="15">
        <f t="shared" si="163"/>
        <v>2034.2084179886549</v>
      </c>
      <c r="Y209" s="13"/>
      <c r="Z209" s="13"/>
      <c r="AA209" s="13">
        <f t="shared" si="143"/>
        <v>657000</v>
      </c>
      <c r="AB209" s="51">
        <f t="shared" si="144"/>
        <v>3.0962076377300685E-3</v>
      </c>
      <c r="AC209" s="51">
        <f t="shared" si="164"/>
        <v>26.963014592408527</v>
      </c>
      <c r="AD209" s="51">
        <f t="shared" si="165"/>
        <v>1.1234589413503553</v>
      </c>
      <c r="AE209" s="51">
        <f t="shared" si="166"/>
        <v>1.3057089473916352E-3</v>
      </c>
      <c r="AF209" s="15">
        <f t="shared" si="167"/>
        <v>1.3057089473916352</v>
      </c>
      <c r="AG209" s="51">
        <f t="shared" si="159"/>
        <v>421.71233333333333</v>
      </c>
      <c r="AH209" s="43"/>
      <c r="AI209" s="76"/>
      <c r="AJ209" s="38"/>
      <c r="AK209" s="38"/>
      <c r="AL209" s="38"/>
      <c r="AM209" s="30"/>
      <c r="AN209" s="36"/>
      <c r="AO209" s="8"/>
      <c r="AP209" s="8"/>
      <c r="AQ209" s="8"/>
    </row>
    <row r="210" spans="6:43" x14ac:dyDescent="0.3">
      <c r="F210" s="22">
        <v>44498</v>
      </c>
      <c r="G210" s="55">
        <v>0.16388888888888889</v>
      </c>
      <c r="H210" s="16">
        <v>23.87</v>
      </c>
      <c r="I210" s="16">
        <v>9</v>
      </c>
      <c r="J210" s="16">
        <v>18</v>
      </c>
      <c r="K210" s="16">
        <f t="shared" si="145"/>
        <v>1.8413999999999999</v>
      </c>
      <c r="L210" s="16">
        <f t="shared" si="146"/>
        <v>1715.3252959704575</v>
      </c>
      <c r="M210" s="16">
        <f t="shared" si="147"/>
        <v>1.7153252959704575</v>
      </c>
      <c r="N210" s="19">
        <f t="shared" si="148"/>
        <v>203.00471056306213</v>
      </c>
      <c r="O210" s="16" t="str">
        <f t="shared" si="149"/>
        <v>METANO</v>
      </c>
      <c r="P210" s="16">
        <f t="shared" si="139"/>
        <v>296.87</v>
      </c>
      <c r="Q210" s="16">
        <f t="shared" si="140"/>
        <v>0.6124157077824427</v>
      </c>
      <c r="R210" s="17">
        <f t="shared" si="141"/>
        <v>2.0300471056306212E-4</v>
      </c>
      <c r="S210" s="17">
        <f t="shared" si="160"/>
        <v>1000</v>
      </c>
      <c r="T210" s="17">
        <f t="shared" si="161"/>
        <v>2.5157423253441915E-2</v>
      </c>
      <c r="U210" s="17">
        <f t="shared" si="158"/>
        <v>16</v>
      </c>
      <c r="V210" s="16">
        <f t="shared" si="162"/>
        <v>1000</v>
      </c>
      <c r="W210" s="16">
        <f t="shared" si="142"/>
        <v>39.749698922888889</v>
      </c>
      <c r="X210" s="19">
        <f t="shared" si="163"/>
        <v>81.713206817238799</v>
      </c>
      <c r="Y210" s="16"/>
      <c r="Z210" s="16"/>
      <c r="AA210" s="16">
        <f t="shared" si="143"/>
        <v>657000</v>
      </c>
      <c r="AB210" s="50">
        <f t="shared" si="144"/>
        <v>1.2437322194404688E-4</v>
      </c>
      <c r="AC210" s="50">
        <f t="shared" si="164"/>
        <v>1.0830917659775379</v>
      </c>
      <c r="AD210" s="50">
        <f t="shared" si="165"/>
        <v>4.5128823582397413E-2</v>
      </c>
      <c r="AE210" s="50">
        <f t="shared" si="166"/>
        <v>5.244972163020855E-5</v>
      </c>
      <c r="AF210" s="19">
        <f t="shared" si="167"/>
        <v>5.244972163020855E-2</v>
      </c>
      <c r="AG210" s="50">
        <f t="shared" si="159"/>
        <v>421.71233333333339</v>
      </c>
      <c r="AH210" s="44">
        <f>AVERAGE(AG210,AG215,AG217,AG218,AG219,AG222)</f>
        <v>421.71233333333339</v>
      </c>
      <c r="AI210" s="77"/>
      <c r="AJ210" s="38"/>
      <c r="AK210" s="38"/>
      <c r="AL210" s="38"/>
      <c r="AM210" s="30"/>
      <c r="AN210" s="36"/>
      <c r="AO210" s="8"/>
      <c r="AP210" s="8"/>
      <c r="AQ210" s="8"/>
    </row>
    <row r="211" spans="6:43" x14ac:dyDescent="0.3">
      <c r="F211" s="23"/>
      <c r="G211" s="53">
        <v>0.17916666666666667</v>
      </c>
      <c r="H211" s="10">
        <v>23.87</v>
      </c>
      <c r="I211" s="10">
        <v>9</v>
      </c>
      <c r="J211" s="10">
        <v>13</v>
      </c>
      <c r="K211" s="10">
        <f t="shared" si="145"/>
        <v>1.3299000000000001</v>
      </c>
      <c r="L211" s="10">
        <f t="shared" si="146"/>
        <v>2759.6811790360175</v>
      </c>
      <c r="M211" s="10">
        <f t="shared" si="147"/>
        <v>2.7596811790360176</v>
      </c>
      <c r="N211" s="10">
        <f t="shared" si="148"/>
        <v>49.803735260946723</v>
      </c>
      <c r="O211" s="10" t="str">
        <f t="shared" si="149"/>
        <v>OTRO GAS</v>
      </c>
      <c r="P211" s="10">
        <f t="shared" si="139"/>
        <v>296.87</v>
      </c>
      <c r="Q211" s="10">
        <f t="shared" si="140"/>
        <v>0.6124157077824427</v>
      </c>
      <c r="R211" s="11">
        <f t="shared" si="141"/>
        <v>4.9803735260946722E-5</v>
      </c>
      <c r="S211" s="11">
        <f t="shared" si="160"/>
        <v>1000</v>
      </c>
      <c r="T211" s="11">
        <f t="shared" si="161"/>
        <v>2.5157423253441915E-2</v>
      </c>
      <c r="U211" s="11">
        <f t="shared" si="158"/>
        <v>16</v>
      </c>
      <c r="V211" s="10">
        <f t="shared" si="162"/>
        <v>1000</v>
      </c>
      <c r="W211" s="10">
        <f t="shared" si="142"/>
        <v>39.749698922888889</v>
      </c>
      <c r="X211" s="10">
        <f t="shared" si="163"/>
        <v>20.046938360992097</v>
      </c>
      <c r="Y211" s="10"/>
      <c r="Z211" s="10"/>
      <c r="AA211" s="10">
        <f t="shared" si="143"/>
        <v>657000</v>
      </c>
      <c r="AB211" s="18">
        <f t="shared" si="144"/>
        <v>3.0512843776243681E-5</v>
      </c>
      <c r="AC211" s="18">
        <f t="shared" si="164"/>
        <v>0.26571804874104044</v>
      </c>
      <c r="AD211" s="18">
        <f t="shared" si="165"/>
        <v>1.1071585364210018E-2</v>
      </c>
      <c r="AE211" s="18">
        <f t="shared" si="166"/>
        <v>1.28676425455152E-5</v>
      </c>
      <c r="AF211" s="10">
        <f t="shared" si="167"/>
        <v>1.2867642545515199E-2</v>
      </c>
      <c r="AG211" s="18">
        <f t="shared" si="159"/>
        <v>421.71233333333328</v>
      </c>
      <c r="AH211" s="25"/>
      <c r="AI211" s="76"/>
      <c r="AJ211" s="38"/>
      <c r="AK211" s="38"/>
      <c r="AL211" s="38"/>
      <c r="AM211" s="30"/>
      <c r="AN211" s="36"/>
      <c r="AO211" s="8"/>
      <c r="AP211" s="8"/>
      <c r="AQ211" s="8"/>
    </row>
    <row r="212" spans="6:43" x14ac:dyDescent="0.3">
      <c r="F212" s="23"/>
      <c r="G212" s="53">
        <v>0.20833333333333334</v>
      </c>
      <c r="H212" s="10">
        <v>23.94</v>
      </c>
      <c r="I212" s="10">
        <v>9</v>
      </c>
      <c r="J212" s="10">
        <v>13</v>
      </c>
      <c r="K212" s="10">
        <f t="shared" si="145"/>
        <v>1.3299000000000001</v>
      </c>
      <c r="L212" s="10">
        <f t="shared" si="146"/>
        <v>2759.6811790360175</v>
      </c>
      <c r="M212" s="10">
        <f t="shared" si="147"/>
        <v>2.7596811790360176</v>
      </c>
      <c r="N212" s="10">
        <f t="shared" si="148"/>
        <v>49.803735260946723</v>
      </c>
      <c r="O212" s="10" t="str">
        <f t="shared" si="149"/>
        <v>OTRO GAS</v>
      </c>
      <c r="P212" s="10">
        <f t="shared" si="139"/>
        <v>296.94</v>
      </c>
      <c r="Q212" s="10">
        <f t="shared" si="140"/>
        <v>0.6124157077824427</v>
      </c>
      <c r="R212" s="11">
        <f t="shared" si="141"/>
        <v>4.9803735260946722E-5</v>
      </c>
      <c r="S212" s="11">
        <f t="shared" si="160"/>
        <v>1000</v>
      </c>
      <c r="T212" s="11">
        <f t="shared" si="161"/>
        <v>2.5151492696333606E-2</v>
      </c>
      <c r="U212" s="11">
        <f t="shared" si="158"/>
        <v>16</v>
      </c>
      <c r="V212" s="10">
        <f t="shared" si="162"/>
        <v>1000</v>
      </c>
      <c r="W212" s="10">
        <f t="shared" si="142"/>
        <v>39.759071641333335</v>
      </c>
      <c r="X212" s="10">
        <f t="shared" si="163"/>
        <v>20.042212538653345</v>
      </c>
      <c r="Y212" s="10"/>
      <c r="Z212" s="10"/>
      <c r="AA212" s="10">
        <f t="shared" si="143"/>
        <v>657000</v>
      </c>
      <c r="AB212" s="18">
        <f t="shared" si="144"/>
        <v>3.0505650743764606E-5</v>
      </c>
      <c r="AC212" s="18">
        <f t="shared" si="164"/>
        <v>0.26565540893699968</v>
      </c>
      <c r="AD212" s="18">
        <f t="shared" si="165"/>
        <v>1.1068975372374987E-2</v>
      </c>
      <c r="AE212" s="18">
        <f t="shared" si="166"/>
        <v>1.2864609155004707E-5</v>
      </c>
      <c r="AF212" s="10">
        <f t="shared" si="167"/>
        <v>1.2864609155004706E-2</v>
      </c>
      <c r="AG212" s="18">
        <f t="shared" si="159"/>
        <v>421.71233333333328</v>
      </c>
      <c r="AH212" s="25"/>
      <c r="AI212" s="76"/>
      <c r="AJ212" s="38"/>
      <c r="AK212" s="38"/>
      <c r="AL212" s="38"/>
      <c r="AM212" s="30"/>
      <c r="AN212" s="36"/>
      <c r="AO212" s="8"/>
      <c r="AP212" s="8"/>
      <c r="AQ212" s="8"/>
    </row>
    <row r="213" spans="6:43" x14ac:dyDescent="0.3">
      <c r="F213" s="23"/>
      <c r="G213" s="53">
        <v>0.29166666666666669</v>
      </c>
      <c r="H213" s="10">
        <v>24.19</v>
      </c>
      <c r="I213" s="10">
        <v>9</v>
      </c>
      <c r="J213" s="10">
        <v>12</v>
      </c>
      <c r="K213" s="10">
        <f t="shared" si="145"/>
        <v>1.2276</v>
      </c>
      <c r="L213" s="10">
        <f t="shared" si="146"/>
        <v>3072.9879439556858</v>
      </c>
      <c r="M213" s="10">
        <f t="shared" si="147"/>
        <v>3.0729879439556855</v>
      </c>
      <c r="N213" s="10">
        <f t="shared" si="148"/>
        <v>36.245798292354841</v>
      </c>
      <c r="O213" s="10" t="str">
        <f t="shared" si="149"/>
        <v>OTRO GAS</v>
      </c>
      <c r="P213" s="10">
        <f t="shared" si="139"/>
        <v>297.19</v>
      </c>
      <c r="Q213" s="10">
        <f t="shared" si="140"/>
        <v>0.6124157077824427</v>
      </c>
      <c r="R213" s="11">
        <f t="shared" si="141"/>
        <v>3.6245798292354844E-5</v>
      </c>
      <c r="S213" s="11">
        <f t="shared" ref="S213:S231" si="168">1000/1</f>
        <v>1000</v>
      </c>
      <c r="T213" s="11">
        <f t="shared" ref="T213:T231" si="169">1/W213</f>
        <v>2.5130334941449246E-2</v>
      </c>
      <c r="U213" s="11">
        <f t="shared" si="158"/>
        <v>16</v>
      </c>
      <c r="V213" s="10">
        <f t="shared" ref="V213:V231" si="170">1000/1</f>
        <v>1000</v>
      </c>
      <c r="W213" s="10">
        <f t="shared" si="142"/>
        <v>39.792545635777778</v>
      </c>
      <c r="X213" s="10">
        <f t="shared" ref="X213:X231" si="171">R213*S213*T213*U213*V213</f>
        <v>14.573904820913381</v>
      </c>
      <c r="Y213" s="10"/>
      <c r="Z213" s="10"/>
      <c r="AA213" s="10">
        <f t="shared" si="143"/>
        <v>657000</v>
      </c>
      <c r="AB213" s="18">
        <f t="shared" si="144"/>
        <v>2.2182503532592665E-5</v>
      </c>
      <c r="AC213" s="18">
        <f t="shared" ref="AC213:AC231" si="172">AB213*8708.4</f>
        <v>0.19317411376322996</v>
      </c>
      <c r="AD213" s="18">
        <f t="shared" ref="AD213:AD231" si="173">AC213/24</f>
        <v>8.0489214068012477E-3</v>
      </c>
      <c r="AE213" s="18">
        <f t="shared" ref="AE213:AE231" si="174">(AD213*4.184)/3600</f>
        <v>9.3546353239045614E-6</v>
      </c>
      <c r="AF213" s="10">
        <f t="shared" ref="AF213:AF231" si="175">AE213*1000</f>
        <v>9.3546353239045612E-3</v>
      </c>
      <c r="AG213" s="18">
        <f t="shared" si="159"/>
        <v>421.71233333333328</v>
      </c>
      <c r="AH213" s="25"/>
      <c r="AI213" s="76"/>
      <c r="AJ213" s="38"/>
      <c r="AK213" s="38"/>
      <c r="AL213" s="38"/>
      <c r="AM213" s="30"/>
      <c r="AN213" s="36"/>
      <c r="AO213" s="8"/>
      <c r="AP213" s="8"/>
      <c r="AQ213" s="8"/>
    </row>
    <row r="214" spans="6:43" x14ac:dyDescent="0.3">
      <c r="F214" s="23"/>
      <c r="G214" s="53">
        <v>0.375</v>
      </c>
      <c r="H214" s="10">
        <v>26.06</v>
      </c>
      <c r="I214" s="10">
        <v>9</v>
      </c>
      <c r="J214" s="10">
        <v>3</v>
      </c>
      <c r="K214" s="10">
        <f t="shared" si="145"/>
        <v>0.30690000000000001</v>
      </c>
      <c r="L214" s="10">
        <f t="shared" si="146"/>
        <v>15291.951775822743</v>
      </c>
      <c r="M214" s="10">
        <f t="shared" si="147"/>
        <v>15.291951775822742</v>
      </c>
      <c r="N214" s="10">
        <f t="shared" si="148"/>
        <v>0.31616374853762219</v>
      </c>
      <c r="O214" s="10" t="str">
        <f t="shared" si="149"/>
        <v>OTRO GAS</v>
      </c>
      <c r="P214" s="10">
        <f t="shared" si="139"/>
        <v>299.06</v>
      </c>
      <c r="Q214" s="10">
        <f t="shared" si="140"/>
        <v>0.6124157077824427</v>
      </c>
      <c r="R214" s="11">
        <f t="shared" si="141"/>
        <v>3.1616374853762217E-7</v>
      </c>
      <c r="S214" s="11">
        <f t="shared" si="168"/>
        <v>1000</v>
      </c>
      <c r="T214" s="11">
        <f t="shared" si="169"/>
        <v>2.4973196820869726E-2</v>
      </c>
      <c r="U214" s="11">
        <f t="shared" ref="U214:U248" si="176">$D$6/1</f>
        <v>16</v>
      </c>
      <c r="V214" s="10">
        <f t="shared" si="170"/>
        <v>1000</v>
      </c>
      <c r="W214" s="10">
        <f t="shared" si="142"/>
        <v>40.042931114222228</v>
      </c>
      <c r="X214" s="10">
        <f t="shared" si="171"/>
        <v>0.12632991231766402</v>
      </c>
      <c r="Y214" s="10"/>
      <c r="Z214" s="10"/>
      <c r="AA214" s="10">
        <f t="shared" si="143"/>
        <v>657000</v>
      </c>
      <c r="AB214" s="18">
        <f t="shared" si="144"/>
        <v>1.9228297156417659E-7</v>
      </c>
      <c r="AC214" s="18">
        <f t="shared" si="172"/>
        <v>1.6744770295694753E-3</v>
      </c>
      <c r="AD214" s="18">
        <f t="shared" si="173"/>
        <v>6.9769876232061466E-5</v>
      </c>
      <c r="AE214" s="18">
        <f t="shared" si="174"/>
        <v>8.1088100598595878E-8</v>
      </c>
      <c r="AF214" s="10">
        <f t="shared" si="175"/>
        <v>8.108810059859588E-5</v>
      </c>
      <c r="AG214" s="18">
        <f t="shared" si="159"/>
        <v>421.71233333333328</v>
      </c>
      <c r="AH214" s="25"/>
      <c r="AI214" s="76"/>
      <c r="AJ214" s="38"/>
      <c r="AK214" s="38"/>
      <c r="AL214" s="38"/>
      <c r="AM214" s="30"/>
      <c r="AN214" s="36"/>
      <c r="AO214" s="8"/>
      <c r="AP214" s="8"/>
      <c r="AQ214" s="8"/>
    </row>
    <row r="215" spans="6:43" x14ac:dyDescent="0.3">
      <c r="F215" s="23"/>
      <c r="G215" s="53">
        <v>0.54166666666666663</v>
      </c>
      <c r="H215" s="10">
        <v>34.630000000000003</v>
      </c>
      <c r="I215" s="10">
        <v>9</v>
      </c>
      <c r="J215" s="10">
        <v>23</v>
      </c>
      <c r="K215" s="10">
        <f t="shared" si="145"/>
        <v>2.3529</v>
      </c>
      <c r="L215" s="10">
        <f t="shared" si="146"/>
        <v>1125.0371881507926</v>
      </c>
      <c r="M215" s="10">
        <f t="shared" si="147"/>
        <v>1.1250371881507926</v>
      </c>
      <c r="N215" s="12">
        <f t="shared" si="148"/>
        <v>705.99540526997589</v>
      </c>
      <c r="O215" s="10" t="str">
        <f t="shared" si="149"/>
        <v>METANO</v>
      </c>
      <c r="P215" s="10">
        <f t="shared" si="139"/>
        <v>307.63</v>
      </c>
      <c r="Q215" s="10">
        <f t="shared" si="140"/>
        <v>0.6124157077824427</v>
      </c>
      <c r="R215" s="11">
        <f t="shared" si="141"/>
        <v>7.0599540526997584E-4</v>
      </c>
      <c r="S215" s="11">
        <f t="shared" si="168"/>
        <v>1000</v>
      </c>
      <c r="T215" s="11">
        <f t="shared" si="169"/>
        <v>2.4277489975780324E-2</v>
      </c>
      <c r="U215" s="11">
        <f t="shared" si="176"/>
        <v>16</v>
      </c>
      <c r="V215" s="10">
        <f t="shared" si="170"/>
        <v>1000</v>
      </c>
      <c r="W215" s="10">
        <f t="shared" si="142"/>
        <v>41.19041964377778</v>
      </c>
      <c r="X215" s="12">
        <f t="shared" si="171"/>
        <v>274.23674199022093</v>
      </c>
      <c r="Y215" s="10"/>
      <c r="Z215" s="10"/>
      <c r="AA215" s="10">
        <f t="shared" si="143"/>
        <v>657000</v>
      </c>
      <c r="AB215" s="47">
        <f t="shared" si="144"/>
        <v>4.174075220551308E-4</v>
      </c>
      <c r="AC215" s="47">
        <f t="shared" si="172"/>
        <v>3.634951665064901</v>
      </c>
      <c r="AD215" s="47">
        <f t="shared" si="173"/>
        <v>0.15145631937770421</v>
      </c>
      <c r="AE215" s="47">
        <f t="shared" si="174"/>
        <v>1.7602590007675402E-4</v>
      </c>
      <c r="AF215" s="12">
        <f t="shared" si="175"/>
        <v>0.17602590007675403</v>
      </c>
      <c r="AG215" s="47">
        <f t="shared" si="159"/>
        <v>421.71233333333339</v>
      </c>
      <c r="AH215" s="25"/>
      <c r="AI215" s="76"/>
      <c r="AJ215" s="38"/>
      <c r="AK215" s="38"/>
      <c r="AL215" s="38"/>
      <c r="AM215" s="30"/>
      <c r="AN215" s="36"/>
      <c r="AO215" s="8"/>
      <c r="AP215" s="8"/>
      <c r="AQ215" s="8"/>
    </row>
    <row r="216" spans="6:43" x14ac:dyDescent="0.3">
      <c r="F216" s="23"/>
      <c r="G216" s="53">
        <v>0.58333333333333337</v>
      </c>
      <c r="H216" s="10">
        <v>34.69</v>
      </c>
      <c r="I216" s="10">
        <v>9</v>
      </c>
      <c r="J216" s="10">
        <v>3</v>
      </c>
      <c r="K216" s="10">
        <f t="shared" si="145"/>
        <v>0.30690000000000001</v>
      </c>
      <c r="L216" s="10">
        <f t="shared" si="146"/>
        <v>15291.951775822743</v>
      </c>
      <c r="M216" s="10">
        <f t="shared" si="147"/>
        <v>15.291951775822742</v>
      </c>
      <c r="N216" s="10">
        <f t="shared" si="148"/>
        <v>0.31616374853762219</v>
      </c>
      <c r="O216" s="10" t="str">
        <f t="shared" si="149"/>
        <v>OTRO GAS</v>
      </c>
      <c r="P216" s="10">
        <f t="shared" si="139"/>
        <v>307.69</v>
      </c>
      <c r="Q216" s="10">
        <f t="shared" si="140"/>
        <v>0.6124157077824427</v>
      </c>
      <c r="R216" s="11">
        <f t="shared" si="141"/>
        <v>3.1616374853762217E-7</v>
      </c>
      <c r="S216" s="11">
        <f t="shared" si="168"/>
        <v>1000</v>
      </c>
      <c r="T216" s="11">
        <f t="shared" si="169"/>
        <v>2.4272755829728952E-2</v>
      </c>
      <c r="U216" s="11">
        <f t="shared" si="176"/>
        <v>16</v>
      </c>
      <c r="V216" s="10">
        <f t="shared" si="170"/>
        <v>1000</v>
      </c>
      <c r="W216" s="10">
        <f t="shared" si="142"/>
        <v>41.198453402444443</v>
      </c>
      <c r="X216" s="10">
        <f t="shared" si="171"/>
        <v>0.12278664752744843</v>
      </c>
      <c r="Y216" s="10"/>
      <c r="Z216" s="10"/>
      <c r="AA216" s="10">
        <f t="shared" si="143"/>
        <v>657000</v>
      </c>
      <c r="AB216" s="18">
        <f t="shared" si="144"/>
        <v>1.8688987447100217E-7</v>
      </c>
      <c r="AC216" s="18">
        <f t="shared" si="172"/>
        <v>1.6275117828432751E-3</v>
      </c>
      <c r="AD216" s="18">
        <f t="shared" si="173"/>
        <v>6.7812990951803125E-5</v>
      </c>
      <c r="AE216" s="18">
        <f t="shared" si="174"/>
        <v>7.8813765039540082E-8</v>
      </c>
      <c r="AF216" s="10">
        <f t="shared" si="175"/>
        <v>7.8813765039540079E-5</v>
      </c>
      <c r="AG216" s="18">
        <f t="shared" si="159"/>
        <v>421.71233333333328</v>
      </c>
      <c r="AH216" s="25"/>
      <c r="AI216" s="76"/>
      <c r="AJ216" s="38"/>
      <c r="AK216" s="38"/>
      <c r="AL216" s="38"/>
      <c r="AM216" s="30"/>
      <c r="AN216" s="36"/>
      <c r="AO216" s="8"/>
      <c r="AP216" s="8"/>
      <c r="AQ216" s="8"/>
    </row>
    <row r="217" spans="6:43" x14ac:dyDescent="0.3">
      <c r="F217" s="23"/>
      <c r="G217" s="53">
        <v>0.625</v>
      </c>
      <c r="H217" s="10">
        <v>34.56</v>
      </c>
      <c r="I217" s="10">
        <v>9</v>
      </c>
      <c r="J217" s="10">
        <v>18</v>
      </c>
      <c r="K217" s="10">
        <f t="shared" si="145"/>
        <v>1.8413999999999999</v>
      </c>
      <c r="L217" s="10">
        <f t="shared" si="146"/>
        <v>1715.3252959704575</v>
      </c>
      <c r="M217" s="10">
        <f t="shared" si="147"/>
        <v>1.7153252959704575</v>
      </c>
      <c r="N217" s="12">
        <f t="shared" si="148"/>
        <v>203.00471056306213</v>
      </c>
      <c r="O217" s="10" t="str">
        <f t="shared" si="149"/>
        <v>METANO</v>
      </c>
      <c r="P217" s="10">
        <f t="shared" si="139"/>
        <v>307.56</v>
      </c>
      <c r="Q217" s="10">
        <f t="shared" si="140"/>
        <v>0.6124157077824427</v>
      </c>
      <c r="R217" s="11">
        <f t="shared" si="141"/>
        <v>2.0300471056306212E-4</v>
      </c>
      <c r="S217" s="11">
        <f t="shared" si="168"/>
        <v>1000</v>
      </c>
      <c r="T217" s="11">
        <f t="shared" si="169"/>
        <v>2.4283015480716933E-2</v>
      </c>
      <c r="U217" s="11">
        <f t="shared" si="176"/>
        <v>16</v>
      </c>
      <c r="V217" s="10">
        <f t="shared" si="170"/>
        <v>1000</v>
      </c>
      <c r="W217" s="10">
        <f t="shared" si="142"/>
        <v>41.181046925333341</v>
      </c>
      <c r="X217" s="12">
        <f t="shared" si="171"/>
        <v>78.873064468180758</v>
      </c>
      <c r="Y217" s="10"/>
      <c r="Z217" s="10"/>
      <c r="AA217" s="10">
        <f t="shared" si="143"/>
        <v>657000</v>
      </c>
      <c r="AB217" s="47">
        <f t="shared" si="144"/>
        <v>1.2005032643558716E-4</v>
      </c>
      <c r="AC217" s="47">
        <f t="shared" si="172"/>
        <v>1.0454462627316672</v>
      </c>
      <c r="AD217" s="47">
        <f t="shared" si="173"/>
        <v>4.3560260947152797E-2</v>
      </c>
      <c r="AE217" s="47">
        <f t="shared" si="174"/>
        <v>5.0626703278579808E-5</v>
      </c>
      <c r="AF217" s="12">
        <f t="shared" si="175"/>
        <v>5.0626703278579807E-2</v>
      </c>
      <c r="AG217" s="47">
        <f t="shared" si="159"/>
        <v>421.71233333333333</v>
      </c>
      <c r="AH217" s="25"/>
      <c r="AI217" s="76"/>
      <c r="AJ217" s="38"/>
      <c r="AK217" s="38"/>
      <c r="AL217" s="38"/>
      <c r="AM217" s="30"/>
      <c r="AN217" s="36"/>
      <c r="AO217" s="8"/>
      <c r="AP217" s="8"/>
      <c r="AQ217" s="8"/>
    </row>
    <row r="218" spans="6:43" x14ac:dyDescent="0.3">
      <c r="F218" s="23"/>
      <c r="G218" s="53">
        <v>0.66666666666666663</v>
      </c>
      <c r="H218" s="10">
        <v>37.880000000000003</v>
      </c>
      <c r="I218" s="10">
        <v>9</v>
      </c>
      <c r="J218" s="10">
        <v>18</v>
      </c>
      <c r="K218" s="10">
        <f t="shared" si="145"/>
        <v>1.8413999999999999</v>
      </c>
      <c r="L218" s="10">
        <f t="shared" si="146"/>
        <v>1715.3252959704575</v>
      </c>
      <c r="M218" s="10">
        <f t="shared" si="147"/>
        <v>1.7153252959704575</v>
      </c>
      <c r="N218" s="12">
        <f t="shared" si="148"/>
        <v>203.00471056306213</v>
      </c>
      <c r="O218" s="10" t="str">
        <f t="shared" si="149"/>
        <v>METANO</v>
      </c>
      <c r="P218" s="10">
        <f t="shared" si="139"/>
        <v>310.88</v>
      </c>
      <c r="Q218" s="10">
        <f t="shared" si="140"/>
        <v>0.6124157077824427</v>
      </c>
      <c r="R218" s="11">
        <f t="shared" si="141"/>
        <v>2.0300471056306212E-4</v>
      </c>
      <c r="S218" s="11">
        <f t="shared" si="168"/>
        <v>1000</v>
      </c>
      <c r="T218" s="11">
        <f t="shared" si="169"/>
        <v>2.4023688372520911E-2</v>
      </c>
      <c r="U218" s="11">
        <f t="shared" si="176"/>
        <v>16</v>
      </c>
      <c r="V218" s="10">
        <f t="shared" si="170"/>
        <v>1000</v>
      </c>
      <c r="W218" s="10">
        <f t="shared" si="142"/>
        <v>41.625581571555557</v>
      </c>
      <c r="X218" s="12">
        <f t="shared" si="171"/>
        <v>78.03075047553294</v>
      </c>
      <c r="Y218" s="10"/>
      <c r="Z218" s="10"/>
      <c r="AA218" s="10">
        <f t="shared" si="143"/>
        <v>657000</v>
      </c>
      <c r="AB218" s="47">
        <f t="shared" si="144"/>
        <v>1.1876826556397708E-4</v>
      </c>
      <c r="AC218" s="47">
        <f t="shared" si="172"/>
        <v>1.0342815638373379</v>
      </c>
      <c r="AD218" s="47">
        <f t="shared" si="173"/>
        <v>4.3095065159889083E-2</v>
      </c>
      <c r="AE218" s="47">
        <f t="shared" si="174"/>
        <v>5.0086042396937755E-5</v>
      </c>
      <c r="AF218" s="12">
        <f t="shared" si="175"/>
        <v>5.0086042396937758E-2</v>
      </c>
      <c r="AG218" s="47">
        <f t="shared" si="159"/>
        <v>421.71233333333333</v>
      </c>
      <c r="AH218" s="25"/>
      <c r="AI218" s="76"/>
      <c r="AJ218" s="38"/>
      <c r="AK218" s="38"/>
      <c r="AL218" s="38"/>
      <c r="AM218" s="30"/>
      <c r="AN218" s="36"/>
      <c r="AO218" s="8"/>
      <c r="AP218" s="8"/>
      <c r="AQ218" s="8"/>
    </row>
    <row r="219" spans="6:43" x14ac:dyDescent="0.3">
      <c r="F219" s="23"/>
      <c r="G219" s="53">
        <v>0.70833333333333337</v>
      </c>
      <c r="H219" s="10">
        <v>32</v>
      </c>
      <c r="I219" s="10">
        <v>9</v>
      </c>
      <c r="J219" s="10">
        <v>26</v>
      </c>
      <c r="K219" s="10">
        <f t="shared" si="145"/>
        <v>2.6598000000000002</v>
      </c>
      <c r="L219" s="10">
        <f t="shared" si="146"/>
        <v>879.84058951800876</v>
      </c>
      <c r="M219" s="10">
        <f t="shared" si="147"/>
        <v>0.87984058951800881</v>
      </c>
      <c r="N219" s="12">
        <f t="shared" si="148"/>
        <v>1459.7759345464669</v>
      </c>
      <c r="O219" s="10" t="str">
        <f t="shared" si="149"/>
        <v>METANO</v>
      </c>
      <c r="P219" s="10">
        <f t="shared" si="139"/>
        <v>305</v>
      </c>
      <c r="Q219" s="10">
        <f t="shared" si="140"/>
        <v>0.6124157077824427</v>
      </c>
      <c r="R219" s="11">
        <f t="shared" si="141"/>
        <v>1.4597759345464669E-3</v>
      </c>
      <c r="S219" s="11">
        <f t="shared" si="168"/>
        <v>1000</v>
      </c>
      <c r="T219" s="11">
        <f t="shared" si="169"/>
        <v>2.448683357786656E-2</v>
      </c>
      <c r="U219" s="11">
        <f t="shared" si="176"/>
        <v>16</v>
      </c>
      <c r="V219" s="10">
        <f t="shared" si="170"/>
        <v>1000</v>
      </c>
      <c r="W219" s="10">
        <f t="shared" si="142"/>
        <v>40.838273222222227</v>
      </c>
      <c r="X219" s="12">
        <f t="shared" si="171"/>
        <v>571.92464592342344</v>
      </c>
      <c r="Y219" s="10"/>
      <c r="Z219" s="10"/>
      <c r="AA219" s="10">
        <f t="shared" si="143"/>
        <v>657000</v>
      </c>
      <c r="AB219" s="47">
        <f t="shared" si="144"/>
        <v>8.7050935452575868E-4</v>
      </c>
      <c r="AC219" s="47">
        <f t="shared" si="172"/>
        <v>7.5807436629521163</v>
      </c>
      <c r="AD219" s="47">
        <f t="shared" si="173"/>
        <v>0.31586431928967151</v>
      </c>
      <c r="AE219" s="47">
        <f t="shared" si="174"/>
        <v>3.6710453108555161E-4</v>
      </c>
      <c r="AF219" s="12">
        <f t="shared" si="175"/>
        <v>0.36710453108555163</v>
      </c>
      <c r="AG219" s="47">
        <f t="shared" si="159"/>
        <v>421.71233333333339</v>
      </c>
      <c r="AH219" s="25"/>
      <c r="AI219" s="76"/>
      <c r="AJ219" s="38"/>
      <c r="AK219" s="38"/>
      <c r="AL219" s="38"/>
      <c r="AM219" s="30"/>
      <c r="AN219" s="36"/>
      <c r="AO219" s="8"/>
      <c r="AP219" s="8"/>
      <c r="AQ219" s="8"/>
    </row>
    <row r="220" spans="6:43" x14ac:dyDescent="0.3">
      <c r="F220" s="23"/>
      <c r="G220" s="53">
        <v>0.79166666666666663</v>
      </c>
      <c r="H220" s="10">
        <v>27.37</v>
      </c>
      <c r="I220" s="10">
        <v>9</v>
      </c>
      <c r="J220" s="10">
        <v>6</v>
      </c>
      <c r="K220" s="10">
        <f t="shared" si="145"/>
        <v>0.61380000000000001</v>
      </c>
      <c r="L220" s="10">
        <f t="shared" si="146"/>
        <v>7145.9758879113715</v>
      </c>
      <c r="M220" s="10">
        <f t="shared" si="147"/>
        <v>7.1459758879113711</v>
      </c>
      <c r="N220" s="10">
        <f t="shared" si="148"/>
        <v>2.9939747282432063</v>
      </c>
      <c r="O220" s="10" t="str">
        <f t="shared" si="149"/>
        <v>OTRO GAS</v>
      </c>
      <c r="P220" s="10">
        <f t="shared" si="139"/>
        <v>300.37</v>
      </c>
      <c r="Q220" s="10">
        <f t="shared" si="140"/>
        <v>0.6124157077824427</v>
      </c>
      <c r="R220" s="11">
        <f t="shared" si="141"/>
        <v>2.9939747282432063E-6</v>
      </c>
      <c r="S220" s="11">
        <f t="shared" si="168"/>
        <v>1000</v>
      </c>
      <c r="T220" s="11">
        <f t="shared" si="169"/>
        <v>2.4864281523618539E-2</v>
      </c>
      <c r="U220" s="11">
        <f t="shared" si="176"/>
        <v>16</v>
      </c>
      <c r="V220" s="10">
        <f t="shared" si="170"/>
        <v>1000</v>
      </c>
      <c r="W220" s="10">
        <f t="shared" si="142"/>
        <v>40.218334845111116</v>
      </c>
      <c r="X220" s="10">
        <f t="shared" si="171"/>
        <v>1.1910884882822141</v>
      </c>
      <c r="Y220" s="10"/>
      <c r="Z220" s="10"/>
      <c r="AA220" s="10">
        <f t="shared" si="143"/>
        <v>657000</v>
      </c>
      <c r="AB220" s="18">
        <f t="shared" si="144"/>
        <v>1.8129200734889105E-6</v>
      </c>
      <c r="AC220" s="18">
        <f t="shared" si="172"/>
        <v>1.5787633167970827E-2</v>
      </c>
      <c r="AD220" s="18">
        <f t="shared" si="173"/>
        <v>6.5781804866545113E-4</v>
      </c>
      <c r="AE220" s="18">
        <f t="shared" si="174"/>
        <v>7.6453075433784662E-7</v>
      </c>
      <c r="AF220" s="10">
        <f t="shared" si="175"/>
        <v>7.6453075433784666E-4</v>
      </c>
      <c r="AG220" s="18">
        <f t="shared" si="159"/>
        <v>421.71233333333339</v>
      </c>
      <c r="AH220" s="25"/>
      <c r="AI220" s="76"/>
      <c r="AJ220" s="38"/>
      <c r="AK220" s="38"/>
      <c r="AL220" s="38"/>
      <c r="AM220" s="30"/>
      <c r="AN220" s="36"/>
      <c r="AO220" s="8"/>
      <c r="AP220" s="8"/>
      <c r="AQ220" s="8"/>
    </row>
    <row r="221" spans="6:43" x14ac:dyDescent="0.3">
      <c r="F221" s="23"/>
      <c r="G221" s="53">
        <v>0.91666666666666663</v>
      </c>
      <c r="H221" s="10">
        <v>26.06</v>
      </c>
      <c r="I221" s="10">
        <v>9</v>
      </c>
      <c r="J221" s="10">
        <v>4</v>
      </c>
      <c r="K221" s="10">
        <f t="shared" si="145"/>
        <v>0.40920000000000001</v>
      </c>
      <c r="L221" s="10">
        <f t="shared" si="146"/>
        <v>11218.963831867057</v>
      </c>
      <c r="M221" s="10">
        <f t="shared" si="147"/>
        <v>11.218963831867057</v>
      </c>
      <c r="N221" s="10">
        <f t="shared" si="148"/>
        <v>0.78956816571925181</v>
      </c>
      <c r="O221" s="10" t="str">
        <f t="shared" si="149"/>
        <v>OTRO GAS</v>
      </c>
      <c r="P221" s="10">
        <f t="shared" si="139"/>
        <v>299.06</v>
      </c>
      <c r="Q221" s="10">
        <f t="shared" si="140"/>
        <v>0.6124157077824427</v>
      </c>
      <c r="R221" s="11">
        <f t="shared" si="141"/>
        <v>7.8956816571925184E-7</v>
      </c>
      <c r="S221" s="11">
        <f t="shared" si="168"/>
        <v>1000</v>
      </c>
      <c r="T221" s="11">
        <f t="shared" si="169"/>
        <v>2.4973196820869726E-2</v>
      </c>
      <c r="U221" s="11">
        <f t="shared" si="176"/>
        <v>16</v>
      </c>
      <c r="V221" s="10">
        <f t="shared" si="170"/>
        <v>1000</v>
      </c>
      <c r="W221" s="10">
        <f t="shared" si="142"/>
        <v>40.042931114222228</v>
      </c>
      <c r="X221" s="10">
        <f t="shared" si="171"/>
        <v>0.31548865929599934</v>
      </c>
      <c r="Y221" s="10"/>
      <c r="Z221" s="10"/>
      <c r="AA221" s="10">
        <f t="shared" si="143"/>
        <v>657000</v>
      </c>
      <c r="AB221" s="18">
        <f t="shared" si="144"/>
        <v>4.8019582845661998E-7</v>
      </c>
      <c r="AC221" s="18">
        <f t="shared" si="172"/>
        <v>4.1817373525316294E-3</v>
      </c>
      <c r="AD221" s="18">
        <f t="shared" si="173"/>
        <v>1.7423905635548457E-4</v>
      </c>
      <c r="AE221" s="18">
        <f t="shared" si="174"/>
        <v>2.025045032753743E-7</v>
      </c>
      <c r="AF221" s="10">
        <f t="shared" si="175"/>
        <v>2.0250450327537431E-4</v>
      </c>
      <c r="AG221" s="18">
        <f t="shared" si="159"/>
        <v>421.71233333333339</v>
      </c>
      <c r="AH221" s="25"/>
      <c r="AI221" s="76"/>
      <c r="AJ221" s="38"/>
      <c r="AK221" s="38"/>
      <c r="AL221" s="38"/>
      <c r="AM221" s="30"/>
      <c r="AN221" s="36"/>
      <c r="AO221" s="8"/>
      <c r="AP221" s="8"/>
      <c r="AQ221" s="8"/>
    </row>
    <row r="222" spans="6:43" ht="15" thickBot="1" x14ac:dyDescent="0.35">
      <c r="F222" s="24"/>
      <c r="G222" s="54">
        <v>0.95833333333333337</v>
      </c>
      <c r="H222" s="13">
        <v>26.25</v>
      </c>
      <c r="I222" s="13">
        <v>9</v>
      </c>
      <c r="J222" s="13">
        <v>24</v>
      </c>
      <c r="K222" s="13">
        <f t="shared" si="145"/>
        <v>2.4552</v>
      </c>
      <c r="L222" s="13">
        <f t="shared" si="146"/>
        <v>1036.4939719778429</v>
      </c>
      <c r="M222" s="13">
        <f t="shared" si="147"/>
        <v>1.0364939719778428</v>
      </c>
      <c r="N222" s="15">
        <f t="shared" si="148"/>
        <v>899.49791934570374</v>
      </c>
      <c r="O222" s="13" t="str">
        <f t="shared" si="149"/>
        <v>METANO</v>
      </c>
      <c r="P222" s="13">
        <f t="shared" si="139"/>
        <v>299.25</v>
      </c>
      <c r="Q222" s="13">
        <f t="shared" si="140"/>
        <v>0.6124157077824427</v>
      </c>
      <c r="R222" s="14">
        <f t="shared" si="141"/>
        <v>8.994979193457037E-4</v>
      </c>
      <c r="S222" s="14">
        <f t="shared" si="168"/>
        <v>1000</v>
      </c>
      <c r="T222" s="14">
        <f t="shared" si="169"/>
        <v>2.4957340822888221E-2</v>
      </c>
      <c r="U222" s="14">
        <f t="shared" si="176"/>
        <v>16</v>
      </c>
      <c r="V222" s="13">
        <f t="shared" si="170"/>
        <v>1000</v>
      </c>
      <c r="W222" s="13">
        <f t="shared" si="142"/>
        <v>40.068371350000007</v>
      </c>
      <c r="X222" s="15">
        <f t="shared" si="171"/>
        <v>359.18521828143275</v>
      </c>
      <c r="Y222" s="13"/>
      <c r="Z222" s="13"/>
      <c r="AA222" s="13">
        <f t="shared" si="143"/>
        <v>657000</v>
      </c>
      <c r="AB222" s="51">
        <f t="shared" si="144"/>
        <v>5.4670505065667089E-4</v>
      </c>
      <c r="AC222" s="51">
        <f t="shared" si="172"/>
        <v>4.7609262631385523</v>
      </c>
      <c r="AD222" s="51">
        <f t="shared" si="173"/>
        <v>0.19837192763077302</v>
      </c>
      <c r="AE222" s="51">
        <f t="shared" si="174"/>
        <v>2.3055226255754287E-4</v>
      </c>
      <c r="AF222" s="15">
        <f t="shared" si="175"/>
        <v>0.23055226255754288</v>
      </c>
      <c r="AG222" s="51">
        <f t="shared" si="159"/>
        <v>421.71233333333333</v>
      </c>
      <c r="AH222" s="43"/>
      <c r="AI222" s="76"/>
      <c r="AJ222" s="38"/>
      <c r="AK222" s="38"/>
      <c r="AL222" s="38"/>
      <c r="AM222" s="30"/>
      <c r="AN222" s="36"/>
      <c r="AO222" s="8"/>
      <c r="AP222" s="8"/>
      <c r="AQ222" s="8"/>
    </row>
    <row r="223" spans="6:43" x14ac:dyDescent="0.3">
      <c r="F223" s="22">
        <v>44499</v>
      </c>
      <c r="G223" s="55">
        <v>0</v>
      </c>
      <c r="H223" s="16">
        <v>26</v>
      </c>
      <c r="I223" s="16">
        <v>9</v>
      </c>
      <c r="J223" s="16">
        <v>28</v>
      </c>
      <c r="K223" s="16">
        <f t="shared" si="145"/>
        <v>2.8643999999999998</v>
      </c>
      <c r="L223" s="16">
        <f t="shared" si="146"/>
        <v>745.56626169529409</v>
      </c>
      <c r="M223" s="16">
        <f t="shared" si="147"/>
        <v>0.74556626169529405</v>
      </c>
      <c r="N223" s="19">
        <f t="shared" si="148"/>
        <v>2381.2398383577811</v>
      </c>
      <c r="O223" s="16" t="str">
        <f t="shared" si="149"/>
        <v>METANO</v>
      </c>
      <c r="P223" s="16">
        <f t="shared" si="139"/>
        <v>299</v>
      </c>
      <c r="Q223" s="16">
        <f t="shared" si="140"/>
        <v>0.6124157077824427</v>
      </c>
      <c r="R223" s="17">
        <f t="shared" si="141"/>
        <v>2.381239838357781E-3</v>
      </c>
      <c r="S223" s="17">
        <f t="shared" si="168"/>
        <v>1000</v>
      </c>
      <c r="T223" s="17">
        <f t="shared" si="169"/>
        <v>2.497820816471338E-2</v>
      </c>
      <c r="U223" s="17">
        <f t="shared" si="176"/>
        <v>16</v>
      </c>
      <c r="V223" s="16">
        <f t="shared" si="170"/>
        <v>1000</v>
      </c>
      <c r="W223" s="16">
        <f t="shared" si="142"/>
        <v>40.034897355555557</v>
      </c>
      <c r="X223" s="19">
        <f t="shared" si="171"/>
        <v>951.66566996174549</v>
      </c>
      <c r="Y223" s="16"/>
      <c r="Z223" s="16"/>
      <c r="AA223" s="16">
        <f t="shared" si="143"/>
        <v>657000</v>
      </c>
      <c r="AB223" s="50">
        <f t="shared" si="144"/>
        <v>1.4485017807636918E-3</v>
      </c>
      <c r="AC223" s="50">
        <f t="shared" si="172"/>
        <v>12.614132907602533</v>
      </c>
      <c r="AD223" s="50">
        <f t="shared" si="173"/>
        <v>0.52558887115010555</v>
      </c>
      <c r="AE223" s="50">
        <f t="shared" si="174"/>
        <v>6.1085106580334491E-4</v>
      </c>
      <c r="AF223" s="19">
        <f t="shared" si="175"/>
        <v>0.61085106580334492</v>
      </c>
      <c r="AG223" s="50">
        <f t="shared" si="159"/>
        <v>421.71233333333333</v>
      </c>
      <c r="AH223" s="44">
        <f>AVERAGE(AG223,AG224,AG225,AG226,AG227,AG229,AG236,AG237,AG238)</f>
        <v>421.71233333333339</v>
      </c>
      <c r="AI223" s="77"/>
      <c r="AJ223" s="38"/>
      <c r="AK223" s="38"/>
      <c r="AL223" s="38"/>
      <c r="AM223" s="30"/>
      <c r="AN223" s="36"/>
      <c r="AO223" s="8"/>
      <c r="AP223" s="8"/>
      <c r="AQ223" s="8"/>
    </row>
    <row r="224" spans="6:43" x14ac:dyDescent="0.3">
      <c r="F224" s="23"/>
      <c r="G224" s="53">
        <v>4.1666666666666664E-2</v>
      </c>
      <c r="H224" s="10">
        <v>25.75</v>
      </c>
      <c r="I224" s="10">
        <v>9</v>
      </c>
      <c r="J224" s="10">
        <v>27</v>
      </c>
      <c r="K224" s="10">
        <f t="shared" si="145"/>
        <v>2.7621000000000002</v>
      </c>
      <c r="L224" s="10">
        <f t="shared" si="146"/>
        <v>810.21686398030465</v>
      </c>
      <c r="M224" s="10">
        <f t="shared" si="147"/>
        <v>0.81021686398030468</v>
      </c>
      <c r="N224" s="12">
        <f t="shared" si="148"/>
        <v>1862.4439958916498</v>
      </c>
      <c r="O224" s="10" t="str">
        <f t="shared" si="149"/>
        <v>METANO</v>
      </c>
      <c r="P224" s="10">
        <f t="shared" si="139"/>
        <v>298.75</v>
      </c>
      <c r="Q224" s="10">
        <f t="shared" si="140"/>
        <v>0.6124157077824427</v>
      </c>
      <c r="R224" s="11">
        <f t="shared" si="141"/>
        <v>1.8624439958916498E-3</v>
      </c>
      <c r="S224" s="11">
        <f t="shared" si="168"/>
        <v>1000</v>
      </c>
      <c r="T224" s="11">
        <f t="shared" si="169"/>
        <v>2.4999110430960002E-2</v>
      </c>
      <c r="U224" s="11">
        <f t="shared" si="176"/>
        <v>16</v>
      </c>
      <c r="V224" s="10">
        <f t="shared" si="170"/>
        <v>1000</v>
      </c>
      <c r="W224" s="10">
        <f t="shared" si="142"/>
        <v>40.001423361111115</v>
      </c>
      <c r="X224" s="12">
        <f t="shared" si="171"/>
        <v>744.95108999638035</v>
      </c>
      <c r="Y224" s="10"/>
      <c r="Z224" s="10"/>
      <c r="AA224" s="10">
        <f t="shared" si="143"/>
        <v>657000</v>
      </c>
      <c r="AB224" s="47">
        <f t="shared" si="144"/>
        <v>1.1338677168894677E-3</v>
      </c>
      <c r="AC224" s="47">
        <f t="shared" si="172"/>
        <v>9.8741736257602408</v>
      </c>
      <c r="AD224" s="47">
        <f t="shared" si="173"/>
        <v>0.41142390107334337</v>
      </c>
      <c r="AE224" s="47">
        <f t="shared" si="174"/>
        <v>4.7816600058079689E-4</v>
      </c>
      <c r="AF224" s="12">
        <f t="shared" si="175"/>
        <v>0.47816600058079689</v>
      </c>
      <c r="AG224" s="47">
        <f t="shared" si="159"/>
        <v>421.71233333333339</v>
      </c>
      <c r="AH224" s="25"/>
      <c r="AI224" s="76"/>
      <c r="AJ224" s="38"/>
      <c r="AK224" s="38"/>
      <c r="AL224" s="38"/>
      <c r="AM224" s="30"/>
      <c r="AN224" s="36"/>
      <c r="AO224" s="8"/>
      <c r="AP224" s="8"/>
      <c r="AQ224" s="8"/>
    </row>
    <row r="225" spans="6:43" x14ac:dyDescent="0.3">
      <c r="F225" s="23"/>
      <c r="G225" s="53">
        <v>0.125</v>
      </c>
      <c r="H225" s="10">
        <v>25.69</v>
      </c>
      <c r="I225" s="10">
        <v>9</v>
      </c>
      <c r="J225" s="10">
        <v>27</v>
      </c>
      <c r="K225" s="10">
        <f t="shared" si="145"/>
        <v>2.7621000000000002</v>
      </c>
      <c r="L225" s="10">
        <f t="shared" si="146"/>
        <v>810.21686398030465</v>
      </c>
      <c r="M225" s="10">
        <f t="shared" si="147"/>
        <v>0.81021686398030468</v>
      </c>
      <c r="N225" s="12">
        <f t="shared" si="148"/>
        <v>1862.4439958916498</v>
      </c>
      <c r="O225" s="10" t="str">
        <f t="shared" si="149"/>
        <v>METANO</v>
      </c>
      <c r="P225" s="10">
        <f t="shared" si="139"/>
        <v>298.69</v>
      </c>
      <c r="Q225" s="10">
        <f t="shared" si="140"/>
        <v>0.6124157077824427</v>
      </c>
      <c r="R225" s="11">
        <f t="shared" si="141"/>
        <v>1.8624439958916498E-3</v>
      </c>
      <c r="S225" s="11">
        <f t="shared" si="168"/>
        <v>1000</v>
      </c>
      <c r="T225" s="11">
        <f t="shared" si="169"/>
        <v>2.5004132181356262E-2</v>
      </c>
      <c r="U225" s="11">
        <f t="shared" si="176"/>
        <v>16</v>
      </c>
      <c r="V225" s="10">
        <f t="shared" si="170"/>
        <v>1000</v>
      </c>
      <c r="W225" s="10">
        <f t="shared" si="142"/>
        <v>39.993389602444445</v>
      </c>
      <c r="X225" s="12">
        <f t="shared" si="171"/>
        <v>745.10073365837047</v>
      </c>
      <c r="Y225" s="10"/>
      <c r="Z225" s="10"/>
      <c r="AA225" s="10">
        <f t="shared" si="143"/>
        <v>657000</v>
      </c>
      <c r="AB225" s="47">
        <f t="shared" si="144"/>
        <v>1.1340954850203508E-3</v>
      </c>
      <c r="AC225" s="47">
        <f t="shared" si="172"/>
        <v>9.8761571217512234</v>
      </c>
      <c r="AD225" s="47">
        <f t="shared" si="173"/>
        <v>0.41150654673963433</v>
      </c>
      <c r="AE225" s="47">
        <f t="shared" si="174"/>
        <v>4.7826205321073055E-4</v>
      </c>
      <c r="AF225" s="12">
        <f t="shared" si="175"/>
        <v>0.47826205321073056</v>
      </c>
      <c r="AG225" s="47">
        <f t="shared" si="159"/>
        <v>421.71233333333339</v>
      </c>
      <c r="AH225" s="25"/>
      <c r="AI225" s="76"/>
      <c r="AJ225" s="38"/>
      <c r="AK225" s="38"/>
      <c r="AL225" s="38"/>
      <c r="AM225" s="30"/>
      <c r="AN225" s="36"/>
      <c r="AO225" s="8"/>
      <c r="AP225" s="8"/>
      <c r="AQ225" s="8"/>
    </row>
    <row r="226" spans="6:43" x14ac:dyDescent="0.3">
      <c r="F226" s="23"/>
      <c r="G226" s="53">
        <v>0.16666666666666666</v>
      </c>
      <c r="H226" s="10">
        <v>25.56</v>
      </c>
      <c r="I226" s="10">
        <v>9</v>
      </c>
      <c r="J226" s="10">
        <v>30</v>
      </c>
      <c r="K226" s="10">
        <f t="shared" si="145"/>
        <v>3.069</v>
      </c>
      <c r="L226" s="10">
        <f t="shared" si="146"/>
        <v>629.19517758227437</v>
      </c>
      <c r="M226" s="10">
        <f t="shared" si="147"/>
        <v>0.62919517758227439</v>
      </c>
      <c r="N226" s="12">
        <f t="shared" si="148"/>
        <v>3931.779792698293</v>
      </c>
      <c r="O226" s="10" t="str">
        <f t="shared" si="149"/>
        <v>METANO</v>
      </c>
      <c r="P226" s="10">
        <f t="shared" si="139"/>
        <v>298.56</v>
      </c>
      <c r="Q226" s="10">
        <f t="shared" si="140"/>
        <v>0.6124157077824427</v>
      </c>
      <c r="R226" s="11">
        <f t="shared" si="141"/>
        <v>3.9317797926982931E-3</v>
      </c>
      <c r="S226" s="11">
        <f t="shared" si="168"/>
        <v>1000</v>
      </c>
      <c r="T226" s="11">
        <f t="shared" si="169"/>
        <v>2.5015019564741763E-2</v>
      </c>
      <c r="U226" s="11">
        <f t="shared" si="176"/>
        <v>16</v>
      </c>
      <c r="V226" s="10">
        <f t="shared" si="170"/>
        <v>1000</v>
      </c>
      <c r="W226" s="10">
        <f t="shared" si="142"/>
        <v>39.975983125333336</v>
      </c>
      <c r="X226" s="12">
        <f t="shared" si="171"/>
        <v>1573.6567750176657</v>
      </c>
      <c r="Y226" s="10"/>
      <c r="Z226" s="10"/>
      <c r="AA226" s="10">
        <f t="shared" si="143"/>
        <v>657000</v>
      </c>
      <c r="AB226" s="47">
        <f t="shared" si="144"/>
        <v>2.3952157915032965E-3</v>
      </c>
      <c r="AC226" s="47">
        <f t="shared" si="172"/>
        <v>20.858497198727306</v>
      </c>
      <c r="AD226" s="47">
        <f t="shared" si="173"/>
        <v>0.8691040499469711</v>
      </c>
      <c r="AE226" s="47">
        <f t="shared" si="174"/>
        <v>1.010092040271702E-3</v>
      </c>
      <c r="AF226" s="12">
        <f t="shared" si="175"/>
        <v>1.010092040271702</v>
      </c>
      <c r="AG226" s="47">
        <f t="shared" si="159"/>
        <v>421.71233333333333</v>
      </c>
      <c r="AH226" s="25"/>
      <c r="AI226" s="76"/>
      <c r="AJ226" s="38"/>
      <c r="AK226" s="38"/>
      <c r="AL226" s="38"/>
      <c r="AM226" s="30"/>
      <c r="AN226" s="36"/>
      <c r="AO226" s="8"/>
      <c r="AP226" s="8"/>
      <c r="AQ226" s="8"/>
    </row>
    <row r="227" spans="6:43" x14ac:dyDescent="0.3">
      <c r="F227" s="23"/>
      <c r="G227" s="53">
        <v>0.20833333333333334</v>
      </c>
      <c r="H227" s="10">
        <v>25.37</v>
      </c>
      <c r="I227" s="10">
        <v>9</v>
      </c>
      <c r="J227" s="10">
        <v>29</v>
      </c>
      <c r="K227" s="10">
        <f t="shared" si="145"/>
        <v>2.9666999999999999</v>
      </c>
      <c r="L227" s="10">
        <f t="shared" si="146"/>
        <v>685.37432163683559</v>
      </c>
      <c r="M227" s="10">
        <f t="shared" si="147"/>
        <v>0.68537432163683554</v>
      </c>
      <c r="N227" s="12">
        <f t="shared" si="148"/>
        <v>3053.7484896681908</v>
      </c>
      <c r="O227" s="10" t="str">
        <f t="shared" si="149"/>
        <v>METANO</v>
      </c>
      <c r="P227" s="10">
        <f t="shared" si="139"/>
        <v>298.37</v>
      </c>
      <c r="Q227" s="10">
        <f t="shared" si="140"/>
        <v>0.6124157077824427</v>
      </c>
      <c r="R227" s="11">
        <f t="shared" si="141"/>
        <v>3.0537484896681908E-3</v>
      </c>
      <c r="S227" s="11">
        <f t="shared" si="168"/>
        <v>1000</v>
      </c>
      <c r="T227" s="11">
        <f t="shared" si="169"/>
        <v>2.5030948960181317E-2</v>
      </c>
      <c r="U227" s="11">
        <f t="shared" si="176"/>
        <v>16</v>
      </c>
      <c r="V227" s="10">
        <f t="shared" si="170"/>
        <v>1000</v>
      </c>
      <c r="W227" s="10">
        <f t="shared" si="142"/>
        <v>39.950542889555564</v>
      </c>
      <c r="X227" s="12">
        <f t="shared" si="171"/>
        <v>1223.0115613138441</v>
      </c>
      <c r="Y227" s="10"/>
      <c r="Z227" s="10"/>
      <c r="AA227" s="10">
        <f t="shared" si="143"/>
        <v>657000</v>
      </c>
      <c r="AB227" s="47">
        <f t="shared" si="144"/>
        <v>1.8615092257440551E-3</v>
      </c>
      <c r="AC227" s="47">
        <f t="shared" si="172"/>
        <v>16.210766941469529</v>
      </c>
      <c r="AD227" s="47">
        <f t="shared" si="173"/>
        <v>0.67544862256123039</v>
      </c>
      <c r="AE227" s="47">
        <f t="shared" si="174"/>
        <v>7.8502139911005219E-4</v>
      </c>
      <c r="AF227" s="12">
        <f t="shared" si="175"/>
        <v>0.7850213991100522</v>
      </c>
      <c r="AG227" s="47">
        <f t="shared" si="159"/>
        <v>421.71233333333333</v>
      </c>
      <c r="AH227" s="25"/>
      <c r="AI227" s="76"/>
      <c r="AJ227" s="38"/>
      <c r="AK227" s="38"/>
      <c r="AL227" s="38"/>
      <c r="AM227" s="30"/>
      <c r="AN227" s="36"/>
      <c r="AO227" s="8"/>
      <c r="AP227" s="8"/>
      <c r="AQ227" s="8"/>
    </row>
    <row r="228" spans="6:43" x14ac:dyDescent="0.3">
      <c r="F228" s="23"/>
      <c r="G228" s="53">
        <v>0.29166666666666669</v>
      </c>
      <c r="H228" s="10">
        <v>25.12</v>
      </c>
      <c r="I228" s="10">
        <v>9</v>
      </c>
      <c r="J228" s="10">
        <v>9</v>
      </c>
      <c r="K228" s="10">
        <f t="shared" si="145"/>
        <v>0.92069999999999996</v>
      </c>
      <c r="L228" s="10">
        <f t="shared" si="146"/>
        <v>4430.6505919409146</v>
      </c>
      <c r="M228" s="10">
        <f t="shared" si="147"/>
        <v>4.4306505919409149</v>
      </c>
      <c r="N228" s="10">
        <f t="shared" si="148"/>
        <v>12.293867578895275</v>
      </c>
      <c r="O228" s="10" t="str">
        <f t="shared" si="149"/>
        <v>OTRO GAS</v>
      </c>
      <c r="P228" s="10">
        <f t="shared" si="139"/>
        <v>298.12</v>
      </c>
      <c r="Q228" s="10">
        <f t="shared" si="140"/>
        <v>0.6124157077824427</v>
      </c>
      <c r="R228" s="11">
        <f t="shared" si="141"/>
        <v>1.2293867578895275E-5</v>
      </c>
      <c r="S228" s="11">
        <f t="shared" si="168"/>
        <v>1000</v>
      </c>
      <c r="T228" s="11">
        <f t="shared" si="169"/>
        <v>2.5051939625819471E-2</v>
      </c>
      <c r="U228" s="11">
        <f t="shared" si="176"/>
        <v>16</v>
      </c>
      <c r="V228" s="10">
        <f t="shared" si="170"/>
        <v>1000</v>
      </c>
      <c r="W228" s="10">
        <f t="shared" si="142"/>
        <v>39.917068895111115</v>
      </c>
      <c r="X228" s="10">
        <f t="shared" si="171"/>
        <v>4.9277636536688609</v>
      </c>
      <c r="Y228" s="10"/>
      <c r="Z228" s="10"/>
      <c r="AA228" s="10">
        <f t="shared" si="143"/>
        <v>657000</v>
      </c>
      <c r="AB228" s="18">
        <f t="shared" si="144"/>
        <v>7.5004012993437759E-6</v>
      </c>
      <c r="AC228" s="18">
        <f t="shared" si="172"/>
        <v>6.5316494675205339E-2</v>
      </c>
      <c r="AD228" s="18">
        <f t="shared" si="173"/>
        <v>2.7215206114668891E-3</v>
      </c>
      <c r="AE228" s="18">
        <f t="shared" si="174"/>
        <v>3.1630117328826289E-6</v>
      </c>
      <c r="AF228" s="10">
        <f t="shared" si="175"/>
        <v>3.163011732882629E-3</v>
      </c>
      <c r="AG228" s="18">
        <f t="shared" si="159"/>
        <v>421.71233333333333</v>
      </c>
      <c r="AH228" s="25"/>
      <c r="AI228" s="76"/>
      <c r="AJ228" s="38"/>
      <c r="AK228" s="38"/>
      <c r="AL228" s="38"/>
      <c r="AM228" s="30"/>
      <c r="AN228" s="36"/>
      <c r="AO228" s="8"/>
      <c r="AP228" s="8"/>
      <c r="AQ228" s="8"/>
    </row>
    <row r="229" spans="6:43" x14ac:dyDescent="0.3">
      <c r="F229" s="23"/>
      <c r="G229" s="53">
        <v>0.33333333333333331</v>
      </c>
      <c r="H229" s="10">
        <v>24.25</v>
      </c>
      <c r="I229" s="10">
        <v>9</v>
      </c>
      <c r="J229" s="10">
        <v>28</v>
      </c>
      <c r="K229" s="10">
        <f t="shared" si="145"/>
        <v>2.8643999999999998</v>
      </c>
      <c r="L229" s="10">
        <f t="shared" si="146"/>
        <v>745.56626169529409</v>
      </c>
      <c r="M229" s="10">
        <f t="shared" si="147"/>
        <v>0.74556626169529405</v>
      </c>
      <c r="N229" s="12">
        <f t="shared" si="148"/>
        <v>2381.2398383577811</v>
      </c>
      <c r="O229" s="10" t="str">
        <f t="shared" si="149"/>
        <v>METANO</v>
      </c>
      <c r="P229" s="10">
        <f t="shared" si="139"/>
        <v>297.25</v>
      </c>
      <c r="Q229" s="10">
        <f t="shared" si="140"/>
        <v>0.6124157077824427</v>
      </c>
      <c r="R229" s="11">
        <f t="shared" si="141"/>
        <v>2.381239838357781E-3</v>
      </c>
      <c r="S229" s="11">
        <f t="shared" si="168"/>
        <v>1000</v>
      </c>
      <c r="T229" s="11">
        <f t="shared" si="169"/>
        <v>2.512526237594382E-2</v>
      </c>
      <c r="U229" s="11">
        <f t="shared" si="176"/>
        <v>16</v>
      </c>
      <c r="V229" s="10">
        <f t="shared" si="170"/>
        <v>1000</v>
      </c>
      <c r="W229" s="10">
        <f t="shared" si="142"/>
        <v>39.800579394444448</v>
      </c>
      <c r="X229" s="12">
        <f t="shared" si="171"/>
        <v>957.26841150062864</v>
      </c>
      <c r="Y229" s="10"/>
      <c r="Z229" s="10"/>
      <c r="AA229" s="10">
        <f t="shared" si="143"/>
        <v>657000</v>
      </c>
      <c r="AB229" s="47">
        <f t="shared" si="144"/>
        <v>1.4570295456630574E-3</v>
      </c>
      <c r="AC229" s="47">
        <f t="shared" si="172"/>
        <v>12.688396095452168</v>
      </c>
      <c r="AD229" s="47">
        <f t="shared" si="173"/>
        <v>0.52868317064384029</v>
      </c>
      <c r="AE229" s="47">
        <f t="shared" si="174"/>
        <v>6.1444732943717443E-4</v>
      </c>
      <c r="AF229" s="12">
        <f t="shared" si="175"/>
        <v>0.61444732943717439</v>
      </c>
      <c r="AG229" s="47">
        <f t="shared" si="159"/>
        <v>421.71233333333328</v>
      </c>
      <c r="AH229" s="25"/>
      <c r="AI229" s="76"/>
      <c r="AJ229" s="38"/>
      <c r="AK229" s="38"/>
      <c r="AL229" s="38"/>
      <c r="AM229" s="30"/>
      <c r="AN229" s="36"/>
      <c r="AO229" s="8"/>
      <c r="AP229" s="8"/>
      <c r="AQ229" s="8"/>
    </row>
    <row r="230" spans="6:43" x14ac:dyDescent="0.3">
      <c r="F230" s="23"/>
      <c r="G230" s="53">
        <v>0.45833333333333331</v>
      </c>
      <c r="H230" s="10">
        <v>31.31</v>
      </c>
      <c r="I230" s="10">
        <v>9</v>
      </c>
      <c r="J230" s="10">
        <v>13</v>
      </c>
      <c r="K230" s="10">
        <f t="shared" si="145"/>
        <v>1.3299000000000001</v>
      </c>
      <c r="L230" s="10">
        <f t="shared" si="146"/>
        <v>2759.6811790360175</v>
      </c>
      <c r="M230" s="10">
        <f t="shared" si="147"/>
        <v>2.7596811790360176</v>
      </c>
      <c r="N230" s="10">
        <f t="shared" si="148"/>
        <v>49.803735260946723</v>
      </c>
      <c r="O230" s="10" t="str">
        <f t="shared" si="149"/>
        <v>OTRO GAS</v>
      </c>
      <c r="P230" s="10">
        <f t="shared" si="139"/>
        <v>304.31</v>
      </c>
      <c r="Q230" s="10">
        <f t="shared" si="140"/>
        <v>0.6124157077824427</v>
      </c>
      <c r="R230" s="11">
        <f t="shared" si="141"/>
        <v>4.9803735260946722E-5</v>
      </c>
      <c r="S230" s="11">
        <f t="shared" si="168"/>
        <v>1000</v>
      </c>
      <c r="T230" s="11">
        <f t="shared" si="169"/>
        <v>2.4542355628304365E-2</v>
      </c>
      <c r="U230" s="11">
        <f t="shared" si="176"/>
        <v>16</v>
      </c>
      <c r="V230" s="10">
        <f t="shared" si="170"/>
        <v>1000</v>
      </c>
      <c r="W230" s="10">
        <f t="shared" si="142"/>
        <v>40.745884997555557</v>
      </c>
      <c r="X230" s="10">
        <f t="shared" si="171"/>
        <v>19.556815718273224</v>
      </c>
      <c r="Y230" s="10"/>
      <c r="Z230" s="10"/>
      <c r="AA230" s="10">
        <f t="shared" si="143"/>
        <v>657000</v>
      </c>
      <c r="AB230" s="18">
        <f t="shared" si="144"/>
        <v>2.9766842797980554E-5</v>
      </c>
      <c r="AC230" s="18">
        <f t="shared" si="172"/>
        <v>0.25922157382193384</v>
      </c>
      <c r="AD230" s="18">
        <f t="shared" si="173"/>
        <v>1.0800898909247243E-2</v>
      </c>
      <c r="AE230" s="18">
        <f t="shared" si="174"/>
        <v>1.2553044732302907E-5</v>
      </c>
      <c r="AF230" s="10">
        <f t="shared" si="175"/>
        <v>1.2553044732302907E-2</v>
      </c>
      <c r="AG230" s="18">
        <f t="shared" si="159"/>
        <v>421.71233333333328</v>
      </c>
      <c r="AH230" s="25"/>
      <c r="AI230" s="76"/>
      <c r="AJ230" s="38"/>
      <c r="AK230" s="38"/>
      <c r="AL230" s="38"/>
      <c r="AM230" s="30"/>
      <c r="AN230" s="36"/>
      <c r="AO230" s="8"/>
      <c r="AP230" s="8"/>
      <c r="AQ230" s="8"/>
    </row>
    <row r="231" spans="6:43" x14ac:dyDescent="0.3">
      <c r="F231" s="23"/>
      <c r="G231" s="53">
        <v>0.5</v>
      </c>
      <c r="H231" s="10">
        <v>31.69</v>
      </c>
      <c r="I231" s="10">
        <v>9</v>
      </c>
      <c r="J231" s="10">
        <v>9</v>
      </c>
      <c r="K231" s="10">
        <f t="shared" si="145"/>
        <v>0.92069999999999996</v>
      </c>
      <c r="L231" s="10">
        <f t="shared" si="146"/>
        <v>4430.6505919409146</v>
      </c>
      <c r="M231" s="10">
        <f t="shared" si="147"/>
        <v>4.4306505919409149</v>
      </c>
      <c r="N231" s="10">
        <f t="shared" si="148"/>
        <v>12.293867578895275</v>
      </c>
      <c r="O231" s="10" t="str">
        <f t="shared" si="149"/>
        <v>OTRO GAS</v>
      </c>
      <c r="P231" s="10">
        <f t="shared" si="139"/>
        <v>304.69</v>
      </c>
      <c r="Q231" s="10">
        <f t="shared" si="140"/>
        <v>0.6124157077824427</v>
      </c>
      <c r="R231" s="11">
        <f t="shared" si="141"/>
        <v>1.2293867578895275E-5</v>
      </c>
      <c r="S231" s="11">
        <f t="shared" si="168"/>
        <v>1000</v>
      </c>
      <c r="T231" s="11">
        <f t="shared" si="169"/>
        <v>2.4511747156944111E-2</v>
      </c>
      <c r="U231" s="11">
        <f t="shared" si="176"/>
        <v>16</v>
      </c>
      <c r="V231" s="10">
        <f t="shared" si="170"/>
        <v>1000</v>
      </c>
      <c r="W231" s="10">
        <f t="shared" si="142"/>
        <v>40.796765469111115</v>
      </c>
      <c r="X231" s="10">
        <f t="shared" si="171"/>
        <v>4.821506778797338</v>
      </c>
      <c r="Y231" s="10"/>
      <c r="Z231" s="10"/>
      <c r="AA231" s="10">
        <f t="shared" si="143"/>
        <v>657000</v>
      </c>
      <c r="AB231" s="18">
        <f t="shared" si="144"/>
        <v>7.338670896190773E-6</v>
      </c>
      <c r="AC231" s="18">
        <f t="shared" si="172"/>
        <v>6.3908081632387731E-2</v>
      </c>
      <c r="AD231" s="18">
        <f t="shared" si="173"/>
        <v>2.662836734682822E-3</v>
      </c>
      <c r="AE231" s="18">
        <f t="shared" si="174"/>
        <v>3.0948080271980355E-6</v>
      </c>
      <c r="AF231" s="10">
        <f t="shared" si="175"/>
        <v>3.0948080271980356E-3</v>
      </c>
      <c r="AG231" s="18">
        <f t="shared" si="159"/>
        <v>421.71233333333339</v>
      </c>
      <c r="AH231" s="25"/>
      <c r="AI231" s="76"/>
      <c r="AJ231" s="38"/>
      <c r="AK231" s="38"/>
      <c r="AL231" s="38"/>
      <c r="AM231" s="30"/>
      <c r="AN231" s="36"/>
      <c r="AO231" s="8"/>
      <c r="AP231" s="8"/>
      <c r="AQ231" s="8"/>
    </row>
    <row r="232" spans="6:43" x14ac:dyDescent="0.3">
      <c r="F232" s="23"/>
      <c r="G232" s="53">
        <v>0.58333333333333337</v>
      </c>
      <c r="H232" s="10">
        <v>34.69</v>
      </c>
      <c r="I232" s="10">
        <v>9</v>
      </c>
      <c r="J232" s="10">
        <v>3</v>
      </c>
      <c r="K232" s="10">
        <f t="shared" si="145"/>
        <v>0.30690000000000001</v>
      </c>
      <c r="L232" s="10">
        <f t="shared" si="146"/>
        <v>15291.951775822743</v>
      </c>
      <c r="M232" s="10">
        <f t="shared" si="147"/>
        <v>15.291951775822742</v>
      </c>
      <c r="N232" s="10">
        <f t="shared" si="148"/>
        <v>0.31616374853762219</v>
      </c>
      <c r="O232" s="10" t="str">
        <f t="shared" si="149"/>
        <v>OTRO GAS</v>
      </c>
      <c r="P232" s="10">
        <f t="shared" si="139"/>
        <v>307.69</v>
      </c>
      <c r="Q232" s="10">
        <f t="shared" si="140"/>
        <v>0.6124157077824427</v>
      </c>
      <c r="R232" s="11">
        <f t="shared" si="141"/>
        <v>3.1616374853762217E-7</v>
      </c>
      <c r="S232" s="11">
        <f t="shared" ref="S232:S248" si="177">1000/1</f>
        <v>1000</v>
      </c>
      <c r="T232" s="11">
        <f t="shared" ref="T232:T248" si="178">1/W232</f>
        <v>2.4272755829728952E-2</v>
      </c>
      <c r="U232" s="11">
        <f t="shared" si="176"/>
        <v>16</v>
      </c>
      <c r="V232" s="10">
        <f t="shared" ref="V232:V248" si="179">1000/1</f>
        <v>1000</v>
      </c>
      <c r="W232" s="10">
        <f t="shared" si="142"/>
        <v>41.198453402444443</v>
      </c>
      <c r="X232" s="10">
        <f t="shared" ref="X232:X248" si="180">R232*S232*T232*U232*V232</f>
        <v>0.12278664752744843</v>
      </c>
      <c r="Y232" s="10"/>
      <c r="Z232" s="10"/>
      <c r="AA232" s="10">
        <f t="shared" si="143"/>
        <v>657000</v>
      </c>
      <c r="AB232" s="18">
        <f t="shared" si="144"/>
        <v>1.8688987447100217E-7</v>
      </c>
      <c r="AC232" s="18">
        <f t="shared" ref="AC232:AC248" si="181">AB232*8708.4</f>
        <v>1.6275117828432751E-3</v>
      </c>
      <c r="AD232" s="18">
        <f t="shared" ref="AD232:AD248" si="182">AC232/24</f>
        <v>6.7812990951803125E-5</v>
      </c>
      <c r="AE232" s="18">
        <f t="shared" ref="AE232:AE248" si="183">(AD232*4.184)/3600</f>
        <v>7.8813765039540082E-8</v>
      </c>
      <c r="AF232" s="10">
        <f t="shared" ref="AF232:AF248" si="184">AE232*1000</f>
        <v>7.8813765039540079E-5</v>
      </c>
      <c r="AG232" s="18">
        <f t="shared" si="159"/>
        <v>421.71233333333328</v>
      </c>
      <c r="AH232" s="25"/>
      <c r="AI232" s="76"/>
      <c r="AJ232" s="38"/>
      <c r="AK232" s="38"/>
      <c r="AL232" s="38"/>
      <c r="AM232" s="30"/>
      <c r="AN232" s="36"/>
      <c r="AO232" s="8"/>
      <c r="AP232" s="8"/>
      <c r="AQ232" s="8"/>
    </row>
    <row r="233" spans="6:43" x14ac:dyDescent="0.3">
      <c r="F233" s="23"/>
      <c r="G233" s="53">
        <v>0.625</v>
      </c>
      <c r="H233" s="10">
        <v>33</v>
      </c>
      <c r="I233" s="10">
        <v>9</v>
      </c>
      <c r="J233" s="10">
        <v>10</v>
      </c>
      <c r="K233" s="10">
        <f t="shared" si="145"/>
        <v>1.0229999999999999</v>
      </c>
      <c r="L233" s="10">
        <f t="shared" si="146"/>
        <v>3887.585532746823</v>
      </c>
      <c r="M233" s="10">
        <f t="shared" si="147"/>
        <v>3.8875855327468232</v>
      </c>
      <c r="N233" s="10">
        <f t="shared" si="148"/>
        <v>18.092381060699804</v>
      </c>
      <c r="O233" s="10" t="str">
        <f t="shared" si="149"/>
        <v>OTRO GAS</v>
      </c>
      <c r="P233" s="10">
        <f t="shared" si="139"/>
        <v>306</v>
      </c>
      <c r="Q233" s="10">
        <f t="shared" si="140"/>
        <v>0.6124157077824427</v>
      </c>
      <c r="R233" s="11">
        <f t="shared" si="141"/>
        <v>1.8092381060699805E-5</v>
      </c>
      <c r="S233" s="11">
        <f t="shared" si="177"/>
        <v>1000</v>
      </c>
      <c r="T233" s="11">
        <f t="shared" si="178"/>
        <v>2.4406811245912749E-2</v>
      </c>
      <c r="U233" s="11">
        <f t="shared" si="176"/>
        <v>16</v>
      </c>
      <c r="V233" s="10">
        <f t="shared" si="179"/>
        <v>1000</v>
      </c>
      <c r="W233" s="10">
        <f t="shared" si="142"/>
        <v>40.972169200000003</v>
      </c>
      <c r="X233" s="10">
        <f t="shared" si="180"/>
        <v>7.0652372726020287</v>
      </c>
      <c r="Y233" s="10"/>
      <c r="Z233" s="10"/>
      <c r="AA233" s="10">
        <f t="shared" si="143"/>
        <v>657000</v>
      </c>
      <c r="AB233" s="18">
        <f t="shared" si="144"/>
        <v>1.0753785803047229E-5</v>
      </c>
      <c r="AC233" s="18">
        <f t="shared" si="181"/>
        <v>9.3648268287256475E-2</v>
      </c>
      <c r="AD233" s="18">
        <f t="shared" si="182"/>
        <v>3.9020111786356865E-3</v>
      </c>
      <c r="AE233" s="18">
        <f t="shared" si="183"/>
        <v>4.5350041031699198E-6</v>
      </c>
      <c r="AF233" s="10">
        <f t="shared" si="184"/>
        <v>4.5350041031699201E-3</v>
      </c>
      <c r="AG233" s="18">
        <f t="shared" si="159"/>
        <v>421.71233333333328</v>
      </c>
      <c r="AH233" s="25"/>
      <c r="AI233" s="76"/>
      <c r="AJ233" s="38"/>
      <c r="AK233" s="38"/>
      <c r="AL233" s="38"/>
      <c r="AM233" s="30"/>
      <c r="AN233" s="36"/>
      <c r="AO233" s="8"/>
      <c r="AP233" s="8"/>
      <c r="AQ233" s="8"/>
    </row>
    <row r="234" spans="6:43" x14ac:dyDescent="0.3">
      <c r="F234" s="23"/>
      <c r="G234" s="53">
        <v>0.66666666666666663</v>
      </c>
      <c r="H234" s="10">
        <v>31.62</v>
      </c>
      <c r="I234" s="10">
        <v>9</v>
      </c>
      <c r="J234" s="10">
        <v>16</v>
      </c>
      <c r="K234" s="10">
        <f t="shared" si="145"/>
        <v>1.6368</v>
      </c>
      <c r="L234" s="10">
        <f t="shared" si="146"/>
        <v>2054.7409579667642</v>
      </c>
      <c r="M234" s="10">
        <f t="shared" si="147"/>
        <v>2.0547409579667644</v>
      </c>
      <c r="N234" s="10">
        <f t="shared" si="148"/>
        <v>119.07013185939128</v>
      </c>
      <c r="O234" s="10" t="str">
        <f t="shared" si="149"/>
        <v>OTRO GAS</v>
      </c>
      <c r="P234" s="10">
        <f t="shared" si="139"/>
        <v>304.62</v>
      </c>
      <c r="Q234" s="10">
        <f t="shared" si="140"/>
        <v>0.6124157077824427</v>
      </c>
      <c r="R234" s="11">
        <f t="shared" si="141"/>
        <v>1.1907013185939128E-4</v>
      </c>
      <c r="S234" s="11">
        <f t="shared" si="177"/>
        <v>1000</v>
      </c>
      <c r="T234" s="11">
        <f t="shared" si="178"/>
        <v>2.4517379821578693E-2</v>
      </c>
      <c r="U234" s="11">
        <f t="shared" si="176"/>
        <v>16</v>
      </c>
      <c r="V234" s="10">
        <f t="shared" si="179"/>
        <v>1000</v>
      </c>
      <c r="W234" s="10">
        <f t="shared" si="142"/>
        <v>40.787392750666669</v>
      </c>
      <c r="X234" s="10">
        <f t="shared" si="180"/>
        <v>46.708602371234463</v>
      </c>
      <c r="Y234" s="10"/>
      <c r="Z234" s="10"/>
      <c r="AA234" s="10">
        <f t="shared" si="143"/>
        <v>657000</v>
      </c>
      <c r="AB234" s="18">
        <f t="shared" si="144"/>
        <v>7.1093763122122465E-5</v>
      </c>
      <c r="AC234" s="18">
        <f t="shared" si="181"/>
        <v>0.61911292677269125</v>
      </c>
      <c r="AD234" s="18">
        <f t="shared" si="182"/>
        <v>2.5796371948862137E-2</v>
      </c>
      <c r="AE234" s="18">
        <f t="shared" si="183"/>
        <v>2.998111673167755E-5</v>
      </c>
      <c r="AF234" s="10">
        <f t="shared" si="184"/>
        <v>2.9981116731677551E-2</v>
      </c>
      <c r="AG234" s="18">
        <f t="shared" si="159"/>
        <v>421.71233333333333</v>
      </c>
      <c r="AH234" s="25"/>
      <c r="AI234" s="76"/>
      <c r="AJ234" s="38"/>
      <c r="AK234" s="38"/>
      <c r="AL234" s="38"/>
      <c r="AM234" s="30"/>
      <c r="AN234" s="36"/>
      <c r="AO234" s="8"/>
      <c r="AP234" s="8"/>
      <c r="AQ234" s="8"/>
    </row>
    <row r="235" spans="6:43" x14ac:dyDescent="0.3">
      <c r="F235" s="23"/>
      <c r="G235" s="53">
        <v>0.70833333333333337</v>
      </c>
      <c r="H235" s="10">
        <v>30.19</v>
      </c>
      <c r="I235" s="10">
        <v>9</v>
      </c>
      <c r="J235" s="10">
        <v>14</v>
      </c>
      <c r="K235" s="10">
        <f t="shared" si="145"/>
        <v>1.4321999999999999</v>
      </c>
      <c r="L235" s="10">
        <f t="shared" si="146"/>
        <v>2491.1325233905882</v>
      </c>
      <c r="M235" s="10">
        <f t="shared" si="147"/>
        <v>2.4911325233905881</v>
      </c>
      <c r="N235" s="10">
        <f t="shared" si="148"/>
        <v>67.398054758886161</v>
      </c>
      <c r="O235" s="10" t="str">
        <f t="shared" si="149"/>
        <v>OTRO GAS</v>
      </c>
      <c r="P235" s="10">
        <f t="shared" si="139"/>
        <v>303.19</v>
      </c>
      <c r="Q235" s="10">
        <f t="shared" si="140"/>
        <v>0.6124157077824427</v>
      </c>
      <c r="R235" s="11">
        <f t="shared" si="141"/>
        <v>6.7398054758886167E-5</v>
      </c>
      <c r="S235" s="11">
        <f t="shared" si="177"/>
        <v>1000</v>
      </c>
      <c r="T235" s="11">
        <f t="shared" si="178"/>
        <v>2.4633016396481747E-2</v>
      </c>
      <c r="U235" s="11">
        <f t="shared" si="176"/>
        <v>16</v>
      </c>
      <c r="V235" s="10">
        <f t="shared" si="179"/>
        <v>1000</v>
      </c>
      <c r="W235" s="10">
        <f t="shared" si="142"/>
        <v>40.595921502444448</v>
      </c>
      <c r="X235" s="10">
        <f t="shared" si="180"/>
        <v>26.563478207465881</v>
      </c>
      <c r="Y235" s="10"/>
      <c r="Z235" s="10"/>
      <c r="AA235" s="10">
        <f t="shared" si="143"/>
        <v>657000</v>
      </c>
      <c r="AB235" s="18">
        <f t="shared" si="144"/>
        <v>4.0431473679552328E-5</v>
      </c>
      <c r="AC235" s="18">
        <f t="shared" si="181"/>
        <v>0.3520934453910135</v>
      </c>
      <c r="AD235" s="18">
        <f t="shared" si="182"/>
        <v>1.4670560224625562E-2</v>
      </c>
      <c r="AE235" s="18">
        <f t="shared" si="183"/>
        <v>1.7050451105509265E-5</v>
      </c>
      <c r="AF235" s="10">
        <f t="shared" si="184"/>
        <v>1.7050451105509266E-2</v>
      </c>
      <c r="AG235" s="18">
        <f t="shared" si="159"/>
        <v>421.71233333333339</v>
      </c>
      <c r="AH235" s="25"/>
      <c r="AI235" s="76"/>
      <c r="AJ235" s="38"/>
      <c r="AK235" s="38"/>
      <c r="AL235" s="38"/>
      <c r="AM235" s="30"/>
      <c r="AN235" s="36"/>
      <c r="AO235" s="8"/>
      <c r="AP235" s="8"/>
      <c r="AQ235" s="8"/>
    </row>
    <row r="236" spans="6:43" x14ac:dyDescent="0.3">
      <c r="F236" s="23"/>
      <c r="G236" s="53">
        <v>0.75</v>
      </c>
      <c r="H236" s="10">
        <v>27</v>
      </c>
      <c r="I236" s="10">
        <v>9</v>
      </c>
      <c r="J236" s="10">
        <v>31</v>
      </c>
      <c r="K236" s="10">
        <f t="shared" si="145"/>
        <v>3.1713</v>
      </c>
      <c r="L236" s="10">
        <f t="shared" si="146"/>
        <v>576.64049443445901</v>
      </c>
      <c r="M236" s="10">
        <f t="shared" si="147"/>
        <v>0.57664049443445897</v>
      </c>
      <c r="N236" s="12">
        <f t="shared" si="148"/>
        <v>5087.7448007322437</v>
      </c>
      <c r="O236" s="10" t="str">
        <f t="shared" si="149"/>
        <v>METANO</v>
      </c>
      <c r="P236" s="10">
        <f t="shared" si="139"/>
        <v>300</v>
      </c>
      <c r="Q236" s="10">
        <f t="shared" si="140"/>
        <v>0.6124157077824427</v>
      </c>
      <c r="R236" s="11">
        <f t="shared" si="141"/>
        <v>5.0877448007322435E-3</v>
      </c>
      <c r="S236" s="11">
        <f t="shared" si="177"/>
        <v>1000</v>
      </c>
      <c r="T236" s="11">
        <f t="shared" si="178"/>
        <v>2.4894947470831E-2</v>
      </c>
      <c r="U236" s="11">
        <f t="shared" si="176"/>
        <v>16</v>
      </c>
      <c r="V236" s="10">
        <f t="shared" si="179"/>
        <v>1000</v>
      </c>
      <c r="W236" s="10">
        <f t="shared" si="142"/>
        <v>40.16879333333334</v>
      </c>
      <c r="X236" s="12">
        <f t="shared" si="180"/>
        <v>2026.546232947564</v>
      </c>
      <c r="Y236" s="10"/>
      <c r="Z236" s="10"/>
      <c r="AA236" s="10">
        <f t="shared" si="143"/>
        <v>657000</v>
      </c>
      <c r="AB236" s="47">
        <f t="shared" si="144"/>
        <v>3.0845452556279513E-3</v>
      </c>
      <c r="AC236" s="47">
        <f t="shared" si="181"/>
        <v>26.861453904110451</v>
      </c>
      <c r="AD236" s="47">
        <f t="shared" si="182"/>
        <v>1.1192272460046022</v>
      </c>
      <c r="AE236" s="47">
        <f t="shared" si="183"/>
        <v>1.3007907770231266E-3</v>
      </c>
      <c r="AF236" s="12">
        <f t="shared" si="184"/>
        <v>1.3007907770231266</v>
      </c>
      <c r="AG236" s="47">
        <f t="shared" si="159"/>
        <v>421.71233333333339</v>
      </c>
      <c r="AH236" s="25"/>
      <c r="AI236" s="76"/>
      <c r="AJ236" s="38"/>
      <c r="AK236" s="38"/>
      <c r="AL236" s="38"/>
      <c r="AM236" s="30"/>
      <c r="AN236" s="36"/>
      <c r="AO236" s="8"/>
      <c r="AP236" s="8"/>
      <c r="AQ236" s="8"/>
    </row>
    <row r="237" spans="6:43" x14ac:dyDescent="0.3">
      <c r="F237" s="23"/>
      <c r="G237" s="53">
        <v>0.79166666666666663</v>
      </c>
      <c r="H237" s="10">
        <v>25.87</v>
      </c>
      <c r="I237" s="10">
        <v>9</v>
      </c>
      <c r="J237" s="10">
        <v>28</v>
      </c>
      <c r="K237" s="10">
        <f t="shared" si="145"/>
        <v>2.8643999999999998</v>
      </c>
      <c r="L237" s="10">
        <f t="shared" si="146"/>
        <v>745.56626169529409</v>
      </c>
      <c r="M237" s="10">
        <f t="shared" si="147"/>
        <v>0.74556626169529405</v>
      </c>
      <c r="N237" s="12">
        <f t="shared" si="148"/>
        <v>2381.2398383577811</v>
      </c>
      <c r="O237" s="10" t="str">
        <f t="shared" si="149"/>
        <v>METANO</v>
      </c>
      <c r="P237" s="10">
        <f t="shared" si="139"/>
        <v>298.87</v>
      </c>
      <c r="Q237" s="10">
        <f t="shared" si="140"/>
        <v>0.6124157077824427</v>
      </c>
      <c r="R237" s="11">
        <f t="shared" si="141"/>
        <v>2.381239838357781E-3</v>
      </c>
      <c r="S237" s="11">
        <f t="shared" si="177"/>
        <v>1000</v>
      </c>
      <c r="T237" s="11">
        <f t="shared" si="178"/>
        <v>2.4989072979052097E-2</v>
      </c>
      <c r="U237" s="11">
        <f t="shared" si="176"/>
        <v>16</v>
      </c>
      <c r="V237" s="10">
        <f t="shared" si="179"/>
        <v>1000</v>
      </c>
      <c r="W237" s="10">
        <f t="shared" si="142"/>
        <v>40.017490878444448</v>
      </c>
      <c r="X237" s="12">
        <f t="shared" si="180"/>
        <v>952.07961762158084</v>
      </c>
      <c r="Y237" s="10"/>
      <c r="Z237" s="10"/>
      <c r="AA237" s="10">
        <f t="shared" si="143"/>
        <v>657000</v>
      </c>
      <c r="AB237" s="47">
        <f t="shared" si="144"/>
        <v>1.449131838084598E-3</v>
      </c>
      <c r="AC237" s="47">
        <f t="shared" si="181"/>
        <v>12.619619698775914</v>
      </c>
      <c r="AD237" s="47">
        <f t="shared" si="182"/>
        <v>0.52581748744899637</v>
      </c>
      <c r="AE237" s="47">
        <f t="shared" si="183"/>
        <v>6.111167687462781E-4</v>
      </c>
      <c r="AF237" s="12">
        <f t="shared" si="184"/>
        <v>0.61111676874627807</v>
      </c>
      <c r="AG237" s="47">
        <f t="shared" si="159"/>
        <v>421.71233333333339</v>
      </c>
      <c r="AH237" s="25"/>
      <c r="AI237" s="76"/>
      <c r="AJ237" s="38"/>
      <c r="AK237" s="38"/>
      <c r="AL237" s="38"/>
      <c r="AM237" s="30"/>
      <c r="AN237" s="36"/>
      <c r="AO237" s="8"/>
      <c r="AP237" s="8"/>
      <c r="AQ237" s="8"/>
    </row>
    <row r="238" spans="6:43" x14ac:dyDescent="0.3">
      <c r="F238" s="23"/>
      <c r="G238" s="53">
        <v>0.83333333333333337</v>
      </c>
      <c r="H238" s="10">
        <v>25.37</v>
      </c>
      <c r="I238" s="10">
        <v>9</v>
      </c>
      <c r="J238" s="10">
        <v>19</v>
      </c>
      <c r="K238" s="10">
        <f t="shared" si="145"/>
        <v>1.9437</v>
      </c>
      <c r="L238" s="10">
        <f t="shared" si="146"/>
        <v>1572.4134382878017</v>
      </c>
      <c r="M238" s="10">
        <f t="shared" si="147"/>
        <v>1.5724134382878017</v>
      </c>
      <c r="N238" s="12">
        <f t="shared" si="148"/>
        <v>262.50964417505276</v>
      </c>
      <c r="O238" s="10" t="str">
        <f t="shared" si="149"/>
        <v>METANO</v>
      </c>
      <c r="P238" s="10">
        <f t="shared" si="139"/>
        <v>298.37</v>
      </c>
      <c r="Q238" s="10">
        <f t="shared" si="140"/>
        <v>0.6124157077824427</v>
      </c>
      <c r="R238" s="11">
        <f t="shared" si="141"/>
        <v>2.6250964417505278E-4</v>
      </c>
      <c r="S238" s="11">
        <f t="shared" si="177"/>
        <v>1000</v>
      </c>
      <c r="T238" s="11">
        <f t="shared" si="178"/>
        <v>2.5030948960181317E-2</v>
      </c>
      <c r="U238" s="11">
        <f t="shared" si="176"/>
        <v>16</v>
      </c>
      <c r="V238" s="10">
        <f t="shared" si="179"/>
        <v>1000</v>
      </c>
      <c r="W238" s="10">
        <f t="shared" si="142"/>
        <v>39.950542889555564</v>
      </c>
      <c r="X238" s="12">
        <f t="shared" si="180"/>
        <v>105.13384807841767</v>
      </c>
      <c r="Y238" s="10"/>
      <c r="Z238" s="10"/>
      <c r="AA238" s="10">
        <f t="shared" si="143"/>
        <v>657000</v>
      </c>
      <c r="AB238" s="47">
        <f t="shared" si="144"/>
        <v>1.6002107774492797E-4</v>
      </c>
      <c r="AC238" s="47">
        <f t="shared" si="181"/>
        <v>1.3935275534339306</v>
      </c>
      <c r="AD238" s="47">
        <f t="shared" si="182"/>
        <v>5.8063648059747112E-2</v>
      </c>
      <c r="AE238" s="47">
        <f t="shared" si="183"/>
        <v>6.7482862078328308E-5</v>
      </c>
      <c r="AF238" s="12">
        <f t="shared" si="184"/>
        <v>6.7482862078328307E-2</v>
      </c>
      <c r="AG238" s="47">
        <f t="shared" si="159"/>
        <v>421.71233333333328</v>
      </c>
      <c r="AH238" s="25"/>
      <c r="AI238" s="76"/>
      <c r="AJ238" s="38"/>
      <c r="AK238" s="38"/>
      <c r="AL238" s="38"/>
      <c r="AM238" s="30"/>
      <c r="AN238" s="36"/>
      <c r="AO238" s="8"/>
      <c r="AP238" s="8"/>
      <c r="AQ238" s="8"/>
    </row>
    <row r="239" spans="6:43" ht="15" thickBot="1" x14ac:dyDescent="0.35">
      <c r="F239" s="24"/>
      <c r="G239" s="54">
        <v>0.875</v>
      </c>
      <c r="H239" s="13">
        <v>25.44</v>
      </c>
      <c r="I239" s="13">
        <v>9</v>
      </c>
      <c r="J239" s="13">
        <v>15</v>
      </c>
      <c r="K239" s="13">
        <f t="shared" si="145"/>
        <v>1.5345</v>
      </c>
      <c r="L239" s="13">
        <f t="shared" si="146"/>
        <v>2258.390355164549</v>
      </c>
      <c r="M239" s="13">
        <f t="shared" si="147"/>
        <v>2.2583903551645488</v>
      </c>
      <c r="N239" s="13">
        <f t="shared" si="148"/>
        <v>90.058337232381291</v>
      </c>
      <c r="O239" s="13" t="str">
        <f t="shared" si="149"/>
        <v>OTRO GAS</v>
      </c>
      <c r="P239" s="13">
        <f t="shared" si="139"/>
        <v>298.44</v>
      </c>
      <c r="Q239" s="13">
        <f t="shared" si="140"/>
        <v>0.6124157077824427</v>
      </c>
      <c r="R239" s="14">
        <f t="shared" si="141"/>
        <v>9.0058337232381286E-5</v>
      </c>
      <c r="S239" s="14">
        <f t="shared" si="177"/>
        <v>1000</v>
      </c>
      <c r="T239" s="14">
        <f t="shared" si="178"/>
        <v>2.5025077875785087E-2</v>
      </c>
      <c r="U239" s="14">
        <f t="shared" si="176"/>
        <v>16</v>
      </c>
      <c r="V239" s="13">
        <f t="shared" si="179"/>
        <v>1000</v>
      </c>
      <c r="W239" s="13">
        <f t="shared" si="142"/>
        <v>39.959915608000003</v>
      </c>
      <c r="X239" s="13">
        <f t="shared" si="180"/>
        <v>36.059470441664914</v>
      </c>
      <c r="Y239" s="13"/>
      <c r="Z239" s="13"/>
      <c r="AA239" s="13">
        <f t="shared" si="143"/>
        <v>657000</v>
      </c>
      <c r="AB239" s="48">
        <f t="shared" si="144"/>
        <v>5.4885038723995304E-5</v>
      </c>
      <c r="AC239" s="48">
        <f t="shared" si="181"/>
        <v>0.47796087122404068</v>
      </c>
      <c r="AD239" s="48">
        <f t="shared" si="182"/>
        <v>1.9915036301001696E-2</v>
      </c>
      <c r="AE239" s="48">
        <f t="shared" si="183"/>
        <v>2.3145697745386418E-5</v>
      </c>
      <c r="AF239" s="13">
        <f t="shared" si="184"/>
        <v>2.3145697745386419E-2</v>
      </c>
      <c r="AG239" s="48">
        <f t="shared" si="159"/>
        <v>421.71233333333339</v>
      </c>
      <c r="AH239" s="43"/>
      <c r="AI239" s="76"/>
      <c r="AJ239" s="38"/>
      <c r="AK239" s="38"/>
      <c r="AL239" s="38"/>
      <c r="AM239" s="30"/>
      <c r="AN239" s="36"/>
      <c r="AO239" s="8"/>
      <c r="AP239" s="8"/>
      <c r="AQ239" s="8"/>
    </row>
    <row r="240" spans="6:43" x14ac:dyDescent="0.3">
      <c r="F240" s="22">
        <v>44500</v>
      </c>
      <c r="G240" s="55">
        <v>4.1666666666666664E-2</v>
      </c>
      <c r="H240" s="16">
        <v>25.06</v>
      </c>
      <c r="I240" s="16">
        <v>9</v>
      </c>
      <c r="J240" s="16">
        <v>29</v>
      </c>
      <c r="K240" s="16">
        <f t="shared" si="145"/>
        <v>2.9666999999999999</v>
      </c>
      <c r="L240" s="16">
        <f t="shared" si="146"/>
        <v>685.37432163683559</v>
      </c>
      <c r="M240" s="16">
        <f t="shared" si="147"/>
        <v>0.68537432163683554</v>
      </c>
      <c r="N240" s="19">
        <f t="shared" si="148"/>
        <v>3053.7484896681908</v>
      </c>
      <c r="O240" s="16" t="str">
        <f t="shared" si="149"/>
        <v>METANO</v>
      </c>
      <c r="P240" s="16">
        <f t="shared" si="139"/>
        <v>298.06</v>
      </c>
      <c r="Q240" s="16">
        <f t="shared" si="140"/>
        <v>0.6124157077824427</v>
      </c>
      <c r="R240" s="17">
        <f t="shared" si="141"/>
        <v>3.0537484896681908E-3</v>
      </c>
      <c r="S240" s="17">
        <f t="shared" si="177"/>
        <v>1000</v>
      </c>
      <c r="T240" s="17">
        <f t="shared" si="178"/>
        <v>2.505698262514024E-2</v>
      </c>
      <c r="U240" s="17">
        <f t="shared" si="176"/>
        <v>16</v>
      </c>
      <c r="V240" s="16">
        <f t="shared" si="179"/>
        <v>1000</v>
      </c>
      <c r="W240" s="16">
        <f t="shared" si="142"/>
        <v>39.909035136444452</v>
      </c>
      <c r="X240" s="19">
        <f t="shared" si="180"/>
        <v>1224.2835655546255</v>
      </c>
      <c r="Y240" s="16"/>
      <c r="Z240" s="16"/>
      <c r="AA240" s="16">
        <f t="shared" si="143"/>
        <v>657000</v>
      </c>
      <c r="AB240" s="50">
        <f t="shared" si="144"/>
        <v>1.8634453052581818E-3</v>
      </c>
      <c r="AC240" s="50">
        <f t="shared" si="181"/>
        <v>16.22762709631035</v>
      </c>
      <c r="AD240" s="50">
        <f t="shared" si="182"/>
        <v>0.67615112901293128</v>
      </c>
      <c r="AE240" s="50">
        <f t="shared" si="183"/>
        <v>7.8583786771947348E-4</v>
      </c>
      <c r="AF240" s="19">
        <f t="shared" si="184"/>
        <v>0.7858378677194735</v>
      </c>
      <c r="AG240" s="50">
        <f t="shared" si="159"/>
        <v>421.71233333333333</v>
      </c>
      <c r="AH240" s="44">
        <f>AVERAGE(AG240,AG241,AG247,AG249)</f>
        <v>421.71233333333339</v>
      </c>
      <c r="AI240" s="77"/>
      <c r="AJ240" s="38"/>
      <c r="AK240" s="38"/>
      <c r="AL240" s="38"/>
      <c r="AM240" s="30"/>
      <c r="AN240" s="36"/>
      <c r="AO240" s="8"/>
      <c r="AP240" s="8"/>
      <c r="AQ240" s="8"/>
    </row>
    <row r="241" spans="6:43" x14ac:dyDescent="0.3">
      <c r="F241" s="23"/>
      <c r="G241" s="53">
        <v>0.125</v>
      </c>
      <c r="H241" s="10">
        <v>24.69</v>
      </c>
      <c r="I241" s="10">
        <v>9</v>
      </c>
      <c r="J241" s="10">
        <v>30</v>
      </c>
      <c r="K241" s="10">
        <f t="shared" si="145"/>
        <v>3.069</v>
      </c>
      <c r="L241" s="10">
        <f t="shared" si="146"/>
        <v>629.19517758227437</v>
      </c>
      <c r="M241" s="10">
        <f t="shared" si="147"/>
        <v>0.62919517758227439</v>
      </c>
      <c r="N241" s="12">
        <f t="shared" si="148"/>
        <v>3931.779792698293</v>
      </c>
      <c r="O241" s="10" t="str">
        <f t="shared" si="149"/>
        <v>METANO</v>
      </c>
      <c r="P241" s="10">
        <f t="shared" si="139"/>
        <v>297.69</v>
      </c>
      <c r="Q241" s="10">
        <f t="shared" si="140"/>
        <v>0.6124157077824427</v>
      </c>
      <c r="R241" s="11">
        <f t="shared" si="141"/>
        <v>3.9317797926982931E-3</v>
      </c>
      <c r="S241" s="11">
        <f t="shared" si="177"/>
        <v>1000</v>
      </c>
      <c r="T241" s="11">
        <f t="shared" si="178"/>
        <v>2.5088126041349395E-2</v>
      </c>
      <c r="U241" s="11">
        <f t="shared" si="176"/>
        <v>16</v>
      </c>
      <c r="V241" s="10">
        <f t="shared" si="179"/>
        <v>1000</v>
      </c>
      <c r="W241" s="10">
        <f t="shared" si="142"/>
        <v>39.859493624666669</v>
      </c>
      <c r="X241" s="12">
        <f t="shared" si="180"/>
        <v>1578.2557920967261</v>
      </c>
      <c r="Y241" s="10"/>
      <c r="Z241" s="10"/>
      <c r="AA241" s="10">
        <f t="shared" si="143"/>
        <v>657000</v>
      </c>
      <c r="AB241" s="47">
        <f t="shared" si="144"/>
        <v>2.4022158174988222E-3</v>
      </c>
      <c r="AC241" s="47">
        <f t="shared" si="181"/>
        <v>20.919456225106742</v>
      </c>
      <c r="AD241" s="47">
        <f t="shared" si="182"/>
        <v>0.87164400937944764</v>
      </c>
      <c r="AE241" s="47">
        <f t="shared" si="183"/>
        <v>1.0130440375676693E-3</v>
      </c>
      <c r="AF241" s="12">
        <f t="shared" si="184"/>
        <v>1.0130440375676693</v>
      </c>
      <c r="AG241" s="47">
        <f t="shared" si="159"/>
        <v>421.71233333333339</v>
      </c>
      <c r="AH241" s="25"/>
      <c r="AI241" s="76"/>
      <c r="AJ241" s="38"/>
      <c r="AK241" s="38"/>
      <c r="AL241" s="38"/>
      <c r="AM241" s="30"/>
      <c r="AN241" s="36"/>
      <c r="AO241" s="8"/>
      <c r="AP241" s="8"/>
      <c r="AQ241" s="8"/>
    </row>
    <row r="242" spans="6:43" x14ac:dyDescent="0.3">
      <c r="F242" s="23"/>
      <c r="G242" s="53">
        <v>0.16666666666666666</v>
      </c>
      <c r="H242" s="10">
        <v>25.06</v>
      </c>
      <c r="I242" s="10">
        <v>9</v>
      </c>
      <c r="J242" s="10">
        <v>7</v>
      </c>
      <c r="K242" s="10">
        <f t="shared" si="145"/>
        <v>0.71609999999999996</v>
      </c>
      <c r="L242" s="10">
        <f t="shared" si="146"/>
        <v>5982.2650467811764</v>
      </c>
      <c r="M242" s="10">
        <f t="shared" si="147"/>
        <v>5.9822650467811762</v>
      </c>
      <c r="N242" s="10">
        <f t="shared" si="148"/>
        <v>5.0624646320370861</v>
      </c>
      <c r="O242" s="10" t="str">
        <f t="shared" si="149"/>
        <v>OTRO GAS</v>
      </c>
      <c r="P242" s="10">
        <f t="shared" si="139"/>
        <v>298.06</v>
      </c>
      <c r="Q242" s="10">
        <f t="shared" si="140"/>
        <v>0.6124157077824427</v>
      </c>
      <c r="R242" s="11">
        <f t="shared" si="141"/>
        <v>5.0624646320370863E-6</v>
      </c>
      <c r="S242" s="11">
        <f t="shared" si="177"/>
        <v>1000</v>
      </c>
      <c r="T242" s="11">
        <f t="shared" si="178"/>
        <v>2.505698262514024E-2</v>
      </c>
      <c r="U242" s="11">
        <f t="shared" si="176"/>
        <v>16</v>
      </c>
      <c r="V242" s="10">
        <f t="shared" si="179"/>
        <v>1000</v>
      </c>
      <c r="W242" s="10">
        <f t="shared" si="142"/>
        <v>39.909035136444452</v>
      </c>
      <c r="X242" s="10">
        <f t="shared" si="180"/>
        <v>2.0296014132054441</v>
      </c>
      <c r="Y242" s="10"/>
      <c r="Z242" s="10"/>
      <c r="AA242" s="10">
        <f t="shared" si="143"/>
        <v>657000</v>
      </c>
      <c r="AB242" s="18">
        <f t="shared" si="144"/>
        <v>3.0891954538895649E-6</v>
      </c>
      <c r="AC242" s="18">
        <f t="shared" si="181"/>
        <v>2.6901949690651888E-2</v>
      </c>
      <c r="AD242" s="18">
        <f t="shared" si="182"/>
        <v>1.1209145704438287E-3</v>
      </c>
      <c r="AE242" s="18">
        <f t="shared" si="183"/>
        <v>1.3027518229824942E-6</v>
      </c>
      <c r="AF242" s="10">
        <f t="shared" si="184"/>
        <v>1.3027518229824942E-3</v>
      </c>
      <c r="AG242" s="18">
        <f t="shared" si="159"/>
        <v>421.71233333333333</v>
      </c>
      <c r="AH242" s="25"/>
      <c r="AI242" s="76"/>
      <c r="AJ242" s="38"/>
      <c r="AK242" s="38"/>
      <c r="AL242" s="38"/>
      <c r="AM242" s="30"/>
      <c r="AN242" s="36"/>
      <c r="AO242" s="8"/>
      <c r="AP242" s="8"/>
      <c r="AQ242" s="8"/>
    </row>
    <row r="243" spans="6:43" x14ac:dyDescent="0.3">
      <c r="F243" s="23"/>
      <c r="G243" s="53">
        <v>0.25</v>
      </c>
      <c r="H243" s="10">
        <v>24.37</v>
      </c>
      <c r="I243" s="10">
        <v>9</v>
      </c>
      <c r="J243" s="10">
        <v>4</v>
      </c>
      <c r="K243" s="10">
        <f t="shared" si="145"/>
        <v>0.40920000000000001</v>
      </c>
      <c r="L243" s="10">
        <f t="shared" si="146"/>
        <v>11218.963831867057</v>
      </c>
      <c r="M243" s="10">
        <f t="shared" si="147"/>
        <v>11.218963831867057</v>
      </c>
      <c r="N243" s="10">
        <f t="shared" si="148"/>
        <v>0.78956816571925181</v>
      </c>
      <c r="O243" s="10" t="str">
        <f t="shared" si="149"/>
        <v>OTRO GAS</v>
      </c>
      <c r="P243" s="10">
        <f t="shared" si="139"/>
        <v>297.37</v>
      </c>
      <c r="Q243" s="10">
        <f t="shared" si="140"/>
        <v>0.6124157077824427</v>
      </c>
      <c r="R243" s="11">
        <f t="shared" si="141"/>
        <v>7.8956816571925184E-7</v>
      </c>
      <c r="S243" s="11">
        <f t="shared" si="177"/>
        <v>1000</v>
      </c>
      <c r="T243" s="11">
        <f t="shared" si="178"/>
        <v>2.5115123385846927E-2</v>
      </c>
      <c r="U243" s="11">
        <f t="shared" si="176"/>
        <v>16</v>
      </c>
      <c r="V243" s="10">
        <f t="shared" si="179"/>
        <v>1000</v>
      </c>
      <c r="W243" s="10">
        <f t="shared" si="142"/>
        <v>39.816646911777781</v>
      </c>
      <c r="X243" s="10">
        <f t="shared" si="180"/>
        <v>0.31728163045721347</v>
      </c>
      <c r="Y243" s="10"/>
      <c r="Z243" s="10"/>
      <c r="AA243" s="10">
        <f t="shared" si="143"/>
        <v>657000</v>
      </c>
      <c r="AB243" s="18">
        <f t="shared" si="144"/>
        <v>4.8292485609925948E-7</v>
      </c>
      <c r="AC243" s="18">
        <f t="shared" si="181"/>
        <v>4.2055028168547911E-3</v>
      </c>
      <c r="AD243" s="18">
        <f t="shared" si="182"/>
        <v>1.7522928403561629E-4</v>
      </c>
      <c r="AE243" s="18">
        <f t="shared" si="183"/>
        <v>2.0365536789028294E-7</v>
      </c>
      <c r="AF243" s="10">
        <f t="shared" si="184"/>
        <v>2.0365536789028295E-4</v>
      </c>
      <c r="AG243" s="18">
        <f t="shared" si="159"/>
        <v>421.71233333333333</v>
      </c>
      <c r="AH243" s="25"/>
      <c r="AI243" s="76"/>
      <c r="AJ243" s="38"/>
      <c r="AK243" s="38"/>
      <c r="AL243" s="38"/>
      <c r="AM243" s="30"/>
      <c r="AN243" s="36"/>
      <c r="AO243" s="8"/>
      <c r="AP243" s="8"/>
      <c r="AQ243" s="8"/>
    </row>
    <row r="244" spans="6:43" x14ac:dyDescent="0.3">
      <c r="F244" s="23"/>
      <c r="G244" s="53">
        <v>0.375</v>
      </c>
      <c r="H244" s="10">
        <v>29.56</v>
      </c>
      <c r="I244" s="10">
        <v>9</v>
      </c>
      <c r="J244" s="10">
        <v>13</v>
      </c>
      <c r="K244" s="10">
        <f t="shared" si="145"/>
        <v>1.3299000000000001</v>
      </c>
      <c r="L244" s="10">
        <f t="shared" si="146"/>
        <v>2759.6811790360175</v>
      </c>
      <c r="M244" s="10">
        <f t="shared" si="147"/>
        <v>2.7596811790360176</v>
      </c>
      <c r="N244" s="10">
        <f t="shared" si="148"/>
        <v>49.803735260946723</v>
      </c>
      <c r="O244" s="10" t="str">
        <f t="shared" si="149"/>
        <v>OTRO GAS</v>
      </c>
      <c r="P244" s="10">
        <f t="shared" si="139"/>
        <v>302.56</v>
      </c>
      <c r="Q244" s="10">
        <f t="shared" si="140"/>
        <v>0.6124157077824427</v>
      </c>
      <c r="R244" s="11">
        <f t="shared" si="141"/>
        <v>4.9803735260946722E-5</v>
      </c>
      <c r="S244" s="11">
        <f t="shared" si="177"/>
        <v>1000</v>
      </c>
      <c r="T244" s="11">
        <f t="shared" si="178"/>
        <v>2.4684308042204194E-2</v>
      </c>
      <c r="U244" s="11">
        <f t="shared" si="176"/>
        <v>16</v>
      </c>
      <c r="V244" s="10">
        <f t="shared" si="179"/>
        <v>1000</v>
      </c>
      <c r="W244" s="10">
        <f t="shared" si="142"/>
        <v>40.511567036444447</v>
      </c>
      <c r="X244" s="10">
        <f t="shared" si="180"/>
        <v>19.669931885337533</v>
      </c>
      <c r="Y244" s="10"/>
      <c r="Z244" s="10"/>
      <c r="AA244" s="10">
        <f t="shared" si="143"/>
        <v>657000</v>
      </c>
      <c r="AB244" s="18">
        <f t="shared" si="144"/>
        <v>2.9939013524105835E-5</v>
      </c>
      <c r="AC244" s="18">
        <f t="shared" si="181"/>
        <v>0.26072090537332326</v>
      </c>
      <c r="AD244" s="18">
        <f t="shared" si="182"/>
        <v>1.0863371057221802E-2</v>
      </c>
      <c r="AE244" s="18">
        <f t="shared" si="183"/>
        <v>1.2625651250948896E-5</v>
      </c>
      <c r="AF244" s="10">
        <f t="shared" si="184"/>
        <v>1.2625651250948895E-2</v>
      </c>
      <c r="AG244" s="18">
        <f t="shared" si="159"/>
        <v>421.71233333333333</v>
      </c>
      <c r="AH244" s="25"/>
      <c r="AI244" s="76"/>
      <c r="AJ244" s="38"/>
      <c r="AK244" s="38"/>
      <c r="AL244" s="38"/>
      <c r="AM244" s="30"/>
      <c r="AN244" s="36"/>
      <c r="AO244" s="8"/>
      <c r="AP244" s="8"/>
      <c r="AQ244" s="8"/>
    </row>
    <row r="245" spans="6:43" x14ac:dyDescent="0.3">
      <c r="F245" s="23"/>
      <c r="G245" s="53">
        <v>0.41666666666666669</v>
      </c>
      <c r="H245" s="10">
        <v>32.31</v>
      </c>
      <c r="I245" s="10">
        <v>9</v>
      </c>
      <c r="J245" s="10">
        <v>3</v>
      </c>
      <c r="K245" s="10">
        <f t="shared" si="145"/>
        <v>0.30690000000000001</v>
      </c>
      <c r="L245" s="10">
        <f t="shared" si="146"/>
        <v>15291.951775822743</v>
      </c>
      <c r="M245" s="10">
        <f t="shared" si="147"/>
        <v>15.291951775822742</v>
      </c>
      <c r="N245" s="10">
        <f t="shared" si="148"/>
        <v>0.31616374853762219</v>
      </c>
      <c r="O245" s="10" t="str">
        <f t="shared" si="149"/>
        <v>OTRO GAS</v>
      </c>
      <c r="P245" s="10">
        <f t="shared" si="139"/>
        <v>305.31</v>
      </c>
      <c r="Q245" s="10">
        <f t="shared" si="140"/>
        <v>0.6124157077824427</v>
      </c>
      <c r="R245" s="11">
        <f t="shared" si="141"/>
        <v>3.1616374853762217E-7</v>
      </c>
      <c r="S245" s="11">
        <f t="shared" si="177"/>
        <v>1000</v>
      </c>
      <c r="T245" s="11">
        <f t="shared" si="178"/>
        <v>2.446197059136386E-2</v>
      </c>
      <c r="U245" s="11">
        <f t="shared" si="176"/>
        <v>16</v>
      </c>
      <c r="V245" s="10">
        <f t="shared" si="179"/>
        <v>1000</v>
      </c>
      <c r="W245" s="10">
        <f t="shared" si="142"/>
        <v>40.87978097533334</v>
      </c>
      <c r="X245" s="10">
        <f t="shared" si="180"/>
        <v>0.12374381310052275</v>
      </c>
      <c r="Y245" s="10"/>
      <c r="Z245" s="10"/>
      <c r="AA245" s="10">
        <f t="shared" si="143"/>
        <v>657000</v>
      </c>
      <c r="AB245" s="18">
        <f t="shared" si="144"/>
        <v>1.8834674748938014E-7</v>
      </c>
      <c r="AC245" s="18">
        <f t="shared" si="181"/>
        <v>1.640198815836518E-3</v>
      </c>
      <c r="AD245" s="18">
        <f t="shared" si="182"/>
        <v>6.8341617326521582E-5</v>
      </c>
      <c r="AE245" s="18">
        <f t="shared" si="183"/>
        <v>7.9428146359490645E-8</v>
      </c>
      <c r="AF245" s="10">
        <f t="shared" si="184"/>
        <v>7.9428146359490648E-5</v>
      </c>
      <c r="AG245" s="18">
        <f t="shared" si="159"/>
        <v>421.71233333333339</v>
      </c>
      <c r="AH245" s="25"/>
      <c r="AI245" s="76"/>
      <c r="AJ245" s="38"/>
      <c r="AK245" s="38"/>
      <c r="AL245" s="38"/>
      <c r="AM245" s="30"/>
      <c r="AN245" s="36"/>
      <c r="AO245" s="8"/>
      <c r="AP245" s="8"/>
      <c r="AQ245" s="8"/>
    </row>
    <row r="246" spans="6:43" x14ac:dyDescent="0.3">
      <c r="F246" s="23"/>
      <c r="G246" s="53">
        <v>0.54166666666666663</v>
      </c>
      <c r="H246" s="10">
        <v>35.44</v>
      </c>
      <c r="I246" s="10">
        <v>9</v>
      </c>
      <c r="J246" s="10">
        <v>14</v>
      </c>
      <c r="K246" s="10">
        <f t="shared" si="145"/>
        <v>1.4321999999999999</v>
      </c>
      <c r="L246" s="10">
        <f t="shared" si="146"/>
        <v>2491.1325233905882</v>
      </c>
      <c r="M246" s="10">
        <f t="shared" si="147"/>
        <v>2.4911325233905881</v>
      </c>
      <c r="N246" s="10">
        <f t="shared" si="148"/>
        <v>67.398054758886161</v>
      </c>
      <c r="O246" s="10" t="str">
        <f t="shared" si="149"/>
        <v>OTRO GAS</v>
      </c>
      <c r="P246" s="10">
        <f t="shared" si="139"/>
        <v>308.44</v>
      </c>
      <c r="Q246" s="10">
        <f t="shared" si="140"/>
        <v>0.6124157077824427</v>
      </c>
      <c r="R246" s="11">
        <f t="shared" si="141"/>
        <v>6.7398054758886167E-5</v>
      </c>
      <c r="S246" s="11">
        <f t="shared" si="177"/>
        <v>1000</v>
      </c>
      <c r="T246" s="11">
        <f t="shared" si="178"/>
        <v>2.4213734409445273E-2</v>
      </c>
      <c r="U246" s="11">
        <f t="shared" si="176"/>
        <v>16</v>
      </c>
      <c r="V246" s="10">
        <f t="shared" si="179"/>
        <v>1000</v>
      </c>
      <c r="W246" s="10">
        <f t="shared" si="142"/>
        <v>41.298875385777784</v>
      </c>
      <c r="X246" s="10">
        <f t="shared" si="180"/>
        <v>26.111337562318695</v>
      </c>
      <c r="Y246" s="10"/>
      <c r="Z246" s="10"/>
      <c r="AA246" s="10">
        <f t="shared" si="143"/>
        <v>657000</v>
      </c>
      <c r="AB246" s="18">
        <f t="shared" si="144"/>
        <v>3.9743283960911258E-5</v>
      </c>
      <c r="AC246" s="18">
        <f t="shared" si="181"/>
        <v>0.34610041404519959</v>
      </c>
      <c r="AD246" s="18">
        <f t="shared" si="182"/>
        <v>1.442085058521665E-2</v>
      </c>
      <c r="AE246" s="18">
        <f t="shared" si="183"/>
        <v>1.676023301348513E-5</v>
      </c>
      <c r="AF246" s="10">
        <f t="shared" si="184"/>
        <v>1.6760233013485129E-2</v>
      </c>
      <c r="AG246" s="18">
        <f t="shared" si="159"/>
        <v>421.71233333333333</v>
      </c>
      <c r="AH246" s="25"/>
      <c r="AI246" s="76"/>
      <c r="AJ246" s="38"/>
      <c r="AK246" s="38"/>
      <c r="AL246" s="38"/>
      <c r="AM246" s="30"/>
      <c r="AN246" s="36"/>
      <c r="AO246" s="8"/>
      <c r="AP246" s="8"/>
      <c r="AQ246" s="8"/>
    </row>
    <row r="247" spans="6:43" x14ac:dyDescent="0.3">
      <c r="F247" s="23"/>
      <c r="G247" s="53">
        <v>0.58333333333333337</v>
      </c>
      <c r="H247" s="10">
        <v>35</v>
      </c>
      <c r="I247" s="10">
        <v>9</v>
      </c>
      <c r="J247" s="10">
        <v>29</v>
      </c>
      <c r="K247" s="10">
        <f t="shared" si="145"/>
        <v>2.9666999999999999</v>
      </c>
      <c r="L247" s="10">
        <f t="shared" si="146"/>
        <v>685.37432163683559</v>
      </c>
      <c r="M247" s="10">
        <f t="shared" si="147"/>
        <v>0.68537432163683554</v>
      </c>
      <c r="N247" s="12">
        <f t="shared" si="148"/>
        <v>3053.7484896681908</v>
      </c>
      <c r="O247" s="10" t="str">
        <f t="shared" si="149"/>
        <v>METANO</v>
      </c>
      <c r="P247" s="10">
        <f t="shared" ref="P247:P309" si="185">H247+273</f>
        <v>308</v>
      </c>
      <c r="Q247" s="10">
        <f t="shared" ref="Q247:Q309" si="186">I247/(14.6959)</f>
        <v>0.6124157077824427</v>
      </c>
      <c r="R247" s="11">
        <f t="shared" ref="R247:R308" si="187">N247/1000000</f>
        <v>3.0537484896681908E-3</v>
      </c>
      <c r="S247" s="11">
        <f t="shared" si="177"/>
        <v>1000</v>
      </c>
      <c r="T247" s="11">
        <f t="shared" si="178"/>
        <v>2.424832545860163E-2</v>
      </c>
      <c r="U247" s="11">
        <f t="shared" si="176"/>
        <v>16</v>
      </c>
      <c r="V247" s="10">
        <f t="shared" si="179"/>
        <v>1000</v>
      </c>
      <c r="W247" s="10">
        <f t="shared" ref="W247:W309" si="188">(1*$X$2*P247)/Q247</f>
        <v>41.239961155555555</v>
      </c>
      <c r="X247" s="12">
        <f t="shared" si="180"/>
        <v>1184.7725959389995</v>
      </c>
      <c r="Y247" s="10"/>
      <c r="Z247" s="10"/>
      <c r="AA247" s="10">
        <f t="shared" ref="AA247:AA309" si="189">$Y$4*$Z$4</f>
        <v>657000</v>
      </c>
      <c r="AB247" s="47">
        <f t="shared" ref="AB247:AB306" si="190">X247/AA247</f>
        <v>1.8033068431339415E-3</v>
      </c>
      <c r="AC247" s="47">
        <f t="shared" si="181"/>
        <v>15.703917312747615</v>
      </c>
      <c r="AD247" s="47">
        <f t="shared" si="182"/>
        <v>0.65432988803115066</v>
      </c>
      <c r="AE247" s="47">
        <f t="shared" si="183"/>
        <v>7.6047673653398176E-4</v>
      </c>
      <c r="AF247" s="12">
        <f t="shared" si="184"/>
        <v>0.76047673653398173</v>
      </c>
      <c r="AG247" s="47">
        <f t="shared" si="159"/>
        <v>421.71233333333328</v>
      </c>
      <c r="AH247" s="25"/>
      <c r="AI247" s="76"/>
      <c r="AJ247" s="38"/>
      <c r="AK247" s="38"/>
      <c r="AL247" s="38"/>
      <c r="AM247" s="30"/>
      <c r="AN247" s="36"/>
      <c r="AO247" s="8"/>
      <c r="AP247" s="8"/>
      <c r="AQ247" s="8"/>
    </row>
    <row r="248" spans="6:43" x14ac:dyDescent="0.3">
      <c r="F248" s="23"/>
      <c r="G248" s="53">
        <v>0.75</v>
      </c>
      <c r="H248" s="10">
        <v>27.19</v>
      </c>
      <c r="I248" s="10">
        <v>9</v>
      </c>
      <c r="J248" s="10">
        <v>16</v>
      </c>
      <c r="K248" s="10">
        <f t="shared" ref="K248:K307" si="191">(J248*1023)/10000</f>
        <v>1.6368</v>
      </c>
      <c r="L248" s="10">
        <f t="shared" ref="L248:L307" si="192">(((5/K248)-1)*1000)</f>
        <v>2054.7409579667642</v>
      </c>
      <c r="M248" s="10">
        <f t="shared" ref="M248:M307" si="193">L248/1000</f>
        <v>2.0547409579667644</v>
      </c>
      <c r="N248" s="10">
        <f t="shared" ref="N248:N307" si="194">1000*(M248)^(-2.955)</f>
        <v>119.07013185939128</v>
      </c>
      <c r="O248" s="10" t="str">
        <f t="shared" ref="O248:O307" si="195">IF(M248&lt;=2,"METANO","OTRO GAS")</f>
        <v>OTRO GAS</v>
      </c>
      <c r="P248" s="10">
        <f t="shared" si="185"/>
        <v>300.19</v>
      </c>
      <c r="Q248" s="10">
        <f t="shared" si="186"/>
        <v>0.6124157077824427</v>
      </c>
      <c r="R248" s="11">
        <f t="shared" si="187"/>
        <v>1.1907013185939128E-4</v>
      </c>
      <c r="S248" s="11">
        <f t="shared" si="177"/>
        <v>1000</v>
      </c>
      <c r="T248" s="11">
        <f t="shared" si="178"/>
        <v>2.4879190650085949E-2</v>
      </c>
      <c r="U248" s="11">
        <f t="shared" si="176"/>
        <v>16</v>
      </c>
      <c r="V248" s="10">
        <f t="shared" si="179"/>
        <v>1000</v>
      </c>
      <c r="W248" s="10">
        <f t="shared" si="188"/>
        <v>40.194233569111113</v>
      </c>
      <c r="X248" s="10">
        <f t="shared" si="180"/>
        <v>47.397896180170697</v>
      </c>
      <c r="Y248" s="10"/>
      <c r="Z248" s="10"/>
      <c r="AA248" s="10">
        <f t="shared" si="189"/>
        <v>657000</v>
      </c>
      <c r="AB248" s="18">
        <f t="shared" si="190"/>
        <v>7.2142916560381576E-5</v>
      </c>
      <c r="AC248" s="18">
        <f t="shared" si="181"/>
        <v>0.62824937457442687</v>
      </c>
      <c r="AD248" s="18">
        <f t="shared" si="182"/>
        <v>2.6177057273934452E-2</v>
      </c>
      <c r="AE248" s="18">
        <f t="shared" si="183"/>
        <v>3.0423557676150488E-5</v>
      </c>
      <c r="AF248" s="10">
        <f t="shared" si="184"/>
        <v>3.0423557676150487E-2</v>
      </c>
      <c r="AG248" s="18">
        <f t="shared" si="159"/>
        <v>421.71233333333333</v>
      </c>
      <c r="AH248" s="25"/>
      <c r="AI248" s="76"/>
      <c r="AJ248" s="38"/>
      <c r="AK248" s="38"/>
      <c r="AL248" s="38"/>
      <c r="AM248" s="30"/>
      <c r="AN248" s="36"/>
      <c r="AO248" s="8"/>
      <c r="AP248" s="8"/>
      <c r="AQ248" s="8"/>
    </row>
    <row r="249" spans="6:43" ht="15" thickBot="1" x14ac:dyDescent="0.35">
      <c r="F249" s="24"/>
      <c r="G249" s="54">
        <v>0.95833333333333337</v>
      </c>
      <c r="H249" s="13">
        <v>25.56</v>
      </c>
      <c r="I249" s="13">
        <v>9</v>
      </c>
      <c r="J249" s="13">
        <v>25</v>
      </c>
      <c r="K249" s="13">
        <f t="shared" si="191"/>
        <v>2.5575000000000001</v>
      </c>
      <c r="L249" s="13">
        <f t="shared" si="192"/>
        <v>955.03421309872908</v>
      </c>
      <c r="M249" s="13">
        <f t="shared" si="193"/>
        <v>0.95503421309872905</v>
      </c>
      <c r="N249" s="15">
        <f t="shared" si="194"/>
        <v>1145.6291666328725</v>
      </c>
      <c r="O249" s="13" t="str">
        <f t="shared" si="195"/>
        <v>METANO</v>
      </c>
      <c r="P249" s="13">
        <f t="shared" si="185"/>
        <v>298.56</v>
      </c>
      <c r="Q249" s="13">
        <f t="shared" si="186"/>
        <v>0.6124157077824427</v>
      </c>
      <c r="R249" s="14">
        <f t="shared" si="187"/>
        <v>1.1456291666328724E-3</v>
      </c>
      <c r="S249" s="14">
        <f t="shared" ref="S249:S258" si="196">1000/1</f>
        <v>1000</v>
      </c>
      <c r="T249" s="14">
        <f t="shared" ref="T249:T258" si="197">1/W249</f>
        <v>2.5015019564741763E-2</v>
      </c>
      <c r="U249" s="14">
        <f t="shared" ref="U249:U272" si="198">$D$6/1</f>
        <v>16</v>
      </c>
      <c r="V249" s="13">
        <f t="shared" ref="V249:V258" si="199">1000/1</f>
        <v>1000</v>
      </c>
      <c r="W249" s="13">
        <f t="shared" si="188"/>
        <v>39.975983125333336</v>
      </c>
      <c r="X249" s="15">
        <f t="shared" ref="X249:X258" si="200">R249*S249*T249*U249*V249</f>
        <v>458.52697627616169</v>
      </c>
      <c r="Y249" s="13"/>
      <c r="Z249" s="13"/>
      <c r="AA249" s="13">
        <f t="shared" si="189"/>
        <v>657000</v>
      </c>
      <c r="AB249" s="51">
        <f t="shared" si="190"/>
        <v>6.9791016175975906E-4</v>
      </c>
      <c r="AC249" s="51">
        <f t="shared" ref="AC249:AC258" si="201">AB249*8708.4</f>
        <v>6.0776808526686859</v>
      </c>
      <c r="AD249" s="51">
        <f t="shared" ref="AD249:AD258" si="202">AC249/24</f>
        <v>0.2532367021945286</v>
      </c>
      <c r="AE249" s="51">
        <f t="shared" ref="AE249:AE258" si="203">(AD249*4.184)/3600</f>
        <v>2.9431732277275215E-4</v>
      </c>
      <c r="AF249" s="15">
        <f t="shared" ref="AF249:AF258" si="204">AE249*1000</f>
        <v>0.29431732277275213</v>
      </c>
      <c r="AG249" s="51">
        <f t="shared" si="159"/>
        <v>421.71233333333339</v>
      </c>
      <c r="AH249" s="43"/>
      <c r="AI249" s="76"/>
      <c r="AJ249" s="38"/>
      <c r="AK249" s="38"/>
      <c r="AL249" s="38"/>
      <c r="AM249" s="30"/>
      <c r="AN249" s="36"/>
      <c r="AO249" s="8"/>
      <c r="AP249" s="8"/>
      <c r="AQ249" s="8"/>
    </row>
    <row r="250" spans="6:43" x14ac:dyDescent="0.3">
      <c r="F250" s="22">
        <v>44501</v>
      </c>
      <c r="G250" s="55">
        <v>4.1666666666666664E-2</v>
      </c>
      <c r="H250" s="16">
        <v>25.44</v>
      </c>
      <c r="I250" s="16">
        <v>9</v>
      </c>
      <c r="J250" s="16">
        <v>30</v>
      </c>
      <c r="K250" s="16">
        <f t="shared" si="191"/>
        <v>3.069</v>
      </c>
      <c r="L250" s="16">
        <f t="shared" si="192"/>
        <v>629.19517758227437</v>
      </c>
      <c r="M250" s="16">
        <f t="shared" si="193"/>
        <v>0.62919517758227439</v>
      </c>
      <c r="N250" s="19">
        <f t="shared" si="194"/>
        <v>3931.779792698293</v>
      </c>
      <c r="O250" s="16" t="str">
        <f t="shared" si="195"/>
        <v>METANO</v>
      </c>
      <c r="P250" s="16">
        <f t="shared" si="185"/>
        <v>298.44</v>
      </c>
      <c r="Q250" s="16">
        <f t="shared" si="186"/>
        <v>0.6124157077824427</v>
      </c>
      <c r="R250" s="17">
        <f t="shared" si="187"/>
        <v>3.9317797926982931E-3</v>
      </c>
      <c r="S250" s="17">
        <f t="shared" si="196"/>
        <v>1000</v>
      </c>
      <c r="T250" s="17">
        <f t="shared" si="197"/>
        <v>2.5025077875785087E-2</v>
      </c>
      <c r="U250" s="17">
        <f t="shared" si="198"/>
        <v>16</v>
      </c>
      <c r="V250" s="16">
        <f t="shared" si="199"/>
        <v>1000</v>
      </c>
      <c r="W250" s="16">
        <f t="shared" si="188"/>
        <v>39.959915608000003</v>
      </c>
      <c r="X250" s="19">
        <f t="shared" si="200"/>
        <v>1574.2895280434068</v>
      </c>
      <c r="Y250" s="16"/>
      <c r="Z250" s="16"/>
      <c r="AA250" s="16">
        <f t="shared" si="189"/>
        <v>657000</v>
      </c>
      <c r="AB250" s="50">
        <f t="shared" si="190"/>
        <v>2.396178885910817E-3</v>
      </c>
      <c r="AC250" s="50">
        <f t="shared" si="201"/>
        <v>20.866884210065759</v>
      </c>
      <c r="AD250" s="50">
        <f t="shared" si="202"/>
        <v>0.86945350875273997</v>
      </c>
      <c r="AE250" s="50">
        <f t="shared" si="203"/>
        <v>1.0104981890615178E-3</v>
      </c>
      <c r="AF250" s="19">
        <f t="shared" si="204"/>
        <v>1.0104981890615179</v>
      </c>
      <c r="AG250" s="50">
        <f t="shared" si="159"/>
        <v>421.71233333333339</v>
      </c>
      <c r="AH250" s="44">
        <f>AVERAGE(AG250,AG252,AG254,AG257)</f>
        <v>421.71233333333333</v>
      </c>
      <c r="AI250" s="77"/>
      <c r="AJ250" s="38"/>
      <c r="AK250" s="38"/>
      <c r="AL250" s="38"/>
      <c r="AM250" s="30"/>
      <c r="AN250" s="36"/>
      <c r="AO250" s="8"/>
      <c r="AP250" s="8"/>
      <c r="AQ250" s="8"/>
    </row>
    <row r="251" spans="6:43" x14ac:dyDescent="0.3">
      <c r="F251" s="23"/>
      <c r="G251" s="53">
        <v>0.25</v>
      </c>
      <c r="H251" s="10">
        <v>22.81</v>
      </c>
      <c r="I251" s="10">
        <v>9</v>
      </c>
      <c r="J251" s="10">
        <v>4</v>
      </c>
      <c r="K251" s="10">
        <f t="shared" si="191"/>
        <v>0.40920000000000001</v>
      </c>
      <c r="L251" s="10">
        <f t="shared" si="192"/>
        <v>11218.963831867057</v>
      </c>
      <c r="M251" s="10">
        <f t="shared" si="193"/>
        <v>11.218963831867057</v>
      </c>
      <c r="N251" s="10">
        <f t="shared" si="194"/>
        <v>0.78956816571925181</v>
      </c>
      <c r="O251" s="10" t="str">
        <f t="shared" si="195"/>
        <v>OTRO GAS</v>
      </c>
      <c r="P251" s="10">
        <f t="shared" si="185"/>
        <v>295.81</v>
      </c>
      <c r="Q251" s="10">
        <f t="shared" si="186"/>
        <v>0.6124157077824427</v>
      </c>
      <c r="R251" s="11">
        <f t="shared" si="187"/>
        <v>7.8956816571925184E-7</v>
      </c>
      <c r="S251" s="11">
        <f t="shared" si="196"/>
        <v>1000</v>
      </c>
      <c r="T251" s="11">
        <f t="shared" si="197"/>
        <v>2.5247571891583449E-2</v>
      </c>
      <c r="U251" s="11">
        <f t="shared" si="198"/>
        <v>16</v>
      </c>
      <c r="V251" s="10">
        <f t="shared" si="199"/>
        <v>1000</v>
      </c>
      <c r="W251" s="10">
        <f t="shared" si="188"/>
        <v>39.60776918644445</v>
      </c>
      <c r="X251" s="10">
        <f t="shared" si="200"/>
        <v>0.31895486443683974</v>
      </c>
      <c r="Y251" s="10"/>
      <c r="Z251" s="10"/>
      <c r="AA251" s="10">
        <f t="shared" si="189"/>
        <v>657000</v>
      </c>
      <c r="AB251" s="18">
        <f t="shared" si="190"/>
        <v>4.8547163536809698E-7</v>
      </c>
      <c r="AC251" s="18">
        <f t="shared" si="201"/>
        <v>4.2276811894395357E-3</v>
      </c>
      <c r="AD251" s="18">
        <f t="shared" si="202"/>
        <v>1.76153382893314E-4</v>
      </c>
      <c r="AE251" s="18">
        <f t="shared" si="203"/>
        <v>2.0472937611822938E-7</v>
      </c>
      <c r="AF251" s="10">
        <f t="shared" si="204"/>
        <v>2.0472937611822937E-4</v>
      </c>
      <c r="AG251" s="18">
        <f t="shared" si="159"/>
        <v>421.71233333333333</v>
      </c>
      <c r="AH251" s="25"/>
      <c r="AI251" s="76"/>
      <c r="AJ251" s="38"/>
      <c r="AK251" s="38"/>
      <c r="AL251" s="38"/>
      <c r="AM251" s="30"/>
      <c r="AN251" s="36"/>
      <c r="AO251" s="8"/>
      <c r="AP251" s="8"/>
      <c r="AQ251" s="8"/>
    </row>
    <row r="252" spans="6:43" x14ac:dyDescent="0.3">
      <c r="F252" s="23"/>
      <c r="G252" s="53">
        <v>0.25069444444444444</v>
      </c>
      <c r="H252" s="10">
        <v>22.81</v>
      </c>
      <c r="I252" s="10">
        <v>9</v>
      </c>
      <c r="J252" s="10">
        <v>23</v>
      </c>
      <c r="K252" s="10">
        <f t="shared" si="191"/>
        <v>2.3529</v>
      </c>
      <c r="L252" s="10">
        <f t="shared" si="192"/>
        <v>1125.0371881507926</v>
      </c>
      <c r="M252" s="10">
        <f t="shared" si="193"/>
        <v>1.1250371881507926</v>
      </c>
      <c r="N252" s="12">
        <f t="shared" si="194"/>
        <v>705.99540526997589</v>
      </c>
      <c r="O252" s="10" t="str">
        <f t="shared" si="195"/>
        <v>METANO</v>
      </c>
      <c r="P252" s="10">
        <f t="shared" si="185"/>
        <v>295.81</v>
      </c>
      <c r="Q252" s="10">
        <f t="shared" si="186"/>
        <v>0.6124157077824427</v>
      </c>
      <c r="R252" s="11">
        <f t="shared" si="187"/>
        <v>7.0599540526997584E-4</v>
      </c>
      <c r="S252" s="11">
        <f t="shared" si="196"/>
        <v>1000</v>
      </c>
      <c r="T252" s="11">
        <f t="shared" si="197"/>
        <v>2.5247571891583449E-2</v>
      </c>
      <c r="U252" s="11">
        <f t="shared" si="198"/>
        <v>16</v>
      </c>
      <c r="V252" s="10">
        <f t="shared" si="199"/>
        <v>1000</v>
      </c>
      <c r="W252" s="10">
        <f t="shared" si="188"/>
        <v>39.60776918644445</v>
      </c>
      <c r="X252" s="12">
        <f t="shared" si="200"/>
        <v>285.19471599490095</v>
      </c>
      <c r="Y252" s="10"/>
      <c r="Z252" s="10"/>
      <c r="AA252" s="10">
        <f t="shared" si="189"/>
        <v>657000</v>
      </c>
      <c r="AB252" s="47">
        <f t="shared" si="190"/>
        <v>4.3408632571522213E-4</v>
      </c>
      <c r="AC252" s="47">
        <f t="shared" si="201"/>
        <v>3.7801973588584401</v>
      </c>
      <c r="AD252" s="47">
        <f t="shared" si="202"/>
        <v>0.15750822328576833</v>
      </c>
      <c r="AE252" s="47">
        <f t="shared" si="203"/>
        <v>1.8305955728545965E-4</v>
      </c>
      <c r="AF252" s="12">
        <f t="shared" si="204"/>
        <v>0.18305955728545964</v>
      </c>
      <c r="AG252" s="47">
        <f t="shared" si="159"/>
        <v>421.71233333333328</v>
      </c>
      <c r="AH252" s="25"/>
      <c r="AI252" s="76"/>
      <c r="AJ252" s="38"/>
      <c r="AK252" s="38"/>
      <c r="AL252" s="38"/>
      <c r="AM252" s="30"/>
      <c r="AN252" s="36"/>
      <c r="AO252" s="8"/>
      <c r="AP252" s="8"/>
      <c r="AQ252" s="8"/>
    </row>
    <row r="253" spans="6:43" x14ac:dyDescent="0.3">
      <c r="F253" s="23"/>
      <c r="G253" s="53">
        <v>0.41666666666666669</v>
      </c>
      <c r="H253" s="10">
        <v>30.37</v>
      </c>
      <c r="I253" s="10">
        <v>9</v>
      </c>
      <c r="J253" s="10">
        <v>6</v>
      </c>
      <c r="K253" s="10">
        <f t="shared" si="191"/>
        <v>0.61380000000000001</v>
      </c>
      <c r="L253" s="10">
        <f t="shared" si="192"/>
        <v>7145.9758879113715</v>
      </c>
      <c r="M253" s="10">
        <f t="shared" si="193"/>
        <v>7.1459758879113711</v>
      </c>
      <c r="N253" s="10">
        <f t="shared" si="194"/>
        <v>2.9939747282432063</v>
      </c>
      <c r="O253" s="10" t="str">
        <f t="shared" si="195"/>
        <v>OTRO GAS</v>
      </c>
      <c r="P253" s="10">
        <f t="shared" si="185"/>
        <v>303.37</v>
      </c>
      <c r="Q253" s="10">
        <f t="shared" si="186"/>
        <v>0.6124157077824427</v>
      </c>
      <c r="R253" s="11">
        <f t="shared" si="187"/>
        <v>2.9939747282432063E-6</v>
      </c>
      <c r="S253" s="11">
        <f t="shared" si="196"/>
        <v>1000</v>
      </c>
      <c r="T253" s="11">
        <f t="shared" si="197"/>
        <v>2.4618400768860797E-2</v>
      </c>
      <c r="U253" s="11">
        <f t="shared" si="198"/>
        <v>16</v>
      </c>
      <c r="V253" s="10">
        <f t="shared" si="199"/>
        <v>1000</v>
      </c>
      <c r="W253" s="10">
        <f t="shared" si="188"/>
        <v>40.620022778444451</v>
      </c>
      <c r="X253" s="10">
        <f t="shared" si="200"/>
        <v>1.1793099160277174</v>
      </c>
      <c r="Y253" s="10"/>
      <c r="Z253" s="10"/>
      <c r="AA253" s="10">
        <f t="shared" si="189"/>
        <v>657000</v>
      </c>
      <c r="AB253" s="18">
        <f t="shared" si="190"/>
        <v>1.7949922618382305E-6</v>
      </c>
      <c r="AC253" s="18">
        <f t="shared" si="201"/>
        <v>1.5631510612992047E-2</v>
      </c>
      <c r="AD253" s="18">
        <f t="shared" si="202"/>
        <v>6.5131294220800197E-4</v>
      </c>
      <c r="AE253" s="18">
        <f t="shared" si="203"/>
        <v>7.5697037505507781E-7</v>
      </c>
      <c r="AF253" s="10">
        <f t="shared" si="204"/>
        <v>7.5697037505507785E-4</v>
      </c>
      <c r="AG253" s="18">
        <f t="shared" si="159"/>
        <v>421.71233333333333</v>
      </c>
      <c r="AH253" s="25"/>
      <c r="AI253" s="76"/>
      <c r="AJ253" s="38"/>
      <c r="AK253" s="38"/>
      <c r="AL253" s="38"/>
      <c r="AM253" s="30"/>
      <c r="AN253" s="36"/>
      <c r="AO253" s="8"/>
      <c r="AP253" s="8"/>
      <c r="AQ253" s="8"/>
    </row>
    <row r="254" spans="6:43" x14ac:dyDescent="0.3">
      <c r="F254" s="23"/>
      <c r="G254" s="53">
        <v>0.45833333333333331</v>
      </c>
      <c r="H254" s="10">
        <v>34.19</v>
      </c>
      <c r="I254" s="10">
        <v>9</v>
      </c>
      <c r="J254" s="10">
        <v>28</v>
      </c>
      <c r="K254" s="10">
        <f t="shared" si="191"/>
        <v>2.8643999999999998</v>
      </c>
      <c r="L254" s="10">
        <f t="shared" si="192"/>
        <v>745.56626169529409</v>
      </c>
      <c r="M254" s="10">
        <f t="shared" si="193"/>
        <v>0.74556626169529405</v>
      </c>
      <c r="N254" s="12">
        <f t="shared" si="194"/>
        <v>2381.2398383577811</v>
      </c>
      <c r="O254" s="10" t="str">
        <f t="shared" si="195"/>
        <v>METANO</v>
      </c>
      <c r="P254" s="10">
        <f t="shared" si="185"/>
        <v>307.19</v>
      </c>
      <c r="Q254" s="10">
        <f t="shared" si="186"/>
        <v>0.6124157077824427</v>
      </c>
      <c r="R254" s="11">
        <f t="shared" si="187"/>
        <v>2.381239838357781E-3</v>
      </c>
      <c r="S254" s="11">
        <f t="shared" si="196"/>
        <v>1000</v>
      </c>
      <c r="T254" s="11">
        <f t="shared" si="197"/>
        <v>2.4312263554312645E-2</v>
      </c>
      <c r="U254" s="11">
        <f t="shared" si="198"/>
        <v>16</v>
      </c>
      <c r="V254" s="10">
        <f t="shared" si="199"/>
        <v>1000</v>
      </c>
      <c r="W254" s="10">
        <f t="shared" si="188"/>
        <v>41.131505413555558</v>
      </c>
      <c r="X254" s="12">
        <f t="shared" si="200"/>
        <v>926.29328857893131</v>
      </c>
      <c r="Y254" s="10"/>
      <c r="Z254" s="10"/>
      <c r="AA254" s="10">
        <f t="shared" si="189"/>
        <v>657000</v>
      </c>
      <c r="AB254" s="47">
        <f t="shared" si="190"/>
        <v>1.4098832398461664E-3</v>
      </c>
      <c r="AC254" s="47">
        <f t="shared" si="201"/>
        <v>12.277827205876354</v>
      </c>
      <c r="AD254" s="47">
        <f t="shared" si="202"/>
        <v>0.51157613357818144</v>
      </c>
      <c r="AE254" s="47">
        <f t="shared" si="203"/>
        <v>5.9456515080308641E-4</v>
      </c>
      <c r="AF254" s="12">
        <f t="shared" si="204"/>
        <v>0.59456515080308636</v>
      </c>
      <c r="AG254" s="47">
        <f t="shared" si="159"/>
        <v>421.71233333333328</v>
      </c>
      <c r="AH254" s="25"/>
      <c r="AI254" s="76"/>
      <c r="AJ254" s="38"/>
      <c r="AK254" s="38"/>
      <c r="AL254" s="38"/>
      <c r="AM254" s="30"/>
      <c r="AN254" s="36"/>
      <c r="AO254" s="8"/>
      <c r="AP254" s="8"/>
      <c r="AQ254" s="8"/>
    </row>
    <row r="255" spans="6:43" x14ac:dyDescent="0.3">
      <c r="F255" s="23"/>
      <c r="G255" s="53">
        <v>0.5</v>
      </c>
      <c r="H255" s="10">
        <v>36.130000000000003</v>
      </c>
      <c r="I255" s="10">
        <v>9</v>
      </c>
      <c r="J255" s="10">
        <v>3</v>
      </c>
      <c r="K255" s="10">
        <f t="shared" si="191"/>
        <v>0.30690000000000001</v>
      </c>
      <c r="L255" s="10">
        <f t="shared" si="192"/>
        <v>15291.951775822743</v>
      </c>
      <c r="M255" s="10">
        <f t="shared" si="193"/>
        <v>15.291951775822742</v>
      </c>
      <c r="N255" s="10">
        <f t="shared" si="194"/>
        <v>0.31616374853762219</v>
      </c>
      <c r="O255" s="10" t="str">
        <f t="shared" si="195"/>
        <v>OTRO GAS</v>
      </c>
      <c r="P255" s="10">
        <f t="shared" si="185"/>
        <v>309.13</v>
      </c>
      <c r="Q255" s="10">
        <f t="shared" si="186"/>
        <v>0.6124157077824427</v>
      </c>
      <c r="R255" s="11">
        <f t="shared" si="187"/>
        <v>3.1616374853762217E-7</v>
      </c>
      <c r="S255" s="11">
        <f t="shared" si="196"/>
        <v>1000</v>
      </c>
      <c r="T255" s="11">
        <f t="shared" si="197"/>
        <v>2.4159687643545761E-2</v>
      </c>
      <c r="U255" s="11">
        <f t="shared" si="198"/>
        <v>16</v>
      </c>
      <c r="V255" s="10">
        <f t="shared" si="199"/>
        <v>1000</v>
      </c>
      <c r="W255" s="10">
        <f t="shared" si="188"/>
        <v>41.391263610444447</v>
      </c>
      <c r="X255" s="10">
        <f t="shared" si="200"/>
        <v>0.12221467854210401</v>
      </c>
      <c r="Y255" s="10"/>
      <c r="Z255" s="10"/>
      <c r="AA255" s="10">
        <f t="shared" si="189"/>
        <v>657000</v>
      </c>
      <c r="AB255" s="18">
        <f t="shared" si="190"/>
        <v>1.8601929762877321E-7</v>
      </c>
      <c r="AC255" s="18">
        <f t="shared" si="201"/>
        <v>1.6199304514704087E-3</v>
      </c>
      <c r="AD255" s="18">
        <f t="shared" si="202"/>
        <v>6.7497102144600362E-5</v>
      </c>
      <c r="AE255" s="18">
        <f t="shared" si="203"/>
        <v>7.8446632048057767E-8</v>
      </c>
      <c r="AF255" s="10">
        <f t="shared" si="204"/>
        <v>7.8446632048057772E-5</v>
      </c>
      <c r="AG255" s="18">
        <f t="shared" si="159"/>
        <v>421.71233333333345</v>
      </c>
      <c r="AH255" s="25"/>
      <c r="AI255" s="76"/>
      <c r="AJ255" s="38"/>
      <c r="AK255" s="38"/>
      <c r="AL255" s="38"/>
      <c r="AM255" s="30"/>
      <c r="AN255" s="36"/>
      <c r="AO255" s="8"/>
      <c r="AP255" s="8"/>
      <c r="AQ255" s="8"/>
    </row>
    <row r="256" spans="6:43" x14ac:dyDescent="0.3">
      <c r="F256" s="23"/>
      <c r="G256" s="53">
        <v>0.58333333333333337</v>
      </c>
      <c r="H256" s="10">
        <v>35.5</v>
      </c>
      <c r="I256" s="10">
        <v>9</v>
      </c>
      <c r="J256" s="10">
        <v>14</v>
      </c>
      <c r="K256" s="10">
        <f t="shared" si="191"/>
        <v>1.4321999999999999</v>
      </c>
      <c r="L256" s="10">
        <f t="shared" si="192"/>
        <v>2491.1325233905882</v>
      </c>
      <c r="M256" s="10">
        <f t="shared" si="193"/>
        <v>2.4911325233905881</v>
      </c>
      <c r="N256" s="10">
        <f t="shared" si="194"/>
        <v>67.398054758886161</v>
      </c>
      <c r="O256" s="10" t="str">
        <f t="shared" si="195"/>
        <v>OTRO GAS</v>
      </c>
      <c r="P256" s="10">
        <f t="shared" si="185"/>
        <v>308.5</v>
      </c>
      <c r="Q256" s="10">
        <f t="shared" si="186"/>
        <v>0.6124157077824427</v>
      </c>
      <c r="R256" s="11">
        <f t="shared" si="187"/>
        <v>6.7398054758886167E-5</v>
      </c>
      <c r="S256" s="11">
        <f t="shared" si="196"/>
        <v>1000</v>
      </c>
      <c r="T256" s="11">
        <f t="shared" si="197"/>
        <v>2.4209025093190603E-2</v>
      </c>
      <c r="U256" s="11">
        <f t="shared" si="198"/>
        <v>16</v>
      </c>
      <c r="V256" s="10">
        <f t="shared" si="199"/>
        <v>1000</v>
      </c>
      <c r="W256" s="10">
        <f t="shared" si="188"/>
        <v>41.306909144444447</v>
      </c>
      <c r="X256" s="10">
        <f t="shared" si="200"/>
        <v>26.10625918224175</v>
      </c>
      <c r="Y256" s="10"/>
      <c r="Z256" s="10"/>
      <c r="AA256" s="10">
        <f t="shared" si="189"/>
        <v>657000</v>
      </c>
      <c r="AB256" s="18">
        <f t="shared" si="190"/>
        <v>3.9735554310870247E-5</v>
      </c>
      <c r="AC256" s="18">
        <f t="shared" si="201"/>
        <v>0.34603310116078245</v>
      </c>
      <c r="AD256" s="18">
        <f t="shared" si="202"/>
        <v>1.4418045881699268E-2</v>
      </c>
      <c r="AE256" s="18">
        <f t="shared" si="203"/>
        <v>1.6756973324730485E-5</v>
      </c>
      <c r="AF256" s="10">
        <f t="shared" si="204"/>
        <v>1.6756973324730487E-2</v>
      </c>
      <c r="AG256" s="18">
        <f t="shared" si="159"/>
        <v>421.71233333333339</v>
      </c>
      <c r="AH256" s="25"/>
      <c r="AI256" s="76"/>
      <c r="AJ256" s="38"/>
      <c r="AK256" s="38"/>
      <c r="AL256" s="38"/>
      <c r="AM256" s="30"/>
      <c r="AN256" s="36"/>
      <c r="AO256" s="8"/>
      <c r="AP256" s="8"/>
      <c r="AQ256" s="8"/>
    </row>
    <row r="257" spans="6:43" ht="15" thickBot="1" x14ac:dyDescent="0.35">
      <c r="F257" s="24"/>
      <c r="G257" s="54">
        <v>0.70833333333333337</v>
      </c>
      <c r="H257" s="13">
        <v>30.44</v>
      </c>
      <c r="I257" s="13">
        <v>9</v>
      </c>
      <c r="J257" s="13">
        <v>30</v>
      </c>
      <c r="K257" s="13">
        <f t="shared" si="191"/>
        <v>3.069</v>
      </c>
      <c r="L257" s="13">
        <f t="shared" si="192"/>
        <v>629.19517758227437</v>
      </c>
      <c r="M257" s="13">
        <f t="shared" si="193"/>
        <v>0.62919517758227439</v>
      </c>
      <c r="N257" s="15">
        <f t="shared" si="194"/>
        <v>3931.779792698293</v>
      </c>
      <c r="O257" s="13" t="str">
        <f t="shared" si="195"/>
        <v>METANO</v>
      </c>
      <c r="P257" s="13">
        <f t="shared" si="185"/>
        <v>303.44</v>
      </c>
      <c r="Q257" s="13">
        <f t="shared" si="186"/>
        <v>0.6124157077824427</v>
      </c>
      <c r="R257" s="14">
        <f t="shared" si="187"/>
        <v>3.9317797926982931E-3</v>
      </c>
      <c r="S257" s="14">
        <f t="shared" si="196"/>
        <v>1000</v>
      </c>
      <c r="T257" s="14">
        <f t="shared" si="197"/>
        <v>2.4612721596524188E-2</v>
      </c>
      <c r="U257" s="14">
        <f t="shared" si="198"/>
        <v>16</v>
      </c>
      <c r="V257" s="13">
        <f t="shared" si="199"/>
        <v>1000</v>
      </c>
      <c r="W257" s="13">
        <f t="shared" si="188"/>
        <v>40.629395496888897</v>
      </c>
      <c r="X257" s="15">
        <f t="shared" si="200"/>
        <v>1548.3488226643626</v>
      </c>
      <c r="Y257" s="13"/>
      <c r="Z257" s="13"/>
      <c r="AA257" s="13">
        <f t="shared" si="189"/>
        <v>657000</v>
      </c>
      <c r="AB257" s="51">
        <f t="shared" si="190"/>
        <v>2.3566953160796995E-3</v>
      </c>
      <c r="AC257" s="51">
        <f t="shared" si="201"/>
        <v>20.523045490548455</v>
      </c>
      <c r="AD257" s="51">
        <f t="shared" si="202"/>
        <v>0.85512689543951892</v>
      </c>
      <c r="AE257" s="51">
        <f t="shared" si="203"/>
        <v>9.9384748069970765E-4</v>
      </c>
      <c r="AF257" s="15">
        <f t="shared" si="204"/>
        <v>0.99384748069970763</v>
      </c>
      <c r="AG257" s="51">
        <f t="shared" si="159"/>
        <v>421.71233333333333</v>
      </c>
      <c r="AH257" s="43"/>
      <c r="AI257" s="76"/>
      <c r="AJ257" s="38"/>
      <c r="AK257" s="38"/>
      <c r="AL257" s="38"/>
      <c r="AM257" s="30"/>
      <c r="AN257" s="36"/>
      <c r="AO257" s="8"/>
      <c r="AP257" s="8"/>
      <c r="AQ257" s="8"/>
    </row>
    <row r="258" spans="6:43" x14ac:dyDescent="0.3">
      <c r="F258" s="22">
        <v>44502</v>
      </c>
      <c r="G258" s="55">
        <v>4.1666666666666664E-2</v>
      </c>
      <c r="H258" s="16">
        <v>25.69</v>
      </c>
      <c r="I258" s="16">
        <v>9</v>
      </c>
      <c r="J258" s="16">
        <v>28</v>
      </c>
      <c r="K258" s="16">
        <f t="shared" si="191"/>
        <v>2.8643999999999998</v>
      </c>
      <c r="L258" s="16">
        <f t="shared" si="192"/>
        <v>745.56626169529409</v>
      </c>
      <c r="M258" s="16">
        <f t="shared" si="193"/>
        <v>0.74556626169529405</v>
      </c>
      <c r="N258" s="19">
        <f t="shared" si="194"/>
        <v>2381.2398383577811</v>
      </c>
      <c r="O258" s="16" t="str">
        <f t="shared" si="195"/>
        <v>METANO</v>
      </c>
      <c r="P258" s="16">
        <f t="shared" si="185"/>
        <v>298.69</v>
      </c>
      <c r="Q258" s="16">
        <f t="shared" si="186"/>
        <v>0.6124157077824427</v>
      </c>
      <c r="R258" s="17">
        <f t="shared" si="187"/>
        <v>2.381239838357781E-3</v>
      </c>
      <c r="S258" s="17">
        <f t="shared" si="196"/>
        <v>1000</v>
      </c>
      <c r="T258" s="17">
        <f t="shared" si="197"/>
        <v>2.5004132181356262E-2</v>
      </c>
      <c r="U258" s="17">
        <f t="shared" si="198"/>
        <v>16</v>
      </c>
      <c r="V258" s="16">
        <f t="shared" si="199"/>
        <v>1000</v>
      </c>
      <c r="W258" s="16">
        <f t="shared" si="188"/>
        <v>39.993389602444445</v>
      </c>
      <c r="X258" s="19">
        <f t="shared" si="200"/>
        <v>952.6533707809499</v>
      </c>
      <c r="Y258" s="16"/>
      <c r="Z258" s="16"/>
      <c r="AA258" s="16">
        <f t="shared" si="189"/>
        <v>657000</v>
      </c>
      <c r="AB258" s="50">
        <f t="shared" si="190"/>
        <v>1.4500051305646117E-3</v>
      </c>
      <c r="AC258" s="50">
        <f t="shared" si="201"/>
        <v>12.627224679008863</v>
      </c>
      <c r="AD258" s="50">
        <f t="shared" si="202"/>
        <v>0.52613436162536931</v>
      </c>
      <c r="AE258" s="50">
        <f t="shared" si="203"/>
        <v>6.1148504695570695E-4</v>
      </c>
      <c r="AF258" s="19">
        <f t="shared" si="204"/>
        <v>0.61148504695570693</v>
      </c>
      <c r="AG258" s="50">
        <f t="shared" si="159"/>
        <v>421.71233333333322</v>
      </c>
      <c r="AH258" s="44">
        <f>AVERAGE(AG258,AG260,AG263,AG266,AG267)</f>
        <v>421.71233333333328</v>
      </c>
      <c r="AI258" s="77"/>
      <c r="AJ258" s="38"/>
      <c r="AK258" s="38"/>
      <c r="AL258" s="38"/>
      <c r="AM258" s="30"/>
      <c r="AN258" s="36"/>
      <c r="AO258" s="8"/>
      <c r="AP258" s="8"/>
      <c r="AQ258" s="8"/>
    </row>
    <row r="259" spans="6:43" x14ac:dyDescent="0.3">
      <c r="F259" s="23"/>
      <c r="G259" s="53">
        <v>0.41666666666666669</v>
      </c>
      <c r="H259" s="10">
        <v>34.380000000000003</v>
      </c>
      <c r="I259" s="10">
        <v>9</v>
      </c>
      <c r="J259" s="10">
        <v>5</v>
      </c>
      <c r="K259" s="10">
        <f t="shared" si="191"/>
        <v>0.51149999999999995</v>
      </c>
      <c r="L259" s="10">
        <f t="shared" si="192"/>
        <v>8775.1710654936469</v>
      </c>
      <c r="M259" s="10">
        <f t="shared" si="193"/>
        <v>8.7751710654936463</v>
      </c>
      <c r="N259" s="10">
        <f t="shared" si="194"/>
        <v>1.6318480889172939</v>
      </c>
      <c r="O259" s="10" t="str">
        <f t="shared" si="195"/>
        <v>OTRO GAS</v>
      </c>
      <c r="P259" s="10">
        <f t="shared" si="185"/>
        <v>307.38</v>
      </c>
      <c r="Q259" s="10">
        <f t="shared" si="186"/>
        <v>0.6124157077824427</v>
      </c>
      <c r="R259" s="11">
        <f t="shared" si="187"/>
        <v>1.6318480889172938E-6</v>
      </c>
      <c r="S259" s="11">
        <f t="shared" ref="S259:S271" si="205">1000/1</f>
        <v>1000</v>
      </c>
      <c r="T259" s="11">
        <f t="shared" ref="T259:T271" si="206">1/W259</f>
        <v>2.4297235478070472E-2</v>
      </c>
      <c r="U259" s="11">
        <f t="shared" si="198"/>
        <v>16</v>
      </c>
      <c r="V259" s="10">
        <f t="shared" ref="V259:V271" si="207">1000/1</f>
        <v>1000</v>
      </c>
      <c r="W259" s="10">
        <f t="shared" si="188"/>
        <v>41.156945649333331</v>
      </c>
      <c r="X259" s="10">
        <f t="shared" ref="X259:X271" si="208">R259*S259*T259*U259*V259</f>
        <v>0.63439035649380437</v>
      </c>
      <c r="Y259" s="10"/>
      <c r="Z259" s="10"/>
      <c r="AA259" s="10">
        <f t="shared" si="189"/>
        <v>657000</v>
      </c>
      <c r="AB259" s="18">
        <f t="shared" si="190"/>
        <v>9.6558653956439023E-7</v>
      </c>
      <c r="AC259" s="18">
        <f t="shared" ref="AC259:AC271" si="209">AB259*8708.4</f>
        <v>8.4087138211425359E-3</v>
      </c>
      <c r="AD259" s="18">
        <f t="shared" ref="AD259:AD271" si="210">AC259/24</f>
        <v>3.5036307588093898E-4</v>
      </c>
      <c r="AE259" s="18">
        <f t="shared" ref="AE259:AE271" si="211">(AD259*4.184)/3600</f>
        <v>4.0719975263495797E-7</v>
      </c>
      <c r="AF259" s="10">
        <f t="shared" ref="AF259:AF271" si="212">AE259*1000</f>
        <v>4.0719975263495795E-4</v>
      </c>
      <c r="AG259" s="18">
        <f t="shared" si="159"/>
        <v>421.71233333333328</v>
      </c>
      <c r="AH259" s="25"/>
      <c r="AI259" s="76"/>
      <c r="AJ259" s="38"/>
      <c r="AK259" s="38"/>
      <c r="AL259" s="38"/>
      <c r="AM259" s="30"/>
      <c r="AN259" s="36"/>
      <c r="AO259" s="8"/>
      <c r="AP259" s="8"/>
      <c r="AQ259" s="8"/>
    </row>
    <row r="260" spans="6:43" x14ac:dyDescent="0.3">
      <c r="F260" s="23"/>
      <c r="G260" s="53">
        <v>0.45833333333333331</v>
      </c>
      <c r="H260" s="10">
        <v>36.880000000000003</v>
      </c>
      <c r="I260" s="10">
        <v>9</v>
      </c>
      <c r="J260" s="10">
        <v>18</v>
      </c>
      <c r="K260" s="10">
        <f t="shared" si="191"/>
        <v>1.8413999999999999</v>
      </c>
      <c r="L260" s="10">
        <f t="shared" si="192"/>
        <v>1715.3252959704575</v>
      </c>
      <c r="M260" s="10">
        <f t="shared" si="193"/>
        <v>1.7153252959704575</v>
      </c>
      <c r="N260" s="12">
        <f t="shared" si="194"/>
        <v>203.00471056306213</v>
      </c>
      <c r="O260" s="10" t="str">
        <f t="shared" si="195"/>
        <v>METANO</v>
      </c>
      <c r="P260" s="10">
        <f t="shared" si="185"/>
        <v>309.88</v>
      </c>
      <c r="Q260" s="10">
        <f t="shared" si="186"/>
        <v>0.6124157077824427</v>
      </c>
      <c r="R260" s="11">
        <f t="shared" si="187"/>
        <v>2.0300471056306212E-4</v>
      </c>
      <c r="S260" s="11">
        <f t="shared" si="205"/>
        <v>1000</v>
      </c>
      <c r="T260" s="11">
        <f t="shared" si="206"/>
        <v>2.4101214151443465E-2</v>
      </c>
      <c r="U260" s="11">
        <f t="shared" si="198"/>
        <v>16</v>
      </c>
      <c r="V260" s="10">
        <f t="shared" si="207"/>
        <v>1000</v>
      </c>
      <c r="W260" s="10">
        <f t="shared" si="188"/>
        <v>41.491685593777781</v>
      </c>
      <c r="X260" s="12">
        <f t="shared" si="208"/>
        <v>78.282560048514526</v>
      </c>
      <c r="Y260" s="10"/>
      <c r="Z260" s="10"/>
      <c r="AA260" s="10">
        <f t="shared" si="189"/>
        <v>657000</v>
      </c>
      <c r="AB260" s="47">
        <f t="shared" si="190"/>
        <v>1.1915153736455788E-4</v>
      </c>
      <c r="AC260" s="47">
        <f t="shared" si="209"/>
        <v>1.0376192479855157</v>
      </c>
      <c r="AD260" s="47">
        <f t="shared" si="210"/>
        <v>4.3234135332729823E-2</v>
      </c>
      <c r="AE260" s="47">
        <f t="shared" si="211"/>
        <v>5.024767284226155E-5</v>
      </c>
      <c r="AF260" s="12">
        <f t="shared" si="212"/>
        <v>5.0247672842261552E-2</v>
      </c>
      <c r="AG260" s="47">
        <f t="shared" si="159"/>
        <v>421.71233333333333</v>
      </c>
      <c r="AH260" s="25"/>
      <c r="AI260" s="76"/>
      <c r="AJ260" s="38"/>
      <c r="AK260" s="38"/>
      <c r="AL260" s="38"/>
      <c r="AM260" s="30"/>
      <c r="AN260" s="36"/>
      <c r="AO260" s="8"/>
      <c r="AP260" s="8"/>
      <c r="AQ260" s="8"/>
    </row>
    <row r="261" spans="6:43" x14ac:dyDescent="0.3">
      <c r="F261" s="23"/>
      <c r="G261" s="53">
        <v>0.5</v>
      </c>
      <c r="H261" s="10">
        <v>36.75</v>
      </c>
      <c r="I261" s="10">
        <v>9</v>
      </c>
      <c r="J261" s="10">
        <v>10</v>
      </c>
      <c r="K261" s="10">
        <f t="shared" si="191"/>
        <v>1.0229999999999999</v>
      </c>
      <c r="L261" s="10">
        <f t="shared" si="192"/>
        <v>3887.585532746823</v>
      </c>
      <c r="M261" s="10">
        <f t="shared" si="193"/>
        <v>3.8875855327468232</v>
      </c>
      <c r="N261" s="10">
        <f t="shared" si="194"/>
        <v>18.092381060699804</v>
      </c>
      <c r="O261" s="10" t="str">
        <f t="shared" si="195"/>
        <v>OTRO GAS</v>
      </c>
      <c r="P261" s="10">
        <f t="shared" si="185"/>
        <v>309.75</v>
      </c>
      <c r="Q261" s="10">
        <f t="shared" si="186"/>
        <v>0.6124157077824427</v>
      </c>
      <c r="R261" s="11">
        <f t="shared" si="187"/>
        <v>1.8092381060699805E-5</v>
      </c>
      <c r="S261" s="11">
        <f t="shared" si="205"/>
        <v>1000</v>
      </c>
      <c r="T261" s="11">
        <f t="shared" si="206"/>
        <v>2.4111329269569982E-2</v>
      </c>
      <c r="U261" s="11">
        <f t="shared" si="198"/>
        <v>16</v>
      </c>
      <c r="V261" s="10">
        <f t="shared" si="207"/>
        <v>1000</v>
      </c>
      <c r="W261" s="10">
        <f t="shared" si="188"/>
        <v>41.474279116666665</v>
      </c>
      <c r="X261" s="10">
        <f t="shared" si="208"/>
        <v>6.9797017124010363</v>
      </c>
      <c r="Y261" s="10"/>
      <c r="Z261" s="10"/>
      <c r="AA261" s="10">
        <f t="shared" si="189"/>
        <v>657000</v>
      </c>
      <c r="AB261" s="18">
        <f t="shared" si="190"/>
        <v>1.0623594691630192E-5</v>
      </c>
      <c r="AC261" s="18">
        <f t="shared" si="209"/>
        <v>9.2514512012592365E-2</v>
      </c>
      <c r="AD261" s="18">
        <f t="shared" si="210"/>
        <v>3.8547713338580153E-3</v>
      </c>
      <c r="AE261" s="18">
        <f t="shared" si="211"/>
        <v>4.4801009057949818E-6</v>
      </c>
      <c r="AF261" s="10">
        <f t="shared" si="212"/>
        <v>4.4801009057949814E-3</v>
      </c>
      <c r="AG261" s="18">
        <f t="shared" si="159"/>
        <v>421.71233333333328</v>
      </c>
      <c r="AH261" s="25"/>
      <c r="AI261" s="76"/>
      <c r="AJ261" s="38"/>
      <c r="AK261" s="38"/>
      <c r="AL261" s="38"/>
      <c r="AM261" s="30"/>
      <c r="AN261" s="36"/>
      <c r="AO261" s="8"/>
      <c r="AP261" s="8"/>
      <c r="AQ261" s="8"/>
    </row>
    <row r="262" spans="6:43" x14ac:dyDescent="0.3">
      <c r="F262" s="23"/>
      <c r="G262" s="53">
        <v>0.58333333333333337</v>
      </c>
      <c r="H262" s="10">
        <v>37.31</v>
      </c>
      <c r="I262" s="10">
        <v>9</v>
      </c>
      <c r="J262" s="10">
        <v>14</v>
      </c>
      <c r="K262" s="10">
        <f t="shared" si="191"/>
        <v>1.4321999999999999</v>
      </c>
      <c r="L262" s="10">
        <f t="shared" si="192"/>
        <v>2491.1325233905882</v>
      </c>
      <c r="M262" s="10">
        <f t="shared" si="193"/>
        <v>2.4911325233905881</v>
      </c>
      <c r="N262" s="10">
        <f t="shared" si="194"/>
        <v>67.398054758886161</v>
      </c>
      <c r="O262" s="10" t="str">
        <f t="shared" si="195"/>
        <v>OTRO GAS</v>
      </c>
      <c r="P262" s="10">
        <f t="shared" si="185"/>
        <v>310.31</v>
      </c>
      <c r="Q262" s="10">
        <f t="shared" si="186"/>
        <v>0.6124157077824427</v>
      </c>
      <c r="R262" s="11">
        <f t="shared" si="187"/>
        <v>6.7398054758886167E-5</v>
      </c>
      <c r="S262" s="11">
        <f t="shared" si="205"/>
        <v>1000</v>
      </c>
      <c r="T262" s="11">
        <f t="shared" si="206"/>
        <v>2.4067816832358934E-2</v>
      </c>
      <c r="U262" s="11">
        <f t="shared" si="198"/>
        <v>16</v>
      </c>
      <c r="V262" s="10">
        <f t="shared" si="207"/>
        <v>1000</v>
      </c>
      <c r="W262" s="10">
        <f t="shared" si="188"/>
        <v>41.549260864222227</v>
      </c>
      <c r="X262" s="10">
        <f t="shared" si="208"/>
        <v>25.95398458870671</v>
      </c>
      <c r="Y262" s="10"/>
      <c r="Z262" s="10"/>
      <c r="AA262" s="10">
        <f t="shared" si="189"/>
        <v>657000</v>
      </c>
      <c r="AB262" s="18">
        <f t="shared" si="190"/>
        <v>3.950378171797064E-5</v>
      </c>
      <c r="AC262" s="18">
        <f t="shared" si="209"/>
        <v>0.3440147327127755</v>
      </c>
      <c r="AD262" s="18">
        <f t="shared" si="210"/>
        <v>1.4333947196365646E-2</v>
      </c>
      <c r="AE262" s="18">
        <f t="shared" si="211"/>
        <v>1.6659231963776072E-5</v>
      </c>
      <c r="AF262" s="10">
        <f t="shared" si="212"/>
        <v>1.6659231963776073E-2</v>
      </c>
      <c r="AG262" s="18">
        <f t="shared" si="159"/>
        <v>421.71233333333333</v>
      </c>
      <c r="AH262" s="25"/>
      <c r="AI262" s="76"/>
      <c r="AJ262" s="38"/>
      <c r="AK262" s="38"/>
      <c r="AL262" s="38"/>
      <c r="AM262" s="30"/>
      <c r="AN262" s="36"/>
      <c r="AO262" s="8"/>
      <c r="AP262" s="8"/>
      <c r="AQ262" s="8"/>
    </row>
    <row r="263" spans="6:43" x14ac:dyDescent="0.3">
      <c r="F263" s="23"/>
      <c r="G263" s="53">
        <v>0.66666666666666663</v>
      </c>
      <c r="H263" s="10">
        <v>40</v>
      </c>
      <c r="I263" s="10">
        <v>9</v>
      </c>
      <c r="J263" s="10">
        <v>24</v>
      </c>
      <c r="K263" s="10">
        <f t="shared" si="191"/>
        <v>2.4552</v>
      </c>
      <c r="L263" s="10">
        <f t="shared" si="192"/>
        <v>1036.4939719778429</v>
      </c>
      <c r="M263" s="10">
        <f t="shared" si="193"/>
        <v>1.0364939719778428</v>
      </c>
      <c r="N263" s="12">
        <f t="shared" si="194"/>
        <v>899.49791934570374</v>
      </c>
      <c r="O263" s="10" t="str">
        <f t="shared" si="195"/>
        <v>METANO</v>
      </c>
      <c r="P263" s="10">
        <f t="shared" si="185"/>
        <v>313</v>
      </c>
      <c r="Q263" s="10">
        <f t="shared" si="186"/>
        <v>0.6124157077824427</v>
      </c>
      <c r="R263" s="11">
        <f t="shared" si="187"/>
        <v>8.994979193457037E-4</v>
      </c>
      <c r="S263" s="11">
        <f t="shared" si="205"/>
        <v>1000</v>
      </c>
      <c r="T263" s="11">
        <f t="shared" si="206"/>
        <v>2.386097201677093E-2</v>
      </c>
      <c r="U263" s="11">
        <f t="shared" si="198"/>
        <v>16</v>
      </c>
      <c r="V263" s="10">
        <f t="shared" si="207"/>
        <v>1000</v>
      </c>
      <c r="W263" s="10">
        <f t="shared" si="188"/>
        <v>41.909441044444449</v>
      </c>
      <c r="X263" s="12">
        <f t="shared" si="208"/>
        <v>343.4063149224242</v>
      </c>
      <c r="Y263" s="10"/>
      <c r="Z263" s="10"/>
      <c r="AA263" s="10">
        <f t="shared" si="189"/>
        <v>657000</v>
      </c>
      <c r="AB263" s="47">
        <f t="shared" si="190"/>
        <v>5.2268845498085875E-4</v>
      </c>
      <c r="AC263" s="47">
        <f t="shared" si="209"/>
        <v>4.5517801413553105</v>
      </c>
      <c r="AD263" s="47">
        <f t="shared" si="210"/>
        <v>0.1896575058898046</v>
      </c>
      <c r="AE263" s="47">
        <f t="shared" si="211"/>
        <v>2.2042416795637289E-4</v>
      </c>
      <c r="AF263" s="12">
        <f t="shared" si="212"/>
        <v>0.2204241679563729</v>
      </c>
      <c r="AG263" s="47">
        <f t="shared" ref="AG263:AG309" si="213">AF263/AB263</f>
        <v>421.71233333333333</v>
      </c>
      <c r="AH263" s="25"/>
      <c r="AI263" s="76"/>
      <c r="AJ263" s="38"/>
      <c r="AK263" s="38"/>
      <c r="AL263" s="38"/>
      <c r="AM263" s="30"/>
      <c r="AN263" s="36"/>
      <c r="AO263" s="8"/>
      <c r="AP263" s="8"/>
      <c r="AQ263" s="8"/>
    </row>
    <row r="264" spans="6:43" x14ac:dyDescent="0.3">
      <c r="F264" s="23"/>
      <c r="G264" s="53">
        <v>0.75</v>
      </c>
      <c r="H264" s="10">
        <v>29.5</v>
      </c>
      <c r="I264" s="10">
        <v>9</v>
      </c>
      <c r="J264" s="10">
        <v>16</v>
      </c>
      <c r="K264" s="10">
        <f t="shared" si="191"/>
        <v>1.6368</v>
      </c>
      <c r="L264" s="10">
        <f t="shared" si="192"/>
        <v>2054.7409579667642</v>
      </c>
      <c r="M264" s="10">
        <f t="shared" si="193"/>
        <v>2.0547409579667644</v>
      </c>
      <c r="N264" s="10">
        <f t="shared" si="194"/>
        <v>119.07013185939128</v>
      </c>
      <c r="O264" s="10" t="str">
        <f t="shared" si="195"/>
        <v>OTRO GAS</v>
      </c>
      <c r="P264" s="10">
        <f t="shared" si="185"/>
        <v>302.5</v>
      </c>
      <c r="Q264" s="10">
        <f t="shared" si="186"/>
        <v>0.6124157077824427</v>
      </c>
      <c r="R264" s="11">
        <f t="shared" si="187"/>
        <v>1.1907013185939128E-4</v>
      </c>
      <c r="S264" s="11">
        <f t="shared" si="205"/>
        <v>1000</v>
      </c>
      <c r="T264" s="11">
        <f t="shared" si="206"/>
        <v>2.4689204103303476E-2</v>
      </c>
      <c r="U264" s="11">
        <f t="shared" si="198"/>
        <v>16</v>
      </c>
      <c r="V264" s="10">
        <f t="shared" si="207"/>
        <v>1000</v>
      </c>
      <c r="W264" s="10">
        <f t="shared" si="188"/>
        <v>40.503533277777777</v>
      </c>
      <c r="X264" s="10">
        <f t="shared" si="208"/>
        <v>47.035948609340309</v>
      </c>
      <c r="Y264" s="10"/>
      <c r="Z264" s="10"/>
      <c r="AA264" s="10">
        <f t="shared" si="189"/>
        <v>657000</v>
      </c>
      <c r="AB264" s="18">
        <f t="shared" si="190"/>
        <v>7.1592007015738673E-5</v>
      </c>
      <c r="AC264" s="18">
        <f t="shared" si="209"/>
        <v>0.62345183389585868</v>
      </c>
      <c r="AD264" s="18">
        <f t="shared" si="210"/>
        <v>2.5977159745660779E-2</v>
      </c>
      <c r="AE264" s="18">
        <f t="shared" si="211"/>
        <v>3.0191232326623529E-5</v>
      </c>
      <c r="AF264" s="10">
        <f t="shared" si="212"/>
        <v>3.0191232326623529E-2</v>
      </c>
      <c r="AG264" s="18">
        <f t="shared" si="213"/>
        <v>421.71233333333339</v>
      </c>
      <c r="AH264" s="25"/>
      <c r="AI264" s="76"/>
      <c r="AJ264" s="38"/>
      <c r="AK264" s="38"/>
      <c r="AL264" s="38"/>
      <c r="AM264" s="30"/>
      <c r="AN264" s="36"/>
      <c r="AO264" s="8"/>
      <c r="AP264" s="8"/>
      <c r="AQ264" s="8"/>
    </row>
    <row r="265" spans="6:43" x14ac:dyDescent="0.3">
      <c r="F265" s="23"/>
      <c r="G265" s="53">
        <v>0.875</v>
      </c>
      <c r="H265" s="10">
        <v>26.81</v>
      </c>
      <c r="I265" s="10">
        <v>9</v>
      </c>
      <c r="J265" s="10">
        <v>15</v>
      </c>
      <c r="K265" s="10">
        <f t="shared" si="191"/>
        <v>1.5345</v>
      </c>
      <c r="L265" s="10">
        <f t="shared" si="192"/>
        <v>2258.390355164549</v>
      </c>
      <c r="M265" s="10">
        <f t="shared" si="193"/>
        <v>2.2583903551645488</v>
      </c>
      <c r="N265" s="10">
        <f t="shared" si="194"/>
        <v>90.058337232381291</v>
      </c>
      <c r="O265" s="10" t="str">
        <f t="shared" si="195"/>
        <v>OTRO GAS</v>
      </c>
      <c r="P265" s="10">
        <f t="shared" si="185"/>
        <v>299.81</v>
      </c>
      <c r="Q265" s="10">
        <f t="shared" si="186"/>
        <v>0.6124157077824427</v>
      </c>
      <c r="R265" s="11">
        <f t="shared" si="187"/>
        <v>9.0058337232381286E-5</v>
      </c>
      <c r="S265" s="11">
        <f t="shared" si="205"/>
        <v>1000</v>
      </c>
      <c r="T265" s="11">
        <f t="shared" si="206"/>
        <v>2.4910724262864149E-2</v>
      </c>
      <c r="U265" s="11">
        <f t="shared" si="198"/>
        <v>16</v>
      </c>
      <c r="V265" s="10">
        <f t="shared" si="207"/>
        <v>1000</v>
      </c>
      <c r="W265" s="10">
        <f t="shared" si="188"/>
        <v>40.143353097555561</v>
      </c>
      <c r="X265" s="10">
        <f t="shared" si="208"/>
        <v>35.894694501886114</v>
      </c>
      <c r="Y265" s="10"/>
      <c r="Z265" s="10"/>
      <c r="AA265" s="10">
        <f t="shared" si="189"/>
        <v>657000</v>
      </c>
      <c r="AB265" s="18">
        <f t="shared" si="190"/>
        <v>5.4634238206828183E-5</v>
      </c>
      <c r="AC265" s="18">
        <f t="shared" si="209"/>
        <v>0.47577680000034256</v>
      </c>
      <c r="AD265" s="18">
        <f t="shared" si="210"/>
        <v>1.9824033333347608E-2</v>
      </c>
      <c r="AE265" s="18">
        <f t="shared" si="211"/>
        <v>2.3039932074090663E-5</v>
      </c>
      <c r="AF265" s="10">
        <f t="shared" si="212"/>
        <v>2.3039932074090663E-2</v>
      </c>
      <c r="AG265" s="18">
        <f t="shared" si="213"/>
        <v>421.71233333333333</v>
      </c>
      <c r="AH265" s="25"/>
      <c r="AI265" s="76"/>
      <c r="AJ265" s="38"/>
      <c r="AK265" s="38"/>
      <c r="AL265" s="38"/>
      <c r="AM265" s="30"/>
      <c r="AN265" s="36"/>
      <c r="AO265" s="8"/>
      <c r="AP265" s="8"/>
      <c r="AQ265" s="8"/>
    </row>
    <row r="266" spans="6:43" x14ac:dyDescent="0.3">
      <c r="F266" s="23"/>
      <c r="G266" s="53">
        <v>0.91666666666666663</v>
      </c>
      <c r="H266" s="10">
        <v>26.06</v>
      </c>
      <c r="I266" s="10">
        <v>9</v>
      </c>
      <c r="J266" s="10">
        <v>23</v>
      </c>
      <c r="K266" s="10">
        <f t="shared" si="191"/>
        <v>2.3529</v>
      </c>
      <c r="L266" s="10">
        <f t="shared" si="192"/>
        <v>1125.0371881507926</v>
      </c>
      <c r="M266" s="10">
        <f t="shared" si="193"/>
        <v>1.1250371881507926</v>
      </c>
      <c r="N266" s="12">
        <f t="shared" si="194"/>
        <v>705.99540526997589</v>
      </c>
      <c r="O266" s="10" t="str">
        <f t="shared" si="195"/>
        <v>METANO</v>
      </c>
      <c r="P266" s="10">
        <f t="shared" si="185"/>
        <v>299.06</v>
      </c>
      <c r="Q266" s="10">
        <f t="shared" si="186"/>
        <v>0.6124157077824427</v>
      </c>
      <c r="R266" s="11">
        <f t="shared" si="187"/>
        <v>7.0599540526997584E-4</v>
      </c>
      <c r="S266" s="11">
        <f t="shared" si="205"/>
        <v>1000</v>
      </c>
      <c r="T266" s="11">
        <f t="shared" si="206"/>
        <v>2.4973196820869726E-2</v>
      </c>
      <c r="U266" s="11">
        <f t="shared" si="198"/>
        <v>16</v>
      </c>
      <c r="V266" s="10">
        <f t="shared" si="207"/>
        <v>1000</v>
      </c>
      <c r="W266" s="10">
        <f t="shared" si="188"/>
        <v>40.042931114222228</v>
      </c>
      <c r="X266" s="12">
        <f t="shared" si="208"/>
        <v>282.09539536698867</v>
      </c>
      <c r="Y266" s="10"/>
      <c r="Z266" s="10"/>
      <c r="AA266" s="10">
        <f t="shared" si="189"/>
        <v>657000</v>
      </c>
      <c r="AB266" s="47">
        <f t="shared" si="190"/>
        <v>4.2936894271992189E-4</v>
      </c>
      <c r="AC266" s="47">
        <f t="shared" si="209"/>
        <v>3.7391165007821674</v>
      </c>
      <c r="AD266" s="47">
        <f t="shared" si="210"/>
        <v>0.15579652086592363</v>
      </c>
      <c r="AE266" s="47">
        <f t="shared" si="211"/>
        <v>1.8107017869528459E-4</v>
      </c>
      <c r="AF266" s="12">
        <f t="shared" si="212"/>
        <v>0.18107017869528458</v>
      </c>
      <c r="AG266" s="47">
        <f t="shared" si="213"/>
        <v>421.71233333333328</v>
      </c>
      <c r="AH266" s="25"/>
      <c r="AI266" s="76"/>
      <c r="AJ266" s="38"/>
      <c r="AK266" s="38"/>
      <c r="AL266" s="38"/>
      <c r="AM266" s="30"/>
      <c r="AN266" s="36"/>
      <c r="AO266" s="8"/>
      <c r="AP266" s="8"/>
      <c r="AQ266" s="8"/>
    </row>
    <row r="267" spans="6:43" ht="15" thickBot="1" x14ac:dyDescent="0.35">
      <c r="F267" s="24"/>
      <c r="G267" s="54">
        <v>0.95833333333333337</v>
      </c>
      <c r="H267" s="13">
        <v>25.5</v>
      </c>
      <c r="I267" s="13">
        <v>9</v>
      </c>
      <c r="J267" s="13">
        <v>17</v>
      </c>
      <c r="K267" s="13">
        <f t="shared" si="191"/>
        <v>1.7391000000000001</v>
      </c>
      <c r="L267" s="13">
        <f t="shared" si="192"/>
        <v>1875.0503133804841</v>
      </c>
      <c r="M267" s="13">
        <f t="shared" si="193"/>
        <v>1.8750503133804841</v>
      </c>
      <c r="N267" s="15">
        <f t="shared" si="194"/>
        <v>156.04390306590841</v>
      </c>
      <c r="O267" s="13" t="str">
        <f t="shared" si="195"/>
        <v>METANO</v>
      </c>
      <c r="P267" s="13">
        <f t="shared" si="185"/>
        <v>298.5</v>
      </c>
      <c r="Q267" s="13">
        <f t="shared" si="186"/>
        <v>0.6124157077824427</v>
      </c>
      <c r="R267" s="14">
        <f t="shared" si="187"/>
        <v>1.560439030659084E-4</v>
      </c>
      <c r="S267" s="14">
        <f t="shared" si="205"/>
        <v>1000</v>
      </c>
      <c r="T267" s="14">
        <f t="shared" si="206"/>
        <v>2.5020047709377893E-2</v>
      </c>
      <c r="U267" s="14">
        <f t="shared" si="198"/>
        <v>16</v>
      </c>
      <c r="V267" s="13">
        <f t="shared" si="207"/>
        <v>1000</v>
      </c>
      <c r="W267" s="13">
        <f t="shared" si="188"/>
        <v>39.967949366666666</v>
      </c>
      <c r="X267" s="15">
        <f t="shared" si="208"/>
        <v>62.467614391465084</v>
      </c>
      <c r="Y267" s="13"/>
      <c r="Z267" s="13"/>
      <c r="AA267" s="13">
        <f t="shared" si="189"/>
        <v>657000</v>
      </c>
      <c r="AB267" s="51">
        <f t="shared" si="190"/>
        <v>9.5080082787618088E-5</v>
      </c>
      <c r="AC267" s="51">
        <f t="shared" si="209"/>
        <v>0.82799539294769331</v>
      </c>
      <c r="AD267" s="51">
        <f t="shared" si="210"/>
        <v>3.4499808039487219E-2</v>
      </c>
      <c r="AE267" s="51">
        <f t="shared" si="211"/>
        <v>4.0096443565892923E-5</v>
      </c>
      <c r="AF267" s="15">
        <f t="shared" si="212"/>
        <v>4.0096443565892925E-2</v>
      </c>
      <c r="AG267" s="51">
        <f t="shared" si="213"/>
        <v>421.71233333333328</v>
      </c>
      <c r="AH267" s="43"/>
      <c r="AI267" s="76"/>
      <c r="AJ267" s="38"/>
      <c r="AK267" s="38"/>
      <c r="AL267" s="38"/>
      <c r="AM267" s="30"/>
      <c r="AN267" s="36"/>
      <c r="AO267" s="8"/>
      <c r="AP267" s="8"/>
      <c r="AQ267" s="8"/>
    </row>
    <row r="268" spans="6:43" x14ac:dyDescent="0.3">
      <c r="F268" s="22">
        <v>44503</v>
      </c>
      <c r="G268" s="55">
        <v>0</v>
      </c>
      <c r="H268" s="16">
        <v>25.56</v>
      </c>
      <c r="I268" s="16">
        <v>9</v>
      </c>
      <c r="J268" s="16">
        <v>21</v>
      </c>
      <c r="K268" s="16">
        <f t="shared" si="191"/>
        <v>2.1482999999999999</v>
      </c>
      <c r="L268" s="16">
        <f t="shared" si="192"/>
        <v>1327.4216822603919</v>
      </c>
      <c r="M268" s="16">
        <f t="shared" si="193"/>
        <v>1.3274216822603919</v>
      </c>
      <c r="N268" s="19">
        <f t="shared" si="194"/>
        <v>433.02072147697521</v>
      </c>
      <c r="O268" s="16" t="str">
        <f t="shared" si="195"/>
        <v>METANO</v>
      </c>
      <c r="P268" s="16">
        <f t="shared" si="185"/>
        <v>298.56</v>
      </c>
      <c r="Q268" s="16">
        <f t="shared" si="186"/>
        <v>0.6124157077824427</v>
      </c>
      <c r="R268" s="17">
        <f t="shared" si="187"/>
        <v>4.3302072147697522E-4</v>
      </c>
      <c r="S268" s="17">
        <f t="shared" si="205"/>
        <v>1000</v>
      </c>
      <c r="T268" s="17">
        <f t="shared" si="206"/>
        <v>2.5015019564741763E-2</v>
      </c>
      <c r="U268" s="17">
        <f t="shared" si="198"/>
        <v>16</v>
      </c>
      <c r="V268" s="16">
        <f t="shared" si="207"/>
        <v>1000</v>
      </c>
      <c r="W268" s="16">
        <f t="shared" si="188"/>
        <v>39.975983125333336</v>
      </c>
      <c r="X268" s="19">
        <f t="shared" si="208"/>
        <v>173.31234911496207</v>
      </c>
      <c r="Y268" s="16"/>
      <c r="Z268" s="16"/>
      <c r="AA268" s="16">
        <f t="shared" si="189"/>
        <v>657000</v>
      </c>
      <c r="AB268" s="50">
        <f t="shared" si="190"/>
        <v>2.6379352985534565E-4</v>
      </c>
      <c r="AC268" s="50">
        <f t="shared" si="209"/>
        <v>2.2972195753922922</v>
      </c>
      <c r="AD268" s="50">
        <f t="shared" si="210"/>
        <v>9.5717482308012178E-2</v>
      </c>
      <c r="AE268" s="50">
        <f t="shared" si="211"/>
        <v>1.1124498499353416E-4</v>
      </c>
      <c r="AF268" s="19">
        <f t="shared" si="212"/>
        <v>0.11124498499353416</v>
      </c>
      <c r="AG268" s="50">
        <f t="shared" si="213"/>
        <v>421.71233333333339</v>
      </c>
      <c r="AH268" s="44">
        <f>AVERAGE(AG268,AG273,AG275,AG277)</f>
        <v>421.71233333333328</v>
      </c>
      <c r="AI268" s="77"/>
      <c r="AJ268" s="38"/>
      <c r="AK268" s="38"/>
      <c r="AL268" s="38"/>
      <c r="AM268" s="30"/>
      <c r="AN268" s="36"/>
      <c r="AO268" s="8"/>
      <c r="AP268" s="8"/>
      <c r="AQ268" s="8"/>
    </row>
    <row r="269" spans="6:43" x14ac:dyDescent="0.3">
      <c r="F269" s="23"/>
      <c r="G269" s="53">
        <v>4.1666666666666664E-2</v>
      </c>
      <c r="H269" s="10">
        <v>25.62</v>
      </c>
      <c r="I269" s="10">
        <v>9</v>
      </c>
      <c r="J269" s="10">
        <v>5</v>
      </c>
      <c r="K269" s="10">
        <f t="shared" si="191"/>
        <v>0.51149999999999995</v>
      </c>
      <c r="L269" s="10">
        <f t="shared" si="192"/>
        <v>8775.1710654936469</v>
      </c>
      <c r="M269" s="10">
        <f t="shared" si="193"/>
        <v>8.7751710654936463</v>
      </c>
      <c r="N269" s="10">
        <f t="shared" si="194"/>
        <v>1.6318480889172939</v>
      </c>
      <c r="O269" s="10" t="str">
        <f t="shared" si="195"/>
        <v>OTRO GAS</v>
      </c>
      <c r="P269" s="10">
        <f t="shared" si="185"/>
        <v>298.62</v>
      </c>
      <c r="Q269" s="10">
        <f t="shared" si="186"/>
        <v>0.6124157077824427</v>
      </c>
      <c r="R269" s="11">
        <f t="shared" si="187"/>
        <v>1.6318480889172938E-6</v>
      </c>
      <c r="S269" s="11">
        <f t="shared" si="205"/>
        <v>1000</v>
      </c>
      <c r="T269" s="11">
        <f t="shared" si="206"/>
        <v>2.5009993440658029E-2</v>
      </c>
      <c r="U269" s="11">
        <f t="shared" si="198"/>
        <v>16</v>
      </c>
      <c r="V269" s="10">
        <f t="shared" si="207"/>
        <v>1000</v>
      </c>
      <c r="W269" s="10">
        <f t="shared" si="188"/>
        <v>39.984016884000006</v>
      </c>
      <c r="X269" s="10">
        <f t="shared" si="208"/>
        <v>0.65300015999954975</v>
      </c>
      <c r="Y269" s="10"/>
      <c r="Z269" s="10"/>
      <c r="AA269" s="10">
        <f t="shared" si="189"/>
        <v>657000</v>
      </c>
      <c r="AB269" s="18">
        <f t="shared" si="190"/>
        <v>9.9391196346963425E-7</v>
      </c>
      <c r="AC269" s="18">
        <f t="shared" si="209"/>
        <v>8.6553829426789623E-3</v>
      </c>
      <c r="AD269" s="18">
        <f t="shared" si="210"/>
        <v>3.6064095594495678E-4</v>
      </c>
      <c r="AE269" s="18">
        <f t="shared" si="211"/>
        <v>4.1914493324269424E-7</v>
      </c>
      <c r="AF269" s="10">
        <f t="shared" si="212"/>
        <v>4.1914493324269426E-4</v>
      </c>
      <c r="AG269" s="18">
        <f t="shared" si="213"/>
        <v>421.71233333333339</v>
      </c>
      <c r="AH269" s="25"/>
      <c r="AI269" s="76"/>
      <c r="AJ269" s="38"/>
      <c r="AK269" s="38"/>
      <c r="AL269" s="38"/>
      <c r="AM269" s="30"/>
      <c r="AN269" s="36"/>
      <c r="AO269" s="8"/>
      <c r="AP269" s="8"/>
      <c r="AQ269" s="8"/>
    </row>
    <row r="270" spans="6:43" x14ac:dyDescent="0.3">
      <c r="F270" s="23"/>
      <c r="G270" s="53">
        <v>8.3333333333333329E-2</v>
      </c>
      <c r="H270" s="10">
        <v>25.37</v>
      </c>
      <c r="I270" s="10">
        <v>9</v>
      </c>
      <c r="J270" s="10">
        <v>12</v>
      </c>
      <c r="K270" s="10">
        <f t="shared" si="191"/>
        <v>1.2276</v>
      </c>
      <c r="L270" s="10">
        <f t="shared" si="192"/>
        <v>3072.9879439556858</v>
      </c>
      <c r="M270" s="10">
        <f t="shared" si="193"/>
        <v>3.0729879439556855</v>
      </c>
      <c r="N270" s="10">
        <f t="shared" si="194"/>
        <v>36.245798292354841</v>
      </c>
      <c r="O270" s="10" t="str">
        <f t="shared" si="195"/>
        <v>OTRO GAS</v>
      </c>
      <c r="P270" s="10">
        <f t="shared" si="185"/>
        <v>298.37</v>
      </c>
      <c r="Q270" s="10">
        <f t="shared" si="186"/>
        <v>0.6124157077824427</v>
      </c>
      <c r="R270" s="11">
        <f t="shared" si="187"/>
        <v>3.6245798292354844E-5</v>
      </c>
      <c r="S270" s="11">
        <f t="shared" si="205"/>
        <v>1000</v>
      </c>
      <c r="T270" s="11">
        <f t="shared" si="206"/>
        <v>2.5030948960181317E-2</v>
      </c>
      <c r="U270" s="11">
        <f t="shared" si="198"/>
        <v>16</v>
      </c>
      <c r="V270" s="10">
        <f t="shared" si="207"/>
        <v>1000</v>
      </c>
      <c r="W270" s="10">
        <f t="shared" si="188"/>
        <v>39.950542889555564</v>
      </c>
      <c r="X270" s="10">
        <f t="shared" si="208"/>
        <v>14.516267633231379</v>
      </c>
      <c r="Y270" s="10"/>
      <c r="Z270" s="10"/>
      <c r="AA270" s="10">
        <f t="shared" si="189"/>
        <v>657000</v>
      </c>
      <c r="AB270" s="18">
        <f t="shared" si="190"/>
        <v>2.2094775697460243E-5</v>
      </c>
      <c r="AC270" s="18">
        <f t="shared" si="209"/>
        <v>0.19241014468376277</v>
      </c>
      <c r="AD270" s="18">
        <f t="shared" si="210"/>
        <v>8.0170893618234495E-3</v>
      </c>
      <c r="AE270" s="18">
        <f t="shared" si="211"/>
        <v>9.317639413852587E-6</v>
      </c>
      <c r="AF270" s="10">
        <f t="shared" si="212"/>
        <v>9.3176394138525867E-3</v>
      </c>
      <c r="AG270" s="18">
        <f t="shared" si="213"/>
        <v>421.71233333333333</v>
      </c>
      <c r="AH270" s="25"/>
      <c r="AI270" s="76"/>
      <c r="AJ270" s="38"/>
      <c r="AK270" s="38"/>
      <c r="AL270" s="38"/>
      <c r="AM270" s="30"/>
      <c r="AN270" s="36"/>
      <c r="AO270" s="8"/>
      <c r="AP270" s="8"/>
      <c r="AQ270" s="8"/>
    </row>
    <row r="271" spans="6:43" x14ac:dyDescent="0.3">
      <c r="F271" s="23"/>
      <c r="G271" s="53">
        <v>0.20833333333333334</v>
      </c>
      <c r="H271" s="10">
        <v>24.5</v>
      </c>
      <c r="I271" s="10">
        <v>9</v>
      </c>
      <c r="J271" s="10">
        <v>5</v>
      </c>
      <c r="K271" s="10">
        <f t="shared" si="191"/>
        <v>0.51149999999999995</v>
      </c>
      <c r="L271" s="10">
        <f t="shared" si="192"/>
        <v>8775.1710654936469</v>
      </c>
      <c r="M271" s="10">
        <f t="shared" si="193"/>
        <v>8.7751710654936463</v>
      </c>
      <c r="N271" s="10">
        <f t="shared" si="194"/>
        <v>1.6318480889172939</v>
      </c>
      <c r="O271" s="10" t="str">
        <f t="shared" si="195"/>
        <v>OTRO GAS</v>
      </c>
      <c r="P271" s="10">
        <f t="shared" si="185"/>
        <v>297.5</v>
      </c>
      <c r="Q271" s="10">
        <f t="shared" si="186"/>
        <v>0.6124157077824427</v>
      </c>
      <c r="R271" s="11">
        <f t="shared" si="187"/>
        <v>1.6318480889172938E-6</v>
      </c>
      <c r="S271" s="11">
        <f t="shared" si="205"/>
        <v>1000</v>
      </c>
      <c r="T271" s="11">
        <f t="shared" si="206"/>
        <v>2.5104148710081684E-2</v>
      </c>
      <c r="U271" s="11">
        <f t="shared" si="198"/>
        <v>16</v>
      </c>
      <c r="V271" s="10">
        <f t="shared" si="207"/>
        <v>1000</v>
      </c>
      <c r="W271" s="10">
        <f t="shared" si="188"/>
        <v>39.83405338888889</v>
      </c>
      <c r="X271" s="10">
        <f t="shared" si="208"/>
        <v>0.65545851354307749</v>
      </c>
      <c r="Y271" s="10"/>
      <c r="Z271" s="10"/>
      <c r="AA271" s="10">
        <f t="shared" si="189"/>
        <v>657000</v>
      </c>
      <c r="AB271" s="18">
        <f t="shared" si="190"/>
        <v>9.9765374968504937E-7</v>
      </c>
      <c r="AC271" s="18">
        <f t="shared" si="209"/>
        <v>8.6879679137572829E-3</v>
      </c>
      <c r="AD271" s="18">
        <f t="shared" si="210"/>
        <v>3.6199866307322012E-4</v>
      </c>
      <c r="AE271" s="18">
        <f t="shared" si="211"/>
        <v>4.2072289063843142E-7</v>
      </c>
      <c r="AF271" s="10">
        <f t="shared" si="212"/>
        <v>4.2072289063843144E-4</v>
      </c>
      <c r="AG271" s="18">
        <f t="shared" si="213"/>
        <v>421.71233333333333</v>
      </c>
      <c r="AH271" s="25"/>
      <c r="AI271" s="76"/>
      <c r="AJ271" s="38"/>
      <c r="AK271" s="38"/>
      <c r="AL271" s="38"/>
      <c r="AM271" s="30"/>
      <c r="AN271" s="36"/>
      <c r="AO271" s="8"/>
      <c r="AP271" s="8"/>
      <c r="AQ271" s="8"/>
    </row>
    <row r="272" spans="6:43" x14ac:dyDescent="0.3">
      <c r="F272" s="23"/>
      <c r="G272" s="53">
        <v>0.33333333333333331</v>
      </c>
      <c r="H272" s="10">
        <v>32.94</v>
      </c>
      <c r="I272" s="10">
        <v>9</v>
      </c>
      <c r="J272" s="10">
        <v>9</v>
      </c>
      <c r="K272" s="10">
        <f t="shared" si="191"/>
        <v>0.92069999999999996</v>
      </c>
      <c r="L272" s="10">
        <f t="shared" si="192"/>
        <v>4430.6505919409146</v>
      </c>
      <c r="M272" s="10">
        <f t="shared" si="193"/>
        <v>4.4306505919409149</v>
      </c>
      <c r="N272" s="10">
        <f t="shared" si="194"/>
        <v>12.293867578895275</v>
      </c>
      <c r="O272" s="10" t="str">
        <f t="shared" si="195"/>
        <v>OTRO GAS</v>
      </c>
      <c r="P272" s="10">
        <f t="shared" si="185"/>
        <v>305.94</v>
      </c>
      <c r="Q272" s="10">
        <f t="shared" si="186"/>
        <v>0.6124157077824427</v>
      </c>
      <c r="R272" s="11">
        <f t="shared" si="187"/>
        <v>1.2293867578895275E-5</v>
      </c>
      <c r="S272" s="11">
        <f t="shared" ref="S272:S282" si="214">1000/1</f>
        <v>1000</v>
      </c>
      <c r="T272" s="11">
        <f t="shared" ref="T272:T282" si="215">1/W272</f>
        <v>2.4411597833723285E-2</v>
      </c>
      <c r="U272" s="11">
        <f t="shared" si="198"/>
        <v>16</v>
      </c>
      <c r="V272" s="10">
        <f t="shared" ref="V272:V282" si="216">1000/1</f>
        <v>1000</v>
      </c>
      <c r="W272" s="10">
        <f t="shared" si="188"/>
        <v>40.964135441333333</v>
      </c>
      <c r="X272" s="10">
        <f t="shared" ref="X272:X282" si="217">R272*S272*T272*U272*V272</f>
        <v>4.8018072185126535</v>
      </c>
      <c r="Y272" s="10"/>
      <c r="Z272" s="10"/>
      <c r="AA272" s="10">
        <f t="shared" si="189"/>
        <v>657000</v>
      </c>
      <c r="AB272" s="18">
        <f t="shared" si="190"/>
        <v>7.3086867861684225E-6</v>
      </c>
      <c r="AC272" s="18">
        <f t="shared" ref="AC272:AC282" si="218">AB272*8708.4</f>
        <v>6.3646968008669091E-2</v>
      </c>
      <c r="AD272" s="18">
        <f t="shared" ref="AD272:AD282" si="219">AC272/24</f>
        <v>2.6519570003612123E-3</v>
      </c>
      <c r="AE272" s="18">
        <f t="shared" ref="AE272:AE282" si="220">(AD272*4.184)/3600</f>
        <v>3.0821633581975867E-6</v>
      </c>
      <c r="AF272" s="10">
        <f t="shared" ref="AF272:AF282" si="221">AE272*1000</f>
        <v>3.0821633581975868E-3</v>
      </c>
      <c r="AG272" s="18">
        <f t="shared" si="213"/>
        <v>421.71233333333339</v>
      </c>
      <c r="AH272" s="25"/>
      <c r="AI272" s="76"/>
      <c r="AJ272" s="38"/>
      <c r="AK272" s="38"/>
      <c r="AL272" s="38"/>
      <c r="AM272" s="30"/>
      <c r="AN272" s="36"/>
      <c r="AO272" s="8"/>
      <c r="AP272" s="8"/>
      <c r="AQ272" s="8"/>
    </row>
    <row r="273" spans="6:43" x14ac:dyDescent="0.3">
      <c r="F273" s="23"/>
      <c r="G273" s="53">
        <v>0.41666666666666669</v>
      </c>
      <c r="H273" s="10">
        <v>35.380000000000003</v>
      </c>
      <c r="I273" s="10">
        <v>9</v>
      </c>
      <c r="J273" s="10">
        <v>30</v>
      </c>
      <c r="K273" s="10">
        <f t="shared" si="191"/>
        <v>3.069</v>
      </c>
      <c r="L273" s="10">
        <f t="shared" si="192"/>
        <v>629.19517758227437</v>
      </c>
      <c r="M273" s="10">
        <f t="shared" si="193"/>
        <v>0.62919517758227439</v>
      </c>
      <c r="N273" s="12">
        <f t="shared" si="194"/>
        <v>3931.779792698293</v>
      </c>
      <c r="O273" s="10" t="str">
        <f t="shared" si="195"/>
        <v>METANO</v>
      </c>
      <c r="P273" s="10">
        <f t="shared" si="185"/>
        <v>308.38</v>
      </c>
      <c r="Q273" s="10">
        <f t="shared" si="186"/>
        <v>0.6124157077824427</v>
      </c>
      <c r="R273" s="11">
        <f t="shared" si="187"/>
        <v>3.9317797926982931E-3</v>
      </c>
      <c r="S273" s="11">
        <f t="shared" si="214"/>
        <v>1000</v>
      </c>
      <c r="T273" s="11">
        <f t="shared" si="215"/>
        <v>2.4218445558237569E-2</v>
      </c>
      <c r="U273" s="11">
        <f t="shared" ref="U273:U296" si="222">$D$6/1</f>
        <v>16</v>
      </c>
      <c r="V273" s="10">
        <f t="shared" si="216"/>
        <v>1000</v>
      </c>
      <c r="W273" s="10">
        <f t="shared" si="188"/>
        <v>41.290841627111114</v>
      </c>
      <c r="X273" s="12">
        <f t="shared" si="217"/>
        <v>1523.5455177030751</v>
      </c>
      <c r="Y273" s="10"/>
      <c r="Z273" s="10"/>
      <c r="AA273" s="10">
        <f t="shared" si="189"/>
        <v>657000</v>
      </c>
      <c r="AB273" s="47">
        <f t="shared" si="190"/>
        <v>2.3189429493197492E-3</v>
      </c>
      <c r="AC273" s="47">
        <f t="shared" si="218"/>
        <v>20.194282779856103</v>
      </c>
      <c r="AD273" s="47">
        <f t="shared" si="219"/>
        <v>0.84142844916067094</v>
      </c>
      <c r="AE273" s="47">
        <f t="shared" si="220"/>
        <v>9.779268420245131E-4</v>
      </c>
      <c r="AF273" s="12">
        <f t="shared" si="221"/>
        <v>0.97792684202451308</v>
      </c>
      <c r="AG273" s="47">
        <f t="shared" si="213"/>
        <v>421.71233333333328</v>
      </c>
      <c r="AH273" s="25"/>
      <c r="AI273" s="76"/>
      <c r="AJ273" s="38"/>
      <c r="AK273" s="38"/>
      <c r="AL273" s="38"/>
      <c r="AM273" s="30"/>
      <c r="AN273" s="36"/>
      <c r="AO273" s="8"/>
      <c r="AP273" s="8"/>
      <c r="AQ273" s="8"/>
    </row>
    <row r="274" spans="6:43" x14ac:dyDescent="0.3">
      <c r="F274" s="23"/>
      <c r="G274" s="53">
        <v>0.625</v>
      </c>
      <c r="H274" s="10">
        <v>38.130000000000003</v>
      </c>
      <c r="I274" s="10">
        <v>9</v>
      </c>
      <c r="J274" s="10">
        <v>9</v>
      </c>
      <c r="K274" s="10">
        <f t="shared" si="191"/>
        <v>0.92069999999999996</v>
      </c>
      <c r="L274" s="10">
        <f t="shared" si="192"/>
        <v>4430.6505919409146</v>
      </c>
      <c r="M274" s="10">
        <f t="shared" si="193"/>
        <v>4.4306505919409149</v>
      </c>
      <c r="N274" s="10">
        <f t="shared" si="194"/>
        <v>12.293867578895275</v>
      </c>
      <c r="O274" s="10" t="str">
        <f t="shared" si="195"/>
        <v>OTRO GAS</v>
      </c>
      <c r="P274" s="10">
        <f t="shared" si="185"/>
        <v>311.13</v>
      </c>
      <c r="Q274" s="10">
        <f t="shared" si="186"/>
        <v>0.6124157077824427</v>
      </c>
      <c r="R274" s="11">
        <f t="shared" si="187"/>
        <v>1.2293867578895275E-5</v>
      </c>
      <c r="S274" s="11">
        <f t="shared" si="214"/>
        <v>1000</v>
      </c>
      <c r="T274" s="11">
        <f t="shared" si="215"/>
        <v>2.4004384794938778E-2</v>
      </c>
      <c r="U274" s="11">
        <f t="shared" si="222"/>
        <v>16</v>
      </c>
      <c r="V274" s="10">
        <f t="shared" si="216"/>
        <v>1000</v>
      </c>
      <c r="W274" s="10">
        <f t="shared" si="188"/>
        <v>41.659055565999999</v>
      </c>
      <c r="X274" s="10">
        <f t="shared" si="217"/>
        <v>4.7217076477091933</v>
      </c>
      <c r="Y274" s="10"/>
      <c r="Z274" s="10"/>
      <c r="AA274" s="10">
        <f t="shared" si="189"/>
        <v>657000</v>
      </c>
      <c r="AB274" s="18">
        <f t="shared" si="190"/>
        <v>7.1867696312164279E-6</v>
      </c>
      <c r="AC274" s="18">
        <f t="shared" si="218"/>
        <v>6.2585264656485132E-2</v>
      </c>
      <c r="AD274" s="18">
        <f t="shared" si="219"/>
        <v>2.6077193606868806E-3</v>
      </c>
      <c r="AE274" s="18">
        <f t="shared" si="220"/>
        <v>3.0307493903094189E-6</v>
      </c>
      <c r="AF274" s="10">
        <f t="shared" si="221"/>
        <v>3.030749390309419E-3</v>
      </c>
      <c r="AG274" s="18">
        <f t="shared" si="213"/>
        <v>421.71233333333328</v>
      </c>
      <c r="AH274" s="25"/>
      <c r="AI274" s="76"/>
      <c r="AJ274" s="38"/>
      <c r="AK274" s="38"/>
      <c r="AL274" s="38"/>
      <c r="AM274" s="30"/>
      <c r="AN274" s="36"/>
      <c r="AO274" s="8"/>
      <c r="AP274" s="8"/>
      <c r="AQ274" s="8"/>
    </row>
    <row r="275" spans="6:43" x14ac:dyDescent="0.3">
      <c r="F275" s="23"/>
      <c r="G275" s="53">
        <v>0.70833333333333337</v>
      </c>
      <c r="H275" s="10">
        <v>31.37</v>
      </c>
      <c r="I275" s="10">
        <v>9</v>
      </c>
      <c r="J275" s="10">
        <v>28</v>
      </c>
      <c r="K275" s="10">
        <f t="shared" si="191"/>
        <v>2.8643999999999998</v>
      </c>
      <c r="L275" s="10">
        <f t="shared" si="192"/>
        <v>745.56626169529409</v>
      </c>
      <c r="M275" s="10">
        <f t="shared" si="193"/>
        <v>0.74556626169529405</v>
      </c>
      <c r="N275" s="12">
        <f t="shared" si="194"/>
        <v>2381.2398383577811</v>
      </c>
      <c r="O275" s="10" t="str">
        <f t="shared" si="195"/>
        <v>METANO</v>
      </c>
      <c r="P275" s="10">
        <f t="shared" si="185"/>
        <v>304.37</v>
      </c>
      <c r="Q275" s="10">
        <f t="shared" si="186"/>
        <v>0.6124157077824427</v>
      </c>
      <c r="R275" s="11">
        <f t="shared" si="187"/>
        <v>2.381239838357781E-3</v>
      </c>
      <c r="S275" s="11">
        <f t="shared" si="214"/>
        <v>1000</v>
      </c>
      <c r="T275" s="11">
        <f t="shared" si="215"/>
        <v>2.4537517630677467E-2</v>
      </c>
      <c r="U275" s="11">
        <f t="shared" si="222"/>
        <v>16</v>
      </c>
      <c r="V275" s="10">
        <f t="shared" si="216"/>
        <v>1000</v>
      </c>
      <c r="W275" s="10">
        <f t="shared" si="188"/>
        <v>40.753918756222227</v>
      </c>
      <c r="X275" s="12">
        <f t="shared" si="217"/>
        <v>934.87543226520972</v>
      </c>
      <c r="Y275" s="10"/>
      <c r="Z275" s="10"/>
      <c r="AA275" s="10">
        <f t="shared" si="189"/>
        <v>657000</v>
      </c>
      <c r="AB275" s="47">
        <f t="shared" si="190"/>
        <v>1.4229458634173664E-3</v>
      </c>
      <c r="AC275" s="47">
        <f t="shared" si="218"/>
        <v>12.391581756983793</v>
      </c>
      <c r="AD275" s="47">
        <f t="shared" si="219"/>
        <v>0.51631590654099135</v>
      </c>
      <c r="AE275" s="47">
        <f t="shared" si="220"/>
        <v>6.0007382026875213E-4</v>
      </c>
      <c r="AF275" s="12">
        <f t="shared" si="221"/>
        <v>0.60007382026875211</v>
      </c>
      <c r="AG275" s="47">
        <f t="shared" si="213"/>
        <v>421.71233333333328</v>
      </c>
      <c r="AH275" s="25"/>
      <c r="AI275" s="76"/>
      <c r="AJ275" s="38"/>
      <c r="AK275" s="38"/>
      <c r="AL275" s="38"/>
      <c r="AM275" s="30"/>
      <c r="AN275" s="36"/>
      <c r="AO275" s="8"/>
      <c r="AP275" s="8"/>
      <c r="AQ275" s="8"/>
    </row>
    <row r="276" spans="6:43" x14ac:dyDescent="0.3">
      <c r="F276" s="23"/>
      <c r="G276" s="53">
        <v>0.83333333333333337</v>
      </c>
      <c r="H276" s="10">
        <v>27.12</v>
      </c>
      <c r="I276" s="10">
        <v>9</v>
      </c>
      <c r="J276" s="10">
        <v>8</v>
      </c>
      <c r="K276" s="10">
        <f t="shared" si="191"/>
        <v>0.81840000000000002</v>
      </c>
      <c r="L276" s="10">
        <f t="shared" si="192"/>
        <v>5109.4819159335284</v>
      </c>
      <c r="M276" s="10">
        <f t="shared" si="193"/>
        <v>5.1094819159335287</v>
      </c>
      <c r="N276" s="10">
        <f t="shared" si="194"/>
        <v>8.0676371997220375</v>
      </c>
      <c r="O276" s="10" t="str">
        <f t="shared" si="195"/>
        <v>OTRO GAS</v>
      </c>
      <c r="P276" s="10">
        <f t="shared" si="185"/>
        <v>300.12</v>
      </c>
      <c r="Q276" s="10">
        <f t="shared" si="186"/>
        <v>0.6124157077824427</v>
      </c>
      <c r="R276" s="11">
        <f t="shared" si="187"/>
        <v>8.0676371997220376E-6</v>
      </c>
      <c r="S276" s="11">
        <f t="shared" si="214"/>
        <v>1000</v>
      </c>
      <c r="T276" s="11">
        <f t="shared" si="215"/>
        <v>2.4884993473441624E-2</v>
      </c>
      <c r="U276" s="11">
        <f t="shared" si="222"/>
        <v>16</v>
      </c>
      <c r="V276" s="10">
        <f t="shared" si="216"/>
        <v>1000</v>
      </c>
      <c r="W276" s="10">
        <f t="shared" si="188"/>
        <v>40.184860850666674</v>
      </c>
      <c r="X276" s="10">
        <f t="shared" si="217"/>
        <v>3.2122095849788446</v>
      </c>
      <c r="Y276" s="10"/>
      <c r="Z276" s="10"/>
      <c r="AA276" s="10">
        <f t="shared" si="189"/>
        <v>657000</v>
      </c>
      <c r="AB276" s="18">
        <f t="shared" si="190"/>
        <v>4.8892078919008285E-6</v>
      </c>
      <c r="AC276" s="18">
        <f t="shared" si="218"/>
        <v>4.2577178005829171E-2</v>
      </c>
      <c r="AD276" s="18">
        <f t="shared" si="219"/>
        <v>1.7740490835762154E-3</v>
      </c>
      <c r="AE276" s="18">
        <f t="shared" si="220"/>
        <v>2.0618392682452461E-6</v>
      </c>
      <c r="AF276" s="10">
        <f t="shared" si="221"/>
        <v>2.0618392682452461E-3</v>
      </c>
      <c r="AG276" s="18">
        <f t="shared" si="213"/>
        <v>421.71233333333333</v>
      </c>
      <c r="AH276" s="25"/>
      <c r="AI276" s="76"/>
      <c r="AJ276" s="38"/>
      <c r="AK276" s="38"/>
      <c r="AL276" s="38"/>
      <c r="AM276" s="30"/>
      <c r="AN276" s="36"/>
      <c r="AO276" s="8"/>
      <c r="AP276" s="8"/>
      <c r="AQ276" s="8"/>
    </row>
    <row r="277" spans="6:43" ht="15" thickBot="1" x14ac:dyDescent="0.35">
      <c r="F277" s="24"/>
      <c r="G277" s="54">
        <v>0.95833333333333337</v>
      </c>
      <c r="H277" s="13">
        <v>26.44</v>
      </c>
      <c r="I277" s="13">
        <v>9</v>
      </c>
      <c r="J277" s="13">
        <v>31</v>
      </c>
      <c r="K277" s="13">
        <f t="shared" si="191"/>
        <v>3.1713</v>
      </c>
      <c r="L277" s="13">
        <f t="shared" si="192"/>
        <v>576.64049443445901</v>
      </c>
      <c r="M277" s="13">
        <f t="shared" si="193"/>
        <v>0.57664049443445897</v>
      </c>
      <c r="N277" s="15">
        <f t="shared" si="194"/>
        <v>5087.7448007322437</v>
      </c>
      <c r="O277" s="13" t="str">
        <f t="shared" si="195"/>
        <v>METANO</v>
      </c>
      <c r="P277" s="13">
        <f t="shared" si="185"/>
        <v>299.44</v>
      </c>
      <c r="Q277" s="13">
        <f t="shared" si="186"/>
        <v>0.6124157077824427</v>
      </c>
      <c r="R277" s="14">
        <f t="shared" si="187"/>
        <v>5.0877448007322435E-3</v>
      </c>
      <c r="S277" s="14">
        <f t="shared" si="214"/>
        <v>1000</v>
      </c>
      <c r="T277" s="14">
        <f t="shared" si="215"/>
        <v>2.4941504946731564E-2</v>
      </c>
      <c r="U277" s="14">
        <f t="shared" si="222"/>
        <v>16</v>
      </c>
      <c r="V277" s="13">
        <f t="shared" si="216"/>
        <v>1000</v>
      </c>
      <c r="W277" s="13">
        <f t="shared" si="188"/>
        <v>40.093811585777786</v>
      </c>
      <c r="X277" s="15">
        <f t="shared" si="217"/>
        <v>2030.3361938427372</v>
      </c>
      <c r="Y277" s="13"/>
      <c r="Z277" s="13"/>
      <c r="AA277" s="13">
        <f t="shared" si="189"/>
        <v>657000</v>
      </c>
      <c r="AB277" s="51">
        <f t="shared" si="190"/>
        <v>3.0903138414653535E-3</v>
      </c>
      <c r="AC277" s="51">
        <f t="shared" si="218"/>
        <v>26.911689057016883</v>
      </c>
      <c r="AD277" s="51">
        <f t="shared" si="219"/>
        <v>1.1213203773757034</v>
      </c>
      <c r="AE277" s="51">
        <f t="shared" si="220"/>
        <v>1.303223460816651E-3</v>
      </c>
      <c r="AF277" s="15">
        <f t="shared" si="221"/>
        <v>1.3032234608166509</v>
      </c>
      <c r="AG277" s="51">
        <f t="shared" si="213"/>
        <v>421.71233333333328</v>
      </c>
      <c r="AH277" s="43"/>
      <c r="AI277" s="76"/>
      <c r="AJ277" s="38"/>
      <c r="AK277" s="38"/>
      <c r="AL277" s="38"/>
      <c r="AM277" s="30"/>
      <c r="AN277" s="36"/>
      <c r="AO277" s="8"/>
      <c r="AP277" s="8"/>
      <c r="AQ277" s="8"/>
    </row>
    <row r="278" spans="6:43" x14ac:dyDescent="0.3">
      <c r="F278" s="22">
        <v>44504</v>
      </c>
      <c r="G278" s="55">
        <v>8.3333333333333329E-2</v>
      </c>
      <c r="H278" s="16">
        <v>26.06</v>
      </c>
      <c r="I278" s="16">
        <v>9</v>
      </c>
      <c r="J278" s="16">
        <v>25</v>
      </c>
      <c r="K278" s="16">
        <f t="shared" si="191"/>
        <v>2.5575000000000001</v>
      </c>
      <c r="L278" s="16">
        <f t="shared" si="192"/>
        <v>955.03421309872908</v>
      </c>
      <c r="M278" s="16">
        <f t="shared" si="193"/>
        <v>0.95503421309872905</v>
      </c>
      <c r="N278" s="19">
        <f t="shared" si="194"/>
        <v>1145.6291666328725</v>
      </c>
      <c r="O278" s="16" t="str">
        <f t="shared" si="195"/>
        <v>METANO</v>
      </c>
      <c r="P278" s="16">
        <f t="shared" si="185"/>
        <v>299.06</v>
      </c>
      <c r="Q278" s="16">
        <f t="shared" si="186"/>
        <v>0.6124157077824427</v>
      </c>
      <c r="R278" s="17">
        <f t="shared" si="187"/>
        <v>1.1456291666328724E-3</v>
      </c>
      <c r="S278" s="17">
        <f t="shared" si="214"/>
        <v>1000</v>
      </c>
      <c r="T278" s="17">
        <f t="shared" si="215"/>
        <v>2.4973196820869726E-2</v>
      </c>
      <c r="U278" s="17">
        <f t="shared" si="222"/>
        <v>16</v>
      </c>
      <c r="V278" s="16">
        <f t="shared" si="216"/>
        <v>1000</v>
      </c>
      <c r="W278" s="16">
        <f t="shared" si="188"/>
        <v>40.042931114222228</v>
      </c>
      <c r="X278" s="19">
        <f t="shared" si="217"/>
        <v>457.76036259282694</v>
      </c>
      <c r="Y278" s="16"/>
      <c r="Z278" s="16"/>
      <c r="AA278" s="16">
        <f t="shared" si="189"/>
        <v>657000</v>
      </c>
      <c r="AB278" s="50">
        <f t="shared" si="190"/>
        <v>6.9674332205909727E-4</v>
      </c>
      <c r="AC278" s="50">
        <f t="shared" si="218"/>
        <v>6.067519545819442</v>
      </c>
      <c r="AD278" s="50">
        <f t="shared" si="219"/>
        <v>0.2528133144091434</v>
      </c>
      <c r="AE278" s="50">
        <f t="shared" si="220"/>
        <v>2.9382525207996004E-4</v>
      </c>
      <c r="AF278" s="19">
        <f t="shared" si="221"/>
        <v>0.29382525207996002</v>
      </c>
      <c r="AG278" s="50">
        <f t="shared" si="213"/>
        <v>421.71233333333328</v>
      </c>
      <c r="AH278" s="44">
        <f>AVERAGE(AG278,AG280,AG281,AG283)</f>
        <v>421.71233333333328</v>
      </c>
      <c r="AI278" s="77"/>
      <c r="AJ278" s="38"/>
      <c r="AK278" s="38"/>
      <c r="AL278" s="38"/>
      <c r="AM278" s="30"/>
      <c r="AN278" s="36"/>
      <c r="AO278" s="8"/>
      <c r="AP278" s="8"/>
      <c r="AQ278" s="8"/>
    </row>
    <row r="279" spans="6:43" x14ac:dyDescent="0.3">
      <c r="F279" s="23"/>
      <c r="G279" s="53">
        <v>0.29166666666666669</v>
      </c>
      <c r="H279" s="10">
        <v>28.87</v>
      </c>
      <c r="I279" s="10">
        <v>9</v>
      </c>
      <c r="J279" s="10">
        <v>9</v>
      </c>
      <c r="K279" s="10">
        <f t="shared" si="191"/>
        <v>0.92069999999999996</v>
      </c>
      <c r="L279" s="10">
        <f t="shared" si="192"/>
        <v>4430.6505919409146</v>
      </c>
      <c r="M279" s="10">
        <f t="shared" si="193"/>
        <v>4.4306505919409149</v>
      </c>
      <c r="N279" s="10">
        <f t="shared" si="194"/>
        <v>12.293867578895275</v>
      </c>
      <c r="O279" s="10" t="str">
        <f t="shared" si="195"/>
        <v>OTRO GAS</v>
      </c>
      <c r="P279" s="10">
        <f t="shared" si="185"/>
        <v>301.87</v>
      </c>
      <c r="Q279" s="10">
        <f t="shared" si="186"/>
        <v>0.6124157077824427</v>
      </c>
      <c r="R279" s="11">
        <f t="shared" si="187"/>
        <v>1.2293867578895275E-5</v>
      </c>
      <c r="S279" s="11">
        <f t="shared" si="214"/>
        <v>1000</v>
      </c>
      <c r="T279" s="11">
        <f t="shared" si="215"/>
        <v>2.4740730252258588E-2</v>
      </c>
      <c r="U279" s="11">
        <f t="shared" si="222"/>
        <v>16</v>
      </c>
      <c r="V279" s="10">
        <f t="shared" si="216"/>
        <v>1000</v>
      </c>
      <c r="W279" s="10">
        <f t="shared" si="188"/>
        <v>40.419178811777783</v>
      </c>
      <c r="X279" s="10">
        <f t="shared" si="217"/>
        <v>4.8665481844229665</v>
      </c>
      <c r="Y279" s="10"/>
      <c r="Z279" s="10"/>
      <c r="AA279" s="10">
        <f t="shared" si="189"/>
        <v>657000</v>
      </c>
      <c r="AB279" s="18">
        <f t="shared" si="190"/>
        <v>7.4072270691369354E-6</v>
      </c>
      <c r="AC279" s="18">
        <f t="shared" si="218"/>
        <v>6.4505096208872084E-2</v>
      </c>
      <c r="AD279" s="18">
        <f t="shared" si="219"/>
        <v>2.6877123420363368E-3</v>
      </c>
      <c r="AE279" s="18">
        <f t="shared" si="220"/>
        <v>3.1237190108555647E-6</v>
      </c>
      <c r="AF279" s="10">
        <f t="shared" si="221"/>
        <v>3.1237190108555648E-3</v>
      </c>
      <c r="AG279" s="18">
        <f t="shared" si="213"/>
        <v>421.71233333333328</v>
      </c>
      <c r="AH279" s="25"/>
      <c r="AI279" s="76"/>
      <c r="AJ279" s="38"/>
      <c r="AK279" s="38"/>
      <c r="AL279" s="38"/>
      <c r="AM279" s="30"/>
      <c r="AN279" s="36"/>
      <c r="AO279" s="8"/>
      <c r="AP279" s="8"/>
      <c r="AQ279" s="8"/>
    </row>
    <row r="280" spans="6:43" x14ac:dyDescent="0.3">
      <c r="F280" s="23"/>
      <c r="G280" s="53">
        <v>0.33333333333333331</v>
      </c>
      <c r="H280" s="10">
        <v>37.56</v>
      </c>
      <c r="I280" s="10">
        <v>9</v>
      </c>
      <c r="J280" s="10">
        <v>28</v>
      </c>
      <c r="K280" s="10">
        <f t="shared" si="191"/>
        <v>2.8643999999999998</v>
      </c>
      <c r="L280" s="10">
        <f t="shared" si="192"/>
        <v>745.56626169529409</v>
      </c>
      <c r="M280" s="10">
        <f t="shared" si="193"/>
        <v>0.74556626169529405</v>
      </c>
      <c r="N280" s="12">
        <f t="shared" si="194"/>
        <v>2381.2398383577811</v>
      </c>
      <c r="O280" s="10" t="str">
        <f t="shared" si="195"/>
        <v>METANO</v>
      </c>
      <c r="P280" s="10">
        <f t="shared" si="185"/>
        <v>310.56</v>
      </c>
      <c r="Q280" s="10">
        <f t="shared" si="186"/>
        <v>0.6124157077824427</v>
      </c>
      <c r="R280" s="11">
        <f t="shared" si="187"/>
        <v>2.381239838357781E-3</v>
      </c>
      <c r="S280" s="11">
        <f t="shared" si="214"/>
        <v>1000</v>
      </c>
      <c r="T280" s="11">
        <f t="shared" si="215"/>
        <v>2.4048442301807384E-2</v>
      </c>
      <c r="U280" s="11">
        <f t="shared" si="222"/>
        <v>16</v>
      </c>
      <c r="V280" s="10">
        <f t="shared" si="216"/>
        <v>1000</v>
      </c>
      <c r="W280" s="10">
        <f t="shared" si="188"/>
        <v>41.582734858666669</v>
      </c>
      <c r="X280" s="12">
        <f t="shared" si="217"/>
        <v>916.24174175219571</v>
      </c>
      <c r="Y280" s="10"/>
      <c r="Z280" s="10"/>
      <c r="AA280" s="10">
        <f t="shared" si="189"/>
        <v>657000</v>
      </c>
      <c r="AB280" s="47">
        <f t="shared" si="190"/>
        <v>1.3945840818146054E-3</v>
      </c>
      <c r="AC280" s="47">
        <f t="shared" si="218"/>
        <v>12.144596018074308</v>
      </c>
      <c r="AD280" s="47">
        <f t="shared" si="219"/>
        <v>0.50602483408642951</v>
      </c>
      <c r="AE280" s="47">
        <f t="shared" si="220"/>
        <v>5.8811330717156143E-4</v>
      </c>
      <c r="AF280" s="12">
        <f t="shared" si="221"/>
        <v>0.58811330717156141</v>
      </c>
      <c r="AG280" s="47">
        <f t="shared" si="213"/>
        <v>421.71233333333328</v>
      </c>
      <c r="AH280" s="25"/>
      <c r="AI280" s="76"/>
      <c r="AJ280" s="38"/>
      <c r="AK280" s="38"/>
      <c r="AL280" s="38"/>
      <c r="AM280" s="30"/>
      <c r="AN280" s="36"/>
      <c r="AO280" s="8"/>
      <c r="AP280" s="8"/>
      <c r="AQ280" s="8"/>
    </row>
    <row r="281" spans="6:43" x14ac:dyDescent="0.3">
      <c r="F281" s="23"/>
      <c r="G281" s="53">
        <v>0.41666666666666669</v>
      </c>
      <c r="H281" s="10">
        <v>34.81</v>
      </c>
      <c r="I281" s="10">
        <v>9</v>
      </c>
      <c r="J281" s="10">
        <v>18</v>
      </c>
      <c r="K281" s="10">
        <f t="shared" si="191"/>
        <v>1.8413999999999999</v>
      </c>
      <c r="L281" s="10">
        <f t="shared" si="192"/>
        <v>1715.3252959704575</v>
      </c>
      <c r="M281" s="10">
        <f t="shared" si="193"/>
        <v>1.7153252959704575</v>
      </c>
      <c r="N281" s="12">
        <f t="shared" si="194"/>
        <v>203.00471056306213</v>
      </c>
      <c r="O281" s="10" t="str">
        <f t="shared" si="195"/>
        <v>METANO</v>
      </c>
      <c r="P281" s="10">
        <f t="shared" si="185"/>
        <v>307.81</v>
      </c>
      <c r="Q281" s="10">
        <f t="shared" si="186"/>
        <v>0.6124157077824427</v>
      </c>
      <c r="R281" s="11">
        <f t="shared" si="187"/>
        <v>2.0300471056306212E-4</v>
      </c>
      <c r="S281" s="11">
        <f t="shared" si="214"/>
        <v>1000</v>
      </c>
      <c r="T281" s="11">
        <f t="shared" si="215"/>
        <v>2.4263293074459246E-2</v>
      </c>
      <c r="U281" s="11">
        <f t="shared" si="222"/>
        <v>16</v>
      </c>
      <c r="V281" s="10">
        <f t="shared" si="216"/>
        <v>1000</v>
      </c>
      <c r="W281" s="10">
        <f t="shared" si="188"/>
        <v>41.214520919777783</v>
      </c>
      <c r="X281" s="12">
        <f t="shared" si="217"/>
        <v>78.809004606197576</v>
      </c>
      <c r="Y281" s="10"/>
      <c r="Z281" s="10"/>
      <c r="AA281" s="10">
        <f t="shared" si="189"/>
        <v>657000</v>
      </c>
      <c r="AB281" s="47">
        <f t="shared" si="190"/>
        <v>1.1995282284048338E-4</v>
      </c>
      <c r="AC281" s="47">
        <f t="shared" si="218"/>
        <v>1.0445971624240653</v>
      </c>
      <c r="AD281" s="47">
        <f t="shared" si="219"/>
        <v>4.3524881767669388E-2</v>
      </c>
      <c r="AE281" s="47">
        <f t="shared" si="220"/>
        <v>5.0585584809980198E-5</v>
      </c>
      <c r="AF281" s="12">
        <f t="shared" si="221"/>
        <v>5.0585584809980197E-2</v>
      </c>
      <c r="AG281" s="47">
        <f t="shared" si="213"/>
        <v>421.71233333333328</v>
      </c>
      <c r="AH281" s="25"/>
      <c r="AI281" s="76"/>
      <c r="AJ281" s="38"/>
      <c r="AK281" s="38"/>
      <c r="AL281" s="38"/>
      <c r="AM281" s="30"/>
      <c r="AN281" s="36"/>
      <c r="AO281" s="8"/>
      <c r="AP281" s="8"/>
      <c r="AQ281" s="8"/>
    </row>
    <row r="282" spans="6:43" x14ac:dyDescent="0.3">
      <c r="F282" s="23"/>
      <c r="G282" s="53">
        <v>0.45833333333333331</v>
      </c>
      <c r="H282" s="10">
        <v>36.25</v>
      </c>
      <c r="I282" s="10">
        <v>9</v>
      </c>
      <c r="J282" s="10">
        <v>14</v>
      </c>
      <c r="K282" s="10">
        <f t="shared" si="191"/>
        <v>1.4321999999999999</v>
      </c>
      <c r="L282" s="10">
        <f t="shared" si="192"/>
        <v>2491.1325233905882</v>
      </c>
      <c r="M282" s="10">
        <f t="shared" si="193"/>
        <v>2.4911325233905881</v>
      </c>
      <c r="N282" s="10">
        <f t="shared" si="194"/>
        <v>67.398054758886161</v>
      </c>
      <c r="O282" s="10" t="str">
        <f t="shared" si="195"/>
        <v>OTRO GAS</v>
      </c>
      <c r="P282" s="10">
        <f t="shared" si="185"/>
        <v>309.25</v>
      </c>
      <c r="Q282" s="10">
        <f t="shared" si="186"/>
        <v>0.6124157077824427</v>
      </c>
      <c r="R282" s="11">
        <f t="shared" si="187"/>
        <v>6.7398054758886167E-5</v>
      </c>
      <c r="S282" s="11">
        <f t="shared" si="214"/>
        <v>1000</v>
      </c>
      <c r="T282" s="11">
        <f t="shared" si="215"/>
        <v>2.4150312825381732E-2</v>
      </c>
      <c r="U282" s="11">
        <f t="shared" si="222"/>
        <v>16</v>
      </c>
      <c r="V282" s="10">
        <f t="shared" si="216"/>
        <v>1000</v>
      </c>
      <c r="W282" s="10">
        <f t="shared" si="188"/>
        <v>41.40733112777778</v>
      </c>
      <c r="X282" s="10">
        <f t="shared" si="217"/>
        <v>26.042945699988941</v>
      </c>
      <c r="Y282" s="10"/>
      <c r="Z282" s="10"/>
      <c r="AA282" s="10">
        <f t="shared" si="189"/>
        <v>657000</v>
      </c>
      <c r="AB282" s="18">
        <f t="shared" si="190"/>
        <v>3.9639186757974033E-5</v>
      </c>
      <c r="AC282" s="18">
        <f t="shared" si="218"/>
        <v>0.34519389396314104</v>
      </c>
      <c r="AD282" s="18">
        <f t="shared" si="219"/>
        <v>1.4383078915130876E-2</v>
      </c>
      <c r="AE282" s="18">
        <f t="shared" si="220"/>
        <v>1.6716333939140999E-5</v>
      </c>
      <c r="AF282" s="10">
        <f t="shared" si="221"/>
        <v>1.6716333939140997E-2</v>
      </c>
      <c r="AG282" s="18">
        <f t="shared" si="213"/>
        <v>421.71233333333333</v>
      </c>
      <c r="AH282" s="25"/>
      <c r="AI282" s="76"/>
      <c r="AJ282" s="38"/>
      <c r="AK282" s="38"/>
      <c r="AL282" s="38"/>
      <c r="AM282" s="30"/>
      <c r="AN282" s="36"/>
      <c r="AO282" s="8"/>
      <c r="AP282" s="8"/>
      <c r="AQ282" s="8"/>
    </row>
    <row r="283" spans="6:43" ht="15" thickBot="1" x14ac:dyDescent="0.35">
      <c r="F283" s="24"/>
      <c r="G283" s="54">
        <v>0.79166666666666663</v>
      </c>
      <c r="H283" s="13">
        <v>27.5</v>
      </c>
      <c r="I283" s="13">
        <v>9</v>
      </c>
      <c r="J283" s="13">
        <v>17</v>
      </c>
      <c r="K283" s="13">
        <f t="shared" si="191"/>
        <v>1.7391000000000001</v>
      </c>
      <c r="L283" s="13">
        <f t="shared" si="192"/>
        <v>1875.0503133804841</v>
      </c>
      <c r="M283" s="13">
        <f t="shared" si="193"/>
        <v>1.8750503133804841</v>
      </c>
      <c r="N283" s="15">
        <f t="shared" si="194"/>
        <v>156.04390306590841</v>
      </c>
      <c r="O283" s="13" t="str">
        <f t="shared" si="195"/>
        <v>METANO</v>
      </c>
      <c r="P283" s="13">
        <f t="shared" si="185"/>
        <v>300.5</v>
      </c>
      <c r="Q283" s="13">
        <f t="shared" si="186"/>
        <v>0.6124157077824427</v>
      </c>
      <c r="R283" s="14">
        <f t="shared" si="187"/>
        <v>1.560439030659084E-4</v>
      </c>
      <c r="S283" s="14">
        <f t="shared" ref="S283:S294" si="223">1000/1</f>
        <v>1000</v>
      </c>
      <c r="T283" s="14">
        <f t="shared" ref="T283:T294" si="224">1/W283</f>
        <v>2.4853524929282198E-2</v>
      </c>
      <c r="U283" s="14">
        <f t="shared" si="222"/>
        <v>16</v>
      </c>
      <c r="V283" s="13">
        <f t="shared" ref="V283:V294" si="225">1000/1</f>
        <v>1000</v>
      </c>
      <c r="W283" s="13">
        <f t="shared" si="188"/>
        <v>40.235741322222225</v>
      </c>
      <c r="X283" s="15">
        <f t="shared" ref="X283:X294" si="226">R283*S283*T283*U283*V283</f>
        <v>62.051856558576794</v>
      </c>
      <c r="Y283" s="13"/>
      <c r="Z283" s="13"/>
      <c r="AA283" s="13">
        <f t="shared" si="189"/>
        <v>657000</v>
      </c>
      <c r="AB283" s="51">
        <f t="shared" si="190"/>
        <v>9.4447270256585678E-5</v>
      </c>
      <c r="AC283" s="51">
        <f t="shared" ref="AC283:AC294" si="227">AB283*8708.4</f>
        <v>0.82248460830245063</v>
      </c>
      <c r="AD283" s="51">
        <f t="shared" ref="AD283:AD294" si="228">AC283/24</f>
        <v>3.4270192012602112E-2</v>
      </c>
      <c r="AE283" s="51">
        <f t="shared" ref="AE283:AE294" si="229">(AD283*4.184)/3600</f>
        <v>3.9829578716868678E-5</v>
      </c>
      <c r="AF283" s="15">
        <f t="shared" ref="AF283:AF294" si="230">AE283*1000</f>
        <v>3.982957871686868E-2</v>
      </c>
      <c r="AG283" s="51">
        <f t="shared" si="213"/>
        <v>421.71233333333333</v>
      </c>
      <c r="AH283" s="43"/>
      <c r="AI283" s="76"/>
      <c r="AJ283" s="38"/>
      <c r="AK283" s="38"/>
      <c r="AL283" s="38"/>
      <c r="AM283" s="30"/>
      <c r="AN283" s="36"/>
      <c r="AO283" s="8"/>
      <c r="AP283" s="8"/>
      <c r="AQ283" s="8"/>
    </row>
    <row r="284" spans="6:43" x14ac:dyDescent="0.3">
      <c r="F284" s="22">
        <v>44505</v>
      </c>
      <c r="G284" s="55">
        <v>8.3333333333333329E-2</v>
      </c>
      <c r="H284" s="16">
        <v>25.75</v>
      </c>
      <c r="I284" s="16">
        <v>9</v>
      </c>
      <c r="J284" s="16">
        <v>17</v>
      </c>
      <c r="K284" s="16">
        <f t="shared" si="191"/>
        <v>1.7391000000000001</v>
      </c>
      <c r="L284" s="16">
        <f t="shared" si="192"/>
        <v>1875.0503133804841</v>
      </c>
      <c r="M284" s="16">
        <f t="shared" si="193"/>
        <v>1.8750503133804841</v>
      </c>
      <c r="N284" s="19">
        <f t="shared" si="194"/>
        <v>156.04390306590841</v>
      </c>
      <c r="O284" s="16" t="str">
        <f t="shared" si="195"/>
        <v>METANO</v>
      </c>
      <c r="P284" s="16">
        <f t="shared" si="185"/>
        <v>298.75</v>
      </c>
      <c r="Q284" s="16">
        <f t="shared" si="186"/>
        <v>0.6124157077824427</v>
      </c>
      <c r="R284" s="17">
        <f t="shared" si="187"/>
        <v>1.560439030659084E-4</v>
      </c>
      <c r="S284" s="17">
        <f t="shared" si="223"/>
        <v>1000</v>
      </c>
      <c r="T284" s="17">
        <f t="shared" si="224"/>
        <v>2.4999110430960002E-2</v>
      </c>
      <c r="U284" s="17">
        <f t="shared" si="222"/>
        <v>16</v>
      </c>
      <c r="V284" s="16">
        <f t="shared" si="225"/>
        <v>1000</v>
      </c>
      <c r="W284" s="16">
        <f t="shared" si="188"/>
        <v>40.001423361111115</v>
      </c>
      <c r="X284" s="19">
        <f t="shared" si="226"/>
        <v>62.415340237162596</v>
      </c>
      <c r="Y284" s="16"/>
      <c r="Z284" s="16"/>
      <c r="AA284" s="16">
        <f t="shared" si="189"/>
        <v>657000</v>
      </c>
      <c r="AB284" s="50">
        <f t="shared" si="190"/>
        <v>9.5000517864783247E-5</v>
      </c>
      <c r="AC284" s="50">
        <f t="shared" si="227"/>
        <v>0.82730250977367836</v>
      </c>
      <c r="AD284" s="50">
        <f t="shared" si="228"/>
        <v>3.4470937907236598E-2</v>
      </c>
      <c r="AE284" s="50">
        <f t="shared" si="229"/>
        <v>4.0062890056632763E-5</v>
      </c>
      <c r="AF284" s="64">
        <f t="shared" si="230"/>
        <v>4.0062890056632765E-2</v>
      </c>
      <c r="AG284" s="50">
        <f t="shared" si="213"/>
        <v>421.71233333333339</v>
      </c>
      <c r="AH284" s="44">
        <f>AVERAGE(AG284,AG285,AG287,AG288,AG289,AG290,AG291,AG292,AG294,AG295,AG297)</f>
        <v>421.71233333333333</v>
      </c>
      <c r="AI284" s="77"/>
      <c r="AJ284" s="38"/>
      <c r="AK284" s="38"/>
      <c r="AL284" s="38"/>
      <c r="AM284" s="30"/>
      <c r="AN284" s="36"/>
      <c r="AO284" s="8"/>
      <c r="AP284" s="8"/>
      <c r="AQ284" s="8"/>
    </row>
    <row r="285" spans="6:43" x14ac:dyDescent="0.3">
      <c r="F285" s="23"/>
      <c r="G285" s="53">
        <v>0.20833333333333334</v>
      </c>
      <c r="H285" s="10">
        <v>25.37</v>
      </c>
      <c r="I285" s="10">
        <v>9</v>
      </c>
      <c r="J285" s="10">
        <v>30</v>
      </c>
      <c r="K285" s="10">
        <f t="shared" si="191"/>
        <v>3.069</v>
      </c>
      <c r="L285" s="10">
        <f t="shared" si="192"/>
        <v>629.19517758227437</v>
      </c>
      <c r="M285" s="10">
        <f t="shared" si="193"/>
        <v>0.62919517758227439</v>
      </c>
      <c r="N285" s="12">
        <f t="shared" si="194"/>
        <v>3931.779792698293</v>
      </c>
      <c r="O285" s="10" t="str">
        <f t="shared" si="195"/>
        <v>METANO</v>
      </c>
      <c r="P285" s="10">
        <f t="shared" si="185"/>
        <v>298.37</v>
      </c>
      <c r="Q285" s="10">
        <f t="shared" si="186"/>
        <v>0.6124157077824427</v>
      </c>
      <c r="R285" s="11">
        <f t="shared" si="187"/>
        <v>3.9317797926982931E-3</v>
      </c>
      <c r="S285" s="11">
        <f t="shared" si="223"/>
        <v>1000</v>
      </c>
      <c r="T285" s="11">
        <f t="shared" si="224"/>
        <v>2.5030948960181317E-2</v>
      </c>
      <c r="U285" s="11">
        <f t="shared" si="222"/>
        <v>16</v>
      </c>
      <c r="V285" s="10">
        <f t="shared" si="225"/>
        <v>1000</v>
      </c>
      <c r="W285" s="10">
        <f t="shared" si="188"/>
        <v>39.950542889555564</v>
      </c>
      <c r="X285" s="12">
        <f t="shared" si="226"/>
        <v>1574.6588690192521</v>
      </c>
      <c r="Y285" s="10"/>
      <c r="Z285" s="10"/>
      <c r="AA285" s="10">
        <f t="shared" si="189"/>
        <v>657000</v>
      </c>
      <c r="AB285" s="47">
        <f t="shared" si="190"/>
        <v>2.3967410487355434E-3</v>
      </c>
      <c r="AC285" s="47">
        <f t="shared" si="227"/>
        <v>20.871779748808606</v>
      </c>
      <c r="AD285" s="47">
        <f t="shared" si="228"/>
        <v>0.86965748953369193</v>
      </c>
      <c r="AE285" s="47">
        <f t="shared" si="229"/>
        <v>1.0107352600580465E-3</v>
      </c>
      <c r="AF285" s="12">
        <f t="shared" si="230"/>
        <v>1.0107352600580466</v>
      </c>
      <c r="AG285" s="47">
        <f t="shared" si="213"/>
        <v>421.71233333333345</v>
      </c>
      <c r="AH285" s="25"/>
      <c r="AI285" s="76"/>
      <c r="AJ285" s="38"/>
      <c r="AK285" s="38"/>
      <c r="AL285" s="38"/>
      <c r="AM285" s="30"/>
      <c r="AN285" s="36"/>
      <c r="AO285" s="8"/>
      <c r="AP285" s="8"/>
      <c r="AQ285" s="8"/>
    </row>
    <row r="286" spans="6:43" x14ac:dyDescent="0.3">
      <c r="F286" s="23"/>
      <c r="G286" s="53">
        <v>0.25</v>
      </c>
      <c r="H286" s="10">
        <v>25.19</v>
      </c>
      <c r="I286" s="10">
        <v>9</v>
      </c>
      <c r="J286" s="10">
        <v>15</v>
      </c>
      <c r="K286" s="10">
        <f t="shared" si="191"/>
        <v>1.5345</v>
      </c>
      <c r="L286" s="10">
        <f t="shared" si="192"/>
        <v>2258.390355164549</v>
      </c>
      <c r="M286" s="10">
        <f t="shared" si="193"/>
        <v>2.2583903551645488</v>
      </c>
      <c r="N286" s="10">
        <f t="shared" si="194"/>
        <v>90.058337232381291</v>
      </c>
      <c r="O286" s="10" t="str">
        <f t="shared" si="195"/>
        <v>OTRO GAS</v>
      </c>
      <c r="P286" s="10">
        <f t="shared" si="185"/>
        <v>298.19</v>
      </c>
      <c r="Q286" s="10">
        <f t="shared" si="186"/>
        <v>0.6124157077824427</v>
      </c>
      <c r="R286" s="11">
        <f t="shared" si="187"/>
        <v>9.0058337232381286E-5</v>
      </c>
      <c r="S286" s="11">
        <f t="shared" si="223"/>
        <v>1000</v>
      </c>
      <c r="T286" s="11">
        <f t="shared" si="224"/>
        <v>2.504605869160368E-2</v>
      </c>
      <c r="U286" s="11">
        <f t="shared" si="222"/>
        <v>16</v>
      </c>
      <c r="V286" s="10">
        <f t="shared" si="225"/>
        <v>1000</v>
      </c>
      <c r="W286" s="10">
        <f t="shared" si="188"/>
        <v>39.926441613555554</v>
      </c>
      <c r="X286" s="10">
        <f t="shared" si="226"/>
        <v>36.08970239984734</v>
      </c>
      <c r="Y286" s="10"/>
      <c r="Z286" s="10"/>
      <c r="AA286" s="10">
        <f t="shared" si="189"/>
        <v>657000</v>
      </c>
      <c r="AB286" s="18">
        <f t="shared" si="190"/>
        <v>5.4931053881046177E-5</v>
      </c>
      <c r="AC286" s="18">
        <f t="shared" si="227"/>
        <v>0.47836158961770253</v>
      </c>
      <c r="AD286" s="18">
        <f t="shared" si="228"/>
        <v>1.9931732900737607E-2</v>
      </c>
      <c r="AE286" s="18">
        <f t="shared" si="229"/>
        <v>2.3165102904635038E-5</v>
      </c>
      <c r="AF286" s="10">
        <f t="shared" si="230"/>
        <v>2.3165102904635037E-2</v>
      </c>
      <c r="AG286" s="18">
        <f t="shared" si="213"/>
        <v>421.71233333333328</v>
      </c>
      <c r="AH286" s="25"/>
      <c r="AI286" s="76"/>
      <c r="AJ286" s="38"/>
      <c r="AK286" s="38"/>
      <c r="AL286" s="38"/>
      <c r="AM286" s="30"/>
      <c r="AN286" s="36"/>
      <c r="AO286" s="8"/>
      <c r="AP286" s="8"/>
      <c r="AQ286" s="8"/>
    </row>
    <row r="287" spans="6:43" x14ac:dyDescent="0.3">
      <c r="F287" s="23"/>
      <c r="G287" s="53">
        <v>0.33333333333333331</v>
      </c>
      <c r="H287" s="10">
        <v>29.94</v>
      </c>
      <c r="I287" s="10">
        <v>9</v>
      </c>
      <c r="J287" s="10">
        <v>18</v>
      </c>
      <c r="K287" s="10">
        <f t="shared" si="191"/>
        <v>1.8413999999999999</v>
      </c>
      <c r="L287" s="10">
        <f t="shared" si="192"/>
        <v>1715.3252959704575</v>
      </c>
      <c r="M287" s="10">
        <f t="shared" si="193"/>
        <v>1.7153252959704575</v>
      </c>
      <c r="N287" s="12">
        <f t="shared" si="194"/>
        <v>203.00471056306213</v>
      </c>
      <c r="O287" s="10" t="str">
        <f t="shared" si="195"/>
        <v>METANO</v>
      </c>
      <c r="P287" s="10">
        <f t="shared" si="185"/>
        <v>302.94</v>
      </c>
      <c r="Q287" s="10">
        <f t="shared" si="186"/>
        <v>0.6124157077824427</v>
      </c>
      <c r="R287" s="11">
        <f t="shared" si="187"/>
        <v>2.0300471056306212E-4</v>
      </c>
      <c r="S287" s="11">
        <f t="shared" si="223"/>
        <v>1000</v>
      </c>
      <c r="T287" s="11">
        <f t="shared" si="224"/>
        <v>2.4653344692841157E-2</v>
      </c>
      <c r="U287" s="11">
        <f t="shared" si="222"/>
        <v>16</v>
      </c>
      <c r="V287" s="10">
        <f t="shared" si="225"/>
        <v>1000</v>
      </c>
      <c r="W287" s="10">
        <f t="shared" si="188"/>
        <v>40.562447508000005</v>
      </c>
      <c r="X287" s="12">
        <f t="shared" si="226"/>
        <v>80.075921660505969</v>
      </c>
      <c r="Y287" s="10"/>
      <c r="Z287" s="10"/>
      <c r="AA287" s="10">
        <f t="shared" si="189"/>
        <v>657000</v>
      </c>
      <c r="AB287" s="47">
        <f t="shared" si="190"/>
        <v>1.2188115930061791E-4</v>
      </c>
      <c r="AC287" s="47">
        <f t="shared" si="227"/>
        <v>1.0613898876535011</v>
      </c>
      <c r="AD287" s="47">
        <f t="shared" si="228"/>
        <v>4.4224578652229209E-2</v>
      </c>
      <c r="AE287" s="47">
        <f t="shared" si="229"/>
        <v>5.1398788078035282E-5</v>
      </c>
      <c r="AF287" s="12">
        <f t="shared" si="230"/>
        <v>5.139878807803528E-2</v>
      </c>
      <c r="AG287" s="47">
        <f t="shared" si="213"/>
        <v>421.71233333333333</v>
      </c>
      <c r="AH287" s="25"/>
      <c r="AI287" s="76"/>
      <c r="AJ287" s="38"/>
      <c r="AK287" s="38"/>
      <c r="AL287" s="38"/>
      <c r="AM287" s="30"/>
      <c r="AN287" s="36"/>
      <c r="AO287" s="8"/>
      <c r="AP287" s="8"/>
      <c r="AQ287" s="8"/>
    </row>
    <row r="288" spans="6:43" x14ac:dyDescent="0.3">
      <c r="F288" s="23"/>
      <c r="G288" s="53">
        <v>0.375</v>
      </c>
      <c r="H288" s="10">
        <v>27.75</v>
      </c>
      <c r="I288" s="10">
        <v>9</v>
      </c>
      <c r="J288" s="10">
        <v>29</v>
      </c>
      <c r="K288" s="10">
        <f t="shared" si="191"/>
        <v>2.9666999999999999</v>
      </c>
      <c r="L288" s="10">
        <f t="shared" si="192"/>
        <v>685.37432163683559</v>
      </c>
      <c r="M288" s="10">
        <f t="shared" si="193"/>
        <v>0.68537432163683554</v>
      </c>
      <c r="N288" s="12">
        <f t="shared" si="194"/>
        <v>3053.7484896681908</v>
      </c>
      <c r="O288" s="10" t="str">
        <f t="shared" si="195"/>
        <v>METANO</v>
      </c>
      <c r="P288" s="10">
        <f t="shared" si="185"/>
        <v>300.75</v>
      </c>
      <c r="Q288" s="10">
        <f t="shared" si="186"/>
        <v>0.6124157077824427</v>
      </c>
      <c r="R288" s="11">
        <f t="shared" si="187"/>
        <v>3.0537484896681908E-3</v>
      </c>
      <c r="S288" s="11">
        <f t="shared" si="223"/>
        <v>1000</v>
      </c>
      <c r="T288" s="11">
        <f t="shared" si="224"/>
        <v>2.48328653075621E-2</v>
      </c>
      <c r="U288" s="11">
        <f t="shared" si="222"/>
        <v>16</v>
      </c>
      <c r="V288" s="10">
        <f t="shared" si="225"/>
        <v>1000</v>
      </c>
      <c r="W288" s="10">
        <f t="shared" si="188"/>
        <v>40.269215316666667</v>
      </c>
      <c r="X288" s="12">
        <f t="shared" si="226"/>
        <v>1213.333198833622</v>
      </c>
      <c r="Y288" s="10"/>
      <c r="Z288" s="10"/>
      <c r="AA288" s="10">
        <f t="shared" si="189"/>
        <v>657000</v>
      </c>
      <c r="AB288" s="47">
        <f t="shared" si="190"/>
        <v>1.8467780804164718E-3</v>
      </c>
      <c r="AC288" s="47">
        <f t="shared" si="227"/>
        <v>16.082482235498802</v>
      </c>
      <c r="AD288" s="47">
        <f t="shared" si="228"/>
        <v>0.67010342647911669</v>
      </c>
      <c r="AE288" s="47">
        <f t="shared" si="229"/>
        <v>7.7880909344128454E-4</v>
      </c>
      <c r="AF288" s="12">
        <f t="shared" si="230"/>
        <v>0.77880909344128457</v>
      </c>
      <c r="AG288" s="47">
        <f t="shared" si="213"/>
        <v>421.71233333333333</v>
      </c>
      <c r="AH288" s="25"/>
      <c r="AI288" s="76"/>
      <c r="AJ288" s="38"/>
      <c r="AK288" s="38"/>
      <c r="AL288" s="38"/>
      <c r="AM288" s="30"/>
      <c r="AN288" s="36"/>
      <c r="AO288" s="8"/>
      <c r="AP288" s="8"/>
      <c r="AQ288" s="8"/>
    </row>
    <row r="289" spans="6:43" x14ac:dyDescent="0.3">
      <c r="F289" s="23"/>
      <c r="G289" s="53">
        <v>0.41666666666666669</v>
      </c>
      <c r="H289" s="10">
        <v>26.87</v>
      </c>
      <c r="I289" s="10">
        <v>9</v>
      </c>
      <c r="J289" s="10">
        <v>25</v>
      </c>
      <c r="K289" s="10">
        <f t="shared" si="191"/>
        <v>2.5575000000000001</v>
      </c>
      <c r="L289" s="10">
        <f t="shared" si="192"/>
        <v>955.03421309872908</v>
      </c>
      <c r="M289" s="10">
        <f t="shared" si="193"/>
        <v>0.95503421309872905</v>
      </c>
      <c r="N289" s="12">
        <f t="shared" si="194"/>
        <v>1145.6291666328725</v>
      </c>
      <c r="O289" s="10" t="str">
        <f t="shared" si="195"/>
        <v>METANO</v>
      </c>
      <c r="P289" s="10">
        <f t="shared" si="185"/>
        <v>299.87</v>
      </c>
      <c r="Q289" s="10">
        <f t="shared" si="186"/>
        <v>0.6124157077824427</v>
      </c>
      <c r="R289" s="11">
        <f t="shared" si="187"/>
        <v>1.1456291666328724E-3</v>
      </c>
      <c r="S289" s="11">
        <f t="shared" si="223"/>
        <v>1000</v>
      </c>
      <c r="T289" s="11">
        <f t="shared" si="224"/>
        <v>2.4905739958146201E-2</v>
      </c>
      <c r="U289" s="11">
        <f t="shared" si="222"/>
        <v>16</v>
      </c>
      <c r="V289" s="10">
        <f t="shared" si="225"/>
        <v>1000</v>
      </c>
      <c r="W289" s="10">
        <f t="shared" si="188"/>
        <v>40.151386856222224</v>
      </c>
      <c r="X289" s="12">
        <f t="shared" si="226"/>
        <v>456.52387380201696</v>
      </c>
      <c r="Y289" s="10"/>
      <c r="Z289" s="10"/>
      <c r="AA289" s="10">
        <f t="shared" si="189"/>
        <v>657000</v>
      </c>
      <c r="AB289" s="47">
        <f t="shared" si="190"/>
        <v>6.9486129954644891E-4</v>
      </c>
      <c r="AC289" s="47">
        <f t="shared" si="227"/>
        <v>6.0511301409702956</v>
      </c>
      <c r="AD289" s="47">
        <f t="shared" si="228"/>
        <v>0.252130422540429</v>
      </c>
      <c r="AE289" s="47">
        <f t="shared" si="229"/>
        <v>2.9303157997476528E-4</v>
      </c>
      <c r="AF289" s="12">
        <f t="shared" si="230"/>
        <v>0.29303157997476525</v>
      </c>
      <c r="AG289" s="47">
        <f t="shared" si="213"/>
        <v>421.71233333333333</v>
      </c>
      <c r="AH289" s="25"/>
      <c r="AI289" s="76"/>
      <c r="AJ289" s="38"/>
      <c r="AK289" s="38"/>
      <c r="AL289" s="38"/>
      <c r="AM289" s="30"/>
      <c r="AN289" s="36"/>
      <c r="AO289" s="8"/>
      <c r="AP289" s="8"/>
      <c r="AQ289" s="8"/>
    </row>
    <row r="290" spans="6:43" x14ac:dyDescent="0.3">
      <c r="F290" s="23"/>
      <c r="G290" s="53">
        <v>0.5</v>
      </c>
      <c r="H290" s="10">
        <v>33.56</v>
      </c>
      <c r="I290" s="10">
        <v>9</v>
      </c>
      <c r="J290" s="10">
        <v>28</v>
      </c>
      <c r="K290" s="10">
        <f t="shared" si="191"/>
        <v>2.8643999999999998</v>
      </c>
      <c r="L290" s="10">
        <f t="shared" si="192"/>
        <v>745.56626169529409</v>
      </c>
      <c r="M290" s="10">
        <f t="shared" si="193"/>
        <v>0.74556626169529405</v>
      </c>
      <c r="N290" s="12">
        <f t="shared" si="194"/>
        <v>2381.2398383577811</v>
      </c>
      <c r="O290" s="10" t="str">
        <f t="shared" si="195"/>
        <v>METANO</v>
      </c>
      <c r="P290" s="10">
        <f t="shared" si="185"/>
        <v>306.56</v>
      </c>
      <c r="Q290" s="10">
        <f t="shared" si="186"/>
        <v>0.6124157077824427</v>
      </c>
      <c r="R290" s="11">
        <f t="shared" si="187"/>
        <v>2.381239838357781E-3</v>
      </c>
      <c r="S290" s="11">
        <f t="shared" si="223"/>
        <v>1000</v>
      </c>
      <c r="T290" s="11">
        <f t="shared" si="224"/>
        <v>2.4362226778605497E-2</v>
      </c>
      <c r="U290" s="11">
        <f t="shared" si="222"/>
        <v>16</v>
      </c>
      <c r="V290" s="10">
        <f t="shared" si="225"/>
        <v>1000</v>
      </c>
      <c r="W290" s="10">
        <f t="shared" si="188"/>
        <v>41.047150947555558</v>
      </c>
      <c r="X290" s="12">
        <f t="shared" si="226"/>
        <v>928.19687930115447</v>
      </c>
      <c r="Y290" s="10"/>
      <c r="Z290" s="10"/>
      <c r="AA290" s="10">
        <f t="shared" si="189"/>
        <v>657000</v>
      </c>
      <c r="AB290" s="47">
        <f t="shared" si="190"/>
        <v>1.4127806382057146E-3</v>
      </c>
      <c r="AC290" s="47">
        <f t="shared" si="227"/>
        <v>12.303058909750645</v>
      </c>
      <c r="AD290" s="47">
        <f t="shared" si="228"/>
        <v>0.51262745457294356</v>
      </c>
      <c r="AE290" s="47">
        <f t="shared" si="229"/>
        <v>5.9578701942588773E-4</v>
      </c>
      <c r="AF290" s="12">
        <f t="shared" si="230"/>
        <v>0.59578701942588774</v>
      </c>
      <c r="AG290" s="47">
        <f t="shared" si="213"/>
        <v>421.71233333333333</v>
      </c>
      <c r="AH290" s="25"/>
      <c r="AI290" s="76"/>
      <c r="AJ290" s="38"/>
      <c r="AK290" s="38"/>
      <c r="AL290" s="38"/>
      <c r="AM290" s="30"/>
      <c r="AN290" s="36"/>
      <c r="AO290" s="8"/>
      <c r="AP290" s="8"/>
      <c r="AQ290" s="8"/>
    </row>
    <row r="291" spans="6:43" x14ac:dyDescent="0.3">
      <c r="F291" s="23"/>
      <c r="G291" s="53">
        <v>0.625</v>
      </c>
      <c r="H291" s="10">
        <v>36.56</v>
      </c>
      <c r="I291" s="10">
        <v>9</v>
      </c>
      <c r="J291" s="10">
        <v>18</v>
      </c>
      <c r="K291" s="10">
        <f t="shared" si="191"/>
        <v>1.8413999999999999</v>
      </c>
      <c r="L291" s="10">
        <f t="shared" si="192"/>
        <v>1715.3252959704575</v>
      </c>
      <c r="M291" s="10">
        <f t="shared" si="193"/>
        <v>1.7153252959704575</v>
      </c>
      <c r="N291" s="12">
        <f t="shared" si="194"/>
        <v>203.00471056306213</v>
      </c>
      <c r="O291" s="10" t="str">
        <f t="shared" si="195"/>
        <v>METANO</v>
      </c>
      <c r="P291" s="10">
        <f t="shared" si="185"/>
        <v>309.56</v>
      </c>
      <c r="Q291" s="10">
        <f t="shared" si="186"/>
        <v>0.6124157077824427</v>
      </c>
      <c r="R291" s="11">
        <f t="shared" si="187"/>
        <v>2.0300471056306212E-4</v>
      </c>
      <c r="S291" s="11">
        <f t="shared" si="223"/>
        <v>1000</v>
      </c>
      <c r="T291" s="11">
        <f t="shared" si="224"/>
        <v>2.4126128185971381E-2</v>
      </c>
      <c r="U291" s="11">
        <f t="shared" si="222"/>
        <v>16</v>
      </c>
      <c r="V291" s="10">
        <f t="shared" si="225"/>
        <v>1000</v>
      </c>
      <c r="W291" s="10">
        <f t="shared" si="188"/>
        <v>41.448838880888893</v>
      </c>
      <c r="X291" s="12">
        <f t="shared" si="226"/>
        <v>78.363482710407283</v>
      </c>
      <c r="Y291" s="10"/>
      <c r="Z291" s="10"/>
      <c r="AA291" s="10">
        <f t="shared" si="189"/>
        <v>657000</v>
      </c>
      <c r="AB291" s="47">
        <f t="shared" si="190"/>
        <v>1.1927470732177668E-4</v>
      </c>
      <c r="AC291" s="47">
        <f t="shared" si="227"/>
        <v>1.0386918612409599</v>
      </c>
      <c r="AD291" s="47">
        <f t="shared" si="228"/>
        <v>4.3278827551706665E-2</v>
      </c>
      <c r="AE291" s="47">
        <f t="shared" si="229"/>
        <v>5.0299615132316856E-5</v>
      </c>
      <c r="AF291" s="12">
        <f t="shared" si="230"/>
        <v>5.0299615132316858E-2</v>
      </c>
      <c r="AG291" s="47">
        <f t="shared" si="213"/>
        <v>421.71233333333328</v>
      </c>
      <c r="AH291" s="25"/>
      <c r="AI291" s="76"/>
      <c r="AJ291" s="38"/>
      <c r="AK291" s="38"/>
      <c r="AL291" s="38"/>
      <c r="AM291" s="30"/>
      <c r="AN291" s="36"/>
      <c r="AO291" s="8"/>
      <c r="AP291" s="8"/>
      <c r="AQ291" s="8"/>
    </row>
    <row r="292" spans="6:43" x14ac:dyDescent="0.3">
      <c r="F292" s="23"/>
      <c r="G292" s="53">
        <v>0.70833333333333337</v>
      </c>
      <c r="H292" s="10">
        <v>31.06</v>
      </c>
      <c r="I292" s="10">
        <v>9</v>
      </c>
      <c r="J292" s="10">
        <v>27</v>
      </c>
      <c r="K292" s="10">
        <f t="shared" si="191"/>
        <v>2.7621000000000002</v>
      </c>
      <c r="L292" s="10">
        <f t="shared" si="192"/>
        <v>810.21686398030465</v>
      </c>
      <c r="M292" s="10">
        <f t="shared" si="193"/>
        <v>0.81021686398030468</v>
      </c>
      <c r="N292" s="12">
        <f t="shared" si="194"/>
        <v>1862.4439958916498</v>
      </c>
      <c r="O292" s="10" t="str">
        <f t="shared" si="195"/>
        <v>METANO</v>
      </c>
      <c r="P292" s="10">
        <f t="shared" si="185"/>
        <v>304.06</v>
      </c>
      <c r="Q292" s="10">
        <f t="shared" si="186"/>
        <v>0.6124157077824427</v>
      </c>
      <c r="R292" s="11">
        <f t="shared" si="187"/>
        <v>1.8624439958916498E-3</v>
      </c>
      <c r="S292" s="11">
        <f t="shared" si="223"/>
        <v>1000</v>
      </c>
      <c r="T292" s="11">
        <f t="shared" si="224"/>
        <v>2.4562534503878512E-2</v>
      </c>
      <c r="U292" s="11">
        <f t="shared" si="222"/>
        <v>16</v>
      </c>
      <c r="V292" s="10">
        <f t="shared" si="225"/>
        <v>1000</v>
      </c>
      <c r="W292" s="10">
        <f t="shared" si="188"/>
        <v>40.712411003111114</v>
      </c>
      <c r="X292" s="12">
        <f t="shared" si="226"/>
        <v>731.94151857008023</v>
      </c>
      <c r="Y292" s="10"/>
      <c r="Z292" s="10"/>
      <c r="AA292" s="10">
        <f t="shared" si="189"/>
        <v>657000</v>
      </c>
      <c r="AB292" s="47">
        <f t="shared" si="190"/>
        <v>1.1140662383106244E-3</v>
      </c>
      <c r="AC292" s="47">
        <f t="shared" si="227"/>
        <v>9.701734429704242</v>
      </c>
      <c r="AD292" s="47">
        <f t="shared" si="228"/>
        <v>0.40423893457101007</v>
      </c>
      <c r="AE292" s="47">
        <f t="shared" si="229"/>
        <v>4.6981547284586278E-4</v>
      </c>
      <c r="AF292" s="12">
        <f t="shared" si="230"/>
        <v>0.46981547284586278</v>
      </c>
      <c r="AG292" s="47">
        <f t="shared" si="213"/>
        <v>421.71233333333328</v>
      </c>
      <c r="AH292" s="25"/>
      <c r="AI292" s="76"/>
      <c r="AJ292" s="38"/>
      <c r="AK292" s="38"/>
      <c r="AL292" s="38"/>
      <c r="AM292" s="30"/>
      <c r="AN292" s="36"/>
      <c r="AO292" s="8"/>
      <c r="AP292" s="8"/>
      <c r="AQ292" s="8"/>
    </row>
    <row r="293" spans="6:43" x14ac:dyDescent="0.3">
      <c r="F293" s="23"/>
      <c r="G293" s="53">
        <v>0.75</v>
      </c>
      <c r="H293" s="10">
        <v>27.25</v>
      </c>
      <c r="I293" s="10">
        <v>9</v>
      </c>
      <c r="J293" s="10">
        <v>10</v>
      </c>
      <c r="K293" s="10">
        <f t="shared" si="191"/>
        <v>1.0229999999999999</v>
      </c>
      <c r="L293" s="10">
        <f t="shared" si="192"/>
        <v>3887.585532746823</v>
      </c>
      <c r="M293" s="10">
        <f t="shared" si="193"/>
        <v>3.8875855327468232</v>
      </c>
      <c r="N293" s="10">
        <f t="shared" si="194"/>
        <v>18.092381060699804</v>
      </c>
      <c r="O293" s="10" t="str">
        <f t="shared" si="195"/>
        <v>OTRO GAS</v>
      </c>
      <c r="P293" s="10">
        <f t="shared" si="185"/>
        <v>300.25</v>
      </c>
      <c r="Q293" s="10">
        <f t="shared" si="186"/>
        <v>0.6124157077824427</v>
      </c>
      <c r="R293" s="11">
        <f t="shared" si="187"/>
        <v>1.8092381060699805E-5</v>
      </c>
      <c r="S293" s="11">
        <f t="shared" si="223"/>
        <v>1000</v>
      </c>
      <c r="T293" s="11">
        <f t="shared" si="224"/>
        <v>2.4874218955035145E-2</v>
      </c>
      <c r="U293" s="11">
        <f t="shared" si="222"/>
        <v>16</v>
      </c>
      <c r="V293" s="10">
        <f t="shared" si="225"/>
        <v>1000</v>
      </c>
      <c r="W293" s="10">
        <f t="shared" si="188"/>
        <v>40.202267327777776</v>
      </c>
      <c r="X293" s="10">
        <f t="shared" si="226"/>
        <v>7.2005415667484467</v>
      </c>
      <c r="Y293" s="10"/>
      <c r="Z293" s="10"/>
      <c r="AA293" s="10">
        <f t="shared" si="189"/>
        <v>657000</v>
      </c>
      <c r="AB293" s="18">
        <f t="shared" si="190"/>
        <v>1.0959728412098093E-5</v>
      </c>
      <c r="AC293" s="18">
        <f t="shared" si="227"/>
        <v>9.5441698903915032E-2</v>
      </c>
      <c r="AD293" s="18">
        <f t="shared" si="228"/>
        <v>3.9767374543297927E-3</v>
      </c>
      <c r="AE293" s="18">
        <f t="shared" si="229"/>
        <v>4.6218526413655144E-6</v>
      </c>
      <c r="AF293" s="10">
        <f t="shared" si="230"/>
        <v>4.6218526413655146E-3</v>
      </c>
      <c r="AG293" s="18">
        <f t="shared" si="213"/>
        <v>421.71233333333328</v>
      </c>
      <c r="AH293" s="25"/>
      <c r="AI293" s="76"/>
      <c r="AJ293" s="38"/>
      <c r="AK293" s="38"/>
      <c r="AL293" s="38"/>
      <c r="AM293" s="30"/>
      <c r="AN293" s="36"/>
      <c r="AO293" s="8"/>
      <c r="AP293" s="8"/>
      <c r="AQ293" s="8"/>
    </row>
    <row r="294" spans="6:43" x14ac:dyDescent="0.3">
      <c r="F294" s="23"/>
      <c r="G294" s="53">
        <v>0.79166666666666663</v>
      </c>
      <c r="H294" s="10">
        <v>26.37</v>
      </c>
      <c r="I294" s="10">
        <v>9</v>
      </c>
      <c r="J294" s="10">
        <v>26</v>
      </c>
      <c r="K294" s="10">
        <f t="shared" si="191"/>
        <v>2.6598000000000002</v>
      </c>
      <c r="L294" s="10">
        <f t="shared" si="192"/>
        <v>879.84058951800876</v>
      </c>
      <c r="M294" s="10">
        <f t="shared" si="193"/>
        <v>0.87984058951800881</v>
      </c>
      <c r="N294" s="12">
        <f t="shared" si="194"/>
        <v>1459.7759345464669</v>
      </c>
      <c r="O294" s="10" t="str">
        <f t="shared" si="195"/>
        <v>METANO</v>
      </c>
      <c r="P294" s="10">
        <f t="shared" si="185"/>
        <v>299.37</v>
      </c>
      <c r="Q294" s="10">
        <f t="shared" si="186"/>
        <v>0.6124157077824427</v>
      </c>
      <c r="R294" s="11">
        <f t="shared" si="187"/>
        <v>1.4597759345464669E-3</v>
      </c>
      <c r="S294" s="11">
        <f t="shared" si="223"/>
        <v>1000</v>
      </c>
      <c r="T294" s="11">
        <f t="shared" si="224"/>
        <v>2.494733687827538E-2</v>
      </c>
      <c r="U294" s="11">
        <f t="shared" si="222"/>
        <v>16</v>
      </c>
      <c r="V294" s="10">
        <f t="shared" si="225"/>
        <v>1000</v>
      </c>
      <c r="W294" s="10">
        <f t="shared" si="188"/>
        <v>40.08443886733334</v>
      </c>
      <c r="X294" s="12">
        <f t="shared" si="226"/>
        <v>582.68035209487971</v>
      </c>
      <c r="Y294" s="10"/>
      <c r="Z294" s="10"/>
      <c r="AA294" s="10">
        <f t="shared" si="189"/>
        <v>657000</v>
      </c>
      <c r="AB294" s="47">
        <f t="shared" si="190"/>
        <v>8.8688029238185651E-4</v>
      </c>
      <c r="AC294" s="47">
        <f t="shared" si="227"/>
        <v>7.7233083381781586</v>
      </c>
      <c r="AD294" s="47">
        <f t="shared" si="228"/>
        <v>0.32180451409075661</v>
      </c>
      <c r="AE294" s="47">
        <f t="shared" si="229"/>
        <v>3.7400835748770161E-4</v>
      </c>
      <c r="AF294" s="12">
        <f t="shared" si="230"/>
        <v>0.37400835748770161</v>
      </c>
      <c r="AG294" s="47">
        <f t="shared" si="213"/>
        <v>421.71233333333333</v>
      </c>
      <c r="AH294" s="25"/>
      <c r="AI294" s="76"/>
      <c r="AJ294" s="38"/>
      <c r="AK294" s="38"/>
      <c r="AL294" s="38"/>
      <c r="AM294" s="30"/>
      <c r="AN294" s="36"/>
      <c r="AO294" s="8"/>
      <c r="AP294" s="8"/>
      <c r="AQ294" s="8"/>
    </row>
    <row r="295" spans="6:43" x14ac:dyDescent="0.3">
      <c r="F295" s="23"/>
      <c r="G295" s="53">
        <v>0.875</v>
      </c>
      <c r="H295" s="10">
        <v>25.62</v>
      </c>
      <c r="I295" s="10">
        <v>9</v>
      </c>
      <c r="J295" s="10">
        <v>26</v>
      </c>
      <c r="K295" s="10">
        <f t="shared" si="191"/>
        <v>2.6598000000000002</v>
      </c>
      <c r="L295" s="10">
        <f t="shared" si="192"/>
        <v>879.84058951800876</v>
      </c>
      <c r="M295" s="10">
        <f t="shared" si="193"/>
        <v>0.87984058951800881</v>
      </c>
      <c r="N295" s="12">
        <f t="shared" si="194"/>
        <v>1459.7759345464669</v>
      </c>
      <c r="O295" s="10" t="str">
        <f t="shared" si="195"/>
        <v>METANO</v>
      </c>
      <c r="P295" s="10">
        <f t="shared" si="185"/>
        <v>298.62</v>
      </c>
      <c r="Q295" s="10">
        <f t="shared" si="186"/>
        <v>0.6124157077824427</v>
      </c>
      <c r="R295" s="11">
        <f t="shared" si="187"/>
        <v>1.4597759345464669E-3</v>
      </c>
      <c r="S295" s="11">
        <f t="shared" ref="S295:S309" si="231">1000/1</f>
        <v>1000</v>
      </c>
      <c r="T295" s="11">
        <f t="shared" ref="T295:T309" si="232">1/W295</f>
        <v>2.5009993440658029E-2</v>
      </c>
      <c r="U295" s="11">
        <f t="shared" si="222"/>
        <v>16</v>
      </c>
      <c r="V295" s="10">
        <f t="shared" ref="V295:V309" si="233">1000/1</f>
        <v>1000</v>
      </c>
      <c r="W295" s="10">
        <f t="shared" si="188"/>
        <v>39.984016884000006</v>
      </c>
      <c r="X295" s="12">
        <f t="shared" ref="X295:X309" si="234">R295*S295*T295*U295*V295</f>
        <v>584.14378476540128</v>
      </c>
      <c r="Y295" s="10"/>
      <c r="Z295" s="10"/>
      <c r="AA295" s="10">
        <f t="shared" si="189"/>
        <v>657000</v>
      </c>
      <c r="AB295" s="47">
        <f t="shared" si="190"/>
        <v>8.8910773936895168E-4</v>
      </c>
      <c r="AC295" s="47">
        <f t="shared" ref="AC295:AC309" si="235">AB295*8708.4</f>
        <v>7.7427058375205782</v>
      </c>
      <c r="AD295" s="47">
        <f t="shared" ref="AD295:AD309" si="236">AC295/24</f>
        <v>0.32261274323002409</v>
      </c>
      <c r="AE295" s="47">
        <f t="shared" ref="AE295:AE309" si="237">(AD295*4.184)/3600</f>
        <v>3.7494769935400579E-4</v>
      </c>
      <c r="AF295" s="12">
        <f t="shared" ref="AF295:AF309" si="238">AE295*1000</f>
        <v>0.37494769935400579</v>
      </c>
      <c r="AG295" s="47">
        <f t="shared" si="213"/>
        <v>421.71233333333333</v>
      </c>
      <c r="AH295" s="25"/>
      <c r="AI295" s="76"/>
      <c r="AJ295" s="38"/>
      <c r="AK295" s="38"/>
      <c r="AL295" s="38"/>
      <c r="AM295" s="30"/>
      <c r="AN295" s="36"/>
      <c r="AO295" s="8"/>
      <c r="AP295" s="8"/>
      <c r="AQ295" s="8"/>
    </row>
    <row r="296" spans="6:43" x14ac:dyDescent="0.3">
      <c r="F296" s="23"/>
      <c r="G296" s="53">
        <v>0.91666666666666663</v>
      </c>
      <c r="H296" s="10">
        <v>25.5</v>
      </c>
      <c r="I296" s="10">
        <v>9</v>
      </c>
      <c r="J296" s="10">
        <v>5</v>
      </c>
      <c r="K296" s="10">
        <f t="shared" si="191"/>
        <v>0.51149999999999995</v>
      </c>
      <c r="L296" s="10">
        <f t="shared" si="192"/>
        <v>8775.1710654936469</v>
      </c>
      <c r="M296" s="10">
        <f t="shared" si="193"/>
        <v>8.7751710654936463</v>
      </c>
      <c r="N296" s="10">
        <f t="shared" si="194"/>
        <v>1.6318480889172939</v>
      </c>
      <c r="O296" s="10" t="str">
        <f t="shared" si="195"/>
        <v>OTRO GAS</v>
      </c>
      <c r="P296" s="10">
        <f t="shared" si="185"/>
        <v>298.5</v>
      </c>
      <c r="Q296" s="10">
        <f t="shared" si="186"/>
        <v>0.6124157077824427</v>
      </c>
      <c r="R296" s="11">
        <f t="shared" si="187"/>
        <v>1.6318480889172938E-6</v>
      </c>
      <c r="S296" s="11">
        <f t="shared" si="231"/>
        <v>1000</v>
      </c>
      <c r="T296" s="11">
        <f t="shared" si="232"/>
        <v>2.5020047709377893E-2</v>
      </c>
      <c r="U296" s="11">
        <f t="shared" si="222"/>
        <v>16</v>
      </c>
      <c r="V296" s="10">
        <f t="shared" si="233"/>
        <v>1000</v>
      </c>
      <c r="W296" s="10">
        <f t="shared" si="188"/>
        <v>39.967949366666666</v>
      </c>
      <c r="X296" s="10">
        <f t="shared" si="234"/>
        <v>0.65326267262668525</v>
      </c>
      <c r="Y296" s="10"/>
      <c r="Z296" s="10"/>
      <c r="AA296" s="10">
        <f t="shared" si="189"/>
        <v>657000</v>
      </c>
      <c r="AB296" s="18">
        <f t="shared" si="190"/>
        <v>9.9431152606801404E-7</v>
      </c>
      <c r="AC296" s="18">
        <f t="shared" si="235"/>
        <v>8.6588624936106938E-3</v>
      </c>
      <c r="AD296" s="18">
        <f t="shared" si="236"/>
        <v>3.6078593723377889E-4</v>
      </c>
      <c r="AE296" s="18">
        <f t="shared" si="237"/>
        <v>4.1931343371836967E-7</v>
      </c>
      <c r="AF296" s="10">
        <f t="shared" si="238"/>
        <v>4.1931343371836969E-4</v>
      </c>
      <c r="AG296" s="18">
        <f t="shared" si="213"/>
        <v>421.71233333333333</v>
      </c>
      <c r="AH296" s="25"/>
      <c r="AI296" s="76"/>
      <c r="AJ296" s="38"/>
      <c r="AK296" s="38"/>
      <c r="AL296" s="38"/>
      <c r="AM296" s="30"/>
      <c r="AN296" s="36"/>
      <c r="AO296" s="8"/>
      <c r="AP296" s="8"/>
      <c r="AQ296" s="8"/>
    </row>
    <row r="297" spans="6:43" ht="15" thickBot="1" x14ac:dyDescent="0.35">
      <c r="F297" s="24"/>
      <c r="G297" s="54">
        <v>0.95833333333333337</v>
      </c>
      <c r="H297" s="13">
        <v>25.25</v>
      </c>
      <c r="I297" s="13">
        <v>9</v>
      </c>
      <c r="J297" s="13">
        <v>24</v>
      </c>
      <c r="K297" s="13">
        <f t="shared" si="191"/>
        <v>2.4552</v>
      </c>
      <c r="L297" s="13">
        <f t="shared" si="192"/>
        <v>1036.4939719778429</v>
      </c>
      <c r="M297" s="13">
        <f t="shared" si="193"/>
        <v>1.0364939719778428</v>
      </c>
      <c r="N297" s="15">
        <f t="shared" si="194"/>
        <v>899.49791934570374</v>
      </c>
      <c r="O297" s="13" t="str">
        <f t="shared" si="195"/>
        <v>METANO</v>
      </c>
      <c r="P297" s="13">
        <f t="shared" si="185"/>
        <v>298.25</v>
      </c>
      <c r="Q297" s="13">
        <f t="shared" si="186"/>
        <v>0.6124157077824427</v>
      </c>
      <c r="R297" s="14">
        <f t="shared" si="187"/>
        <v>8.994979193457037E-4</v>
      </c>
      <c r="S297" s="14">
        <f t="shared" si="231"/>
        <v>1000</v>
      </c>
      <c r="T297" s="14">
        <f t="shared" si="232"/>
        <v>2.5041020088011068E-2</v>
      </c>
      <c r="U297" s="14">
        <f t="shared" ref="U297:U309" si="239">$D$6/1</f>
        <v>16</v>
      </c>
      <c r="V297" s="13">
        <f t="shared" si="233"/>
        <v>1000</v>
      </c>
      <c r="W297" s="13">
        <f t="shared" si="188"/>
        <v>39.934475372222224</v>
      </c>
      <c r="X297" s="15">
        <f t="shared" si="234"/>
        <v>360.38952747935883</v>
      </c>
      <c r="Y297" s="13"/>
      <c r="Z297" s="13"/>
      <c r="AA297" s="13">
        <f t="shared" si="189"/>
        <v>657000</v>
      </c>
      <c r="AB297" s="51">
        <f t="shared" si="190"/>
        <v>5.4853809357588868E-4</v>
      </c>
      <c r="AC297" s="51">
        <f t="shared" si="235"/>
        <v>4.7768891340962689</v>
      </c>
      <c r="AD297" s="51">
        <f t="shared" si="236"/>
        <v>0.1990370472540112</v>
      </c>
      <c r="AE297" s="51">
        <f t="shared" si="237"/>
        <v>2.3132527936410636E-4</v>
      </c>
      <c r="AF297" s="15">
        <f t="shared" si="238"/>
        <v>0.23132527936410635</v>
      </c>
      <c r="AG297" s="51">
        <f t="shared" si="213"/>
        <v>421.71233333333333</v>
      </c>
      <c r="AH297" s="43"/>
      <c r="AI297" s="76"/>
      <c r="AJ297" s="38"/>
      <c r="AK297" s="38"/>
      <c r="AL297" s="38"/>
      <c r="AM297" s="30"/>
      <c r="AN297" s="36"/>
      <c r="AO297" s="8"/>
      <c r="AP297" s="8"/>
      <c r="AQ297" s="8"/>
    </row>
    <row r="298" spans="6:43" x14ac:dyDescent="0.3">
      <c r="F298" s="22">
        <v>44506</v>
      </c>
      <c r="G298" s="55">
        <v>0.25</v>
      </c>
      <c r="H298" s="16">
        <v>24.44</v>
      </c>
      <c r="I298" s="16">
        <v>9</v>
      </c>
      <c r="J298" s="16">
        <v>24</v>
      </c>
      <c r="K298" s="16">
        <f t="shared" si="191"/>
        <v>2.4552</v>
      </c>
      <c r="L298" s="16">
        <f t="shared" si="192"/>
        <v>1036.4939719778429</v>
      </c>
      <c r="M298" s="16">
        <f t="shared" si="193"/>
        <v>1.0364939719778428</v>
      </c>
      <c r="N298" s="19">
        <f t="shared" si="194"/>
        <v>899.49791934570374</v>
      </c>
      <c r="O298" s="16" t="str">
        <f t="shared" si="195"/>
        <v>METANO</v>
      </c>
      <c r="P298" s="16">
        <f t="shared" si="185"/>
        <v>297.44</v>
      </c>
      <c r="Q298" s="16">
        <f t="shared" si="186"/>
        <v>0.6124157077824427</v>
      </c>
      <c r="R298" s="17">
        <f t="shared" si="187"/>
        <v>8.994979193457037E-4</v>
      </c>
      <c r="S298" s="17">
        <f t="shared" si="231"/>
        <v>1000</v>
      </c>
      <c r="T298" s="17">
        <f t="shared" si="232"/>
        <v>2.510921275298985E-2</v>
      </c>
      <c r="U298" s="17">
        <f t="shared" si="239"/>
        <v>16</v>
      </c>
      <c r="V298" s="16">
        <f t="shared" si="233"/>
        <v>1000</v>
      </c>
      <c r="W298" s="16">
        <f t="shared" si="188"/>
        <v>39.826019630222227</v>
      </c>
      <c r="X298" s="19">
        <f t="shared" si="234"/>
        <v>361.37095404356768</v>
      </c>
      <c r="Y298" s="16"/>
      <c r="Z298" s="16"/>
      <c r="AA298" s="16">
        <f t="shared" si="189"/>
        <v>657000</v>
      </c>
      <c r="AB298" s="50">
        <f t="shared" si="190"/>
        <v>5.50031893521412E-4</v>
      </c>
      <c r="AC298" s="50">
        <f t="shared" si="235"/>
        <v>4.7898977415418642</v>
      </c>
      <c r="AD298" s="50">
        <f t="shared" si="236"/>
        <v>0.19957907256424434</v>
      </c>
      <c r="AE298" s="50">
        <f t="shared" si="237"/>
        <v>2.3195523322466619E-4</v>
      </c>
      <c r="AF298" s="19">
        <f t="shared" si="238"/>
        <v>0.23195523322466619</v>
      </c>
      <c r="AG298" s="50">
        <f t="shared" si="213"/>
        <v>421.71233333333328</v>
      </c>
      <c r="AH298" s="44">
        <f>AVERAGE(AG298,AG300,AG305)</f>
        <v>421.71233333333322</v>
      </c>
      <c r="AI298" s="77"/>
      <c r="AJ298" s="38"/>
      <c r="AK298" s="38"/>
      <c r="AL298" s="38"/>
      <c r="AM298" s="30"/>
      <c r="AN298" s="36"/>
      <c r="AO298" s="8"/>
      <c r="AP298" s="8"/>
      <c r="AQ298" s="8"/>
    </row>
    <row r="299" spans="6:43" x14ac:dyDescent="0.3">
      <c r="F299" s="23"/>
      <c r="G299" s="53">
        <v>0.29166666666666669</v>
      </c>
      <c r="H299" s="10">
        <v>26.25</v>
      </c>
      <c r="I299" s="10">
        <v>9</v>
      </c>
      <c r="J299" s="10">
        <v>3</v>
      </c>
      <c r="K299" s="10">
        <f t="shared" si="191"/>
        <v>0.30690000000000001</v>
      </c>
      <c r="L299" s="10">
        <f t="shared" si="192"/>
        <v>15291.951775822743</v>
      </c>
      <c r="M299" s="10">
        <f t="shared" si="193"/>
        <v>15.291951775822742</v>
      </c>
      <c r="N299" s="10">
        <f t="shared" si="194"/>
        <v>0.31616374853762219</v>
      </c>
      <c r="O299" s="10" t="str">
        <f t="shared" si="195"/>
        <v>OTRO GAS</v>
      </c>
      <c r="P299" s="10">
        <f t="shared" si="185"/>
        <v>299.25</v>
      </c>
      <c r="Q299" s="10">
        <f t="shared" si="186"/>
        <v>0.6124157077824427</v>
      </c>
      <c r="R299" s="11">
        <f t="shared" si="187"/>
        <v>3.1616374853762217E-7</v>
      </c>
      <c r="S299" s="11">
        <f t="shared" si="231"/>
        <v>1000</v>
      </c>
      <c r="T299" s="11">
        <f t="shared" si="232"/>
        <v>2.4957340822888221E-2</v>
      </c>
      <c r="U299" s="11">
        <f t="shared" si="239"/>
        <v>16</v>
      </c>
      <c r="V299" s="10">
        <f t="shared" si="233"/>
        <v>1000</v>
      </c>
      <c r="W299" s="10">
        <f t="shared" si="188"/>
        <v>40.068371350000007</v>
      </c>
      <c r="X299" s="10">
        <f t="shared" si="234"/>
        <v>0.12624970284952583</v>
      </c>
      <c r="Y299" s="10"/>
      <c r="Z299" s="10"/>
      <c r="AA299" s="10">
        <f t="shared" si="189"/>
        <v>657000</v>
      </c>
      <c r="AB299" s="18">
        <f t="shared" si="190"/>
        <v>1.9216088713778665E-7</v>
      </c>
      <c r="AC299" s="18">
        <f t="shared" si="235"/>
        <v>1.6734138695507011E-3</v>
      </c>
      <c r="AD299" s="18">
        <f t="shared" si="236"/>
        <v>6.9725577897945874E-5</v>
      </c>
      <c r="AE299" s="18">
        <f t="shared" si="237"/>
        <v>8.1036616090279322E-8</v>
      </c>
      <c r="AF299" s="10">
        <f t="shared" si="238"/>
        <v>8.1036616090279326E-5</v>
      </c>
      <c r="AG299" s="18">
        <f t="shared" si="213"/>
        <v>421.71233333333333</v>
      </c>
      <c r="AH299" s="25"/>
      <c r="AI299" s="76"/>
      <c r="AJ299" s="38"/>
      <c r="AK299" s="38"/>
      <c r="AL299" s="38"/>
      <c r="AM299" s="30"/>
      <c r="AN299" s="36"/>
      <c r="AO299" s="8"/>
      <c r="AP299" s="8"/>
      <c r="AQ299" s="8"/>
    </row>
    <row r="300" spans="6:43" x14ac:dyDescent="0.3">
      <c r="F300" s="23"/>
      <c r="G300" s="53">
        <v>0.33333333333333331</v>
      </c>
      <c r="H300" s="10">
        <v>34.94</v>
      </c>
      <c r="I300" s="10">
        <v>9</v>
      </c>
      <c r="J300" s="10">
        <v>28</v>
      </c>
      <c r="K300" s="10">
        <f t="shared" si="191"/>
        <v>2.8643999999999998</v>
      </c>
      <c r="L300" s="10">
        <f t="shared" si="192"/>
        <v>745.56626169529409</v>
      </c>
      <c r="M300" s="10">
        <f t="shared" si="193"/>
        <v>0.74556626169529405</v>
      </c>
      <c r="N300" s="12">
        <f t="shared" si="194"/>
        <v>2381.2398383577811</v>
      </c>
      <c r="O300" s="10" t="str">
        <f t="shared" si="195"/>
        <v>METANO</v>
      </c>
      <c r="P300" s="10">
        <f t="shared" si="185"/>
        <v>307.94</v>
      </c>
      <c r="Q300" s="10">
        <f t="shared" si="186"/>
        <v>0.6124157077824427</v>
      </c>
      <c r="R300" s="11">
        <f t="shared" si="187"/>
        <v>2.381239838357781E-3</v>
      </c>
      <c r="S300" s="11">
        <f t="shared" si="231"/>
        <v>1000</v>
      </c>
      <c r="T300" s="11">
        <f t="shared" si="232"/>
        <v>2.4253050078746837E-2</v>
      </c>
      <c r="U300" s="11">
        <f t="shared" si="239"/>
        <v>16</v>
      </c>
      <c r="V300" s="10">
        <f t="shared" si="233"/>
        <v>1000</v>
      </c>
      <c r="W300" s="10">
        <f t="shared" si="188"/>
        <v>41.231927396888892</v>
      </c>
      <c r="X300" s="12">
        <f t="shared" si="234"/>
        <v>924.03726478717249</v>
      </c>
      <c r="Y300" s="10"/>
      <c r="Z300" s="10"/>
      <c r="AA300" s="10">
        <f t="shared" si="189"/>
        <v>657000</v>
      </c>
      <c r="AB300" s="47">
        <f t="shared" si="190"/>
        <v>1.4064494136791057E-3</v>
      </c>
      <c r="AC300" s="47">
        <f t="shared" si="235"/>
        <v>12.247924074083123</v>
      </c>
      <c r="AD300" s="47">
        <f t="shared" si="236"/>
        <v>0.51033016975346346</v>
      </c>
      <c r="AE300" s="47">
        <f t="shared" si="237"/>
        <v>5.9311706395791415E-4</v>
      </c>
      <c r="AF300" s="12">
        <f t="shared" si="238"/>
        <v>0.59311706395791419</v>
      </c>
      <c r="AG300" s="47">
        <f t="shared" si="213"/>
        <v>421.71233333333328</v>
      </c>
      <c r="AH300" s="25"/>
      <c r="AI300" s="76"/>
      <c r="AJ300" s="38"/>
      <c r="AK300" s="38"/>
      <c r="AL300" s="38"/>
      <c r="AM300" s="30"/>
      <c r="AN300" s="36"/>
      <c r="AO300" s="8"/>
      <c r="AP300" s="8"/>
      <c r="AQ300" s="8"/>
    </row>
    <row r="301" spans="6:43" x14ac:dyDescent="0.3">
      <c r="F301" s="23"/>
      <c r="G301" s="53">
        <v>0.375</v>
      </c>
      <c r="H301" s="10">
        <v>37.25</v>
      </c>
      <c r="I301" s="10">
        <v>9</v>
      </c>
      <c r="J301" s="10">
        <v>9</v>
      </c>
      <c r="K301" s="10">
        <f t="shared" si="191"/>
        <v>0.92069999999999996</v>
      </c>
      <c r="L301" s="10">
        <f t="shared" si="192"/>
        <v>4430.6505919409146</v>
      </c>
      <c r="M301" s="10">
        <f t="shared" si="193"/>
        <v>4.4306505919409149</v>
      </c>
      <c r="N301" s="10">
        <f t="shared" si="194"/>
        <v>12.293867578895275</v>
      </c>
      <c r="O301" s="10" t="str">
        <f t="shared" si="195"/>
        <v>OTRO GAS</v>
      </c>
      <c r="P301" s="10">
        <f t="shared" si="185"/>
        <v>310.25</v>
      </c>
      <c r="Q301" s="10">
        <f t="shared" si="186"/>
        <v>0.6124157077824427</v>
      </c>
      <c r="R301" s="11">
        <f t="shared" si="187"/>
        <v>1.2293867578895275E-5</v>
      </c>
      <c r="S301" s="11">
        <f t="shared" si="231"/>
        <v>1000</v>
      </c>
      <c r="T301" s="11">
        <f t="shared" si="232"/>
        <v>2.4072471365831752E-2</v>
      </c>
      <c r="U301" s="11">
        <f t="shared" si="239"/>
        <v>16</v>
      </c>
      <c r="V301" s="10">
        <f t="shared" si="233"/>
        <v>1000</v>
      </c>
      <c r="W301" s="10">
        <f t="shared" si="188"/>
        <v>41.541227105555556</v>
      </c>
      <c r="X301" s="10">
        <f t="shared" si="234"/>
        <v>4.7351004042925409</v>
      </c>
      <c r="Y301" s="10"/>
      <c r="Z301" s="10"/>
      <c r="AA301" s="10">
        <f t="shared" si="189"/>
        <v>657000</v>
      </c>
      <c r="AB301" s="18">
        <f t="shared" si="190"/>
        <v>7.2071543444330911E-6</v>
      </c>
      <c r="AC301" s="18">
        <f t="shared" si="235"/>
        <v>6.2762782893061128E-2</v>
      </c>
      <c r="AD301" s="18">
        <f t="shared" si="236"/>
        <v>2.6151159538775471E-3</v>
      </c>
      <c r="AE301" s="18">
        <f t="shared" si="237"/>
        <v>3.0393458752843493E-6</v>
      </c>
      <c r="AF301" s="10">
        <f t="shared" si="238"/>
        <v>3.0393458752843495E-3</v>
      </c>
      <c r="AG301" s="18">
        <f t="shared" si="213"/>
        <v>421.71233333333339</v>
      </c>
      <c r="AH301" s="25"/>
      <c r="AI301" s="76"/>
      <c r="AJ301" s="38"/>
      <c r="AK301" s="38"/>
      <c r="AL301" s="38"/>
      <c r="AM301" s="30"/>
      <c r="AN301" s="36"/>
      <c r="AO301" s="8"/>
      <c r="AP301" s="8"/>
      <c r="AQ301" s="8"/>
    </row>
    <row r="302" spans="6:43" x14ac:dyDescent="0.3">
      <c r="F302" s="23"/>
      <c r="G302" s="53">
        <v>0.75</v>
      </c>
      <c r="H302" s="10">
        <v>28.75</v>
      </c>
      <c r="I302" s="10">
        <v>9</v>
      </c>
      <c r="J302" s="10">
        <v>9</v>
      </c>
      <c r="K302" s="10">
        <f t="shared" si="191"/>
        <v>0.92069999999999996</v>
      </c>
      <c r="L302" s="10">
        <f t="shared" si="192"/>
        <v>4430.6505919409146</v>
      </c>
      <c r="M302" s="10">
        <f t="shared" si="193"/>
        <v>4.4306505919409149</v>
      </c>
      <c r="N302" s="10">
        <f t="shared" si="194"/>
        <v>12.293867578895275</v>
      </c>
      <c r="O302" s="10" t="str">
        <f t="shared" si="195"/>
        <v>OTRO GAS</v>
      </c>
      <c r="P302" s="10">
        <f t="shared" si="185"/>
        <v>301.75</v>
      </c>
      <c r="Q302" s="10">
        <f t="shared" si="186"/>
        <v>0.6124157077824427</v>
      </c>
      <c r="R302" s="11">
        <f t="shared" si="187"/>
        <v>1.2293867578895275E-5</v>
      </c>
      <c r="S302" s="11">
        <f t="shared" si="231"/>
        <v>1000</v>
      </c>
      <c r="T302" s="11">
        <f t="shared" si="232"/>
        <v>2.4750569150784756E-2</v>
      </c>
      <c r="U302" s="11">
        <f t="shared" si="239"/>
        <v>16</v>
      </c>
      <c r="V302" s="10">
        <f t="shared" si="233"/>
        <v>1000</v>
      </c>
      <c r="W302" s="10">
        <f t="shared" si="188"/>
        <v>40.40311129444445</v>
      </c>
      <c r="X302" s="10">
        <f t="shared" si="234"/>
        <v>4.8684835142726124</v>
      </c>
      <c r="Y302" s="10"/>
      <c r="Z302" s="10"/>
      <c r="AA302" s="10">
        <f t="shared" si="189"/>
        <v>657000</v>
      </c>
      <c r="AB302" s="18">
        <f t="shared" si="190"/>
        <v>7.4101727766706427E-6</v>
      </c>
      <c r="AC302" s="18">
        <f t="shared" si="235"/>
        <v>6.4530748608358626E-2</v>
      </c>
      <c r="AD302" s="18">
        <f t="shared" si="236"/>
        <v>2.6887811920149429E-3</v>
      </c>
      <c r="AE302" s="18">
        <f t="shared" si="237"/>
        <v>3.1249612520529228E-6</v>
      </c>
      <c r="AF302" s="10">
        <f t="shared" si="238"/>
        <v>3.1249612520529227E-3</v>
      </c>
      <c r="AG302" s="18">
        <f t="shared" si="213"/>
        <v>421.71233333333339</v>
      </c>
      <c r="AH302" s="25"/>
      <c r="AI302" s="76"/>
      <c r="AJ302" s="38"/>
      <c r="AK302" s="38"/>
      <c r="AL302" s="38"/>
      <c r="AM302" s="30"/>
      <c r="AN302" s="36"/>
      <c r="AO302" s="8"/>
      <c r="AP302" s="8"/>
      <c r="AQ302" s="8"/>
    </row>
    <row r="303" spans="6:43" x14ac:dyDescent="0.3">
      <c r="F303" s="23"/>
      <c r="G303" s="53">
        <v>0.83333333333333337</v>
      </c>
      <c r="H303" s="10">
        <v>26.75</v>
      </c>
      <c r="I303" s="10">
        <v>9</v>
      </c>
      <c r="J303" s="10">
        <v>1</v>
      </c>
      <c r="K303" s="10">
        <f t="shared" si="191"/>
        <v>0.1023</v>
      </c>
      <c r="L303" s="10">
        <f t="shared" si="192"/>
        <v>47875.855327468227</v>
      </c>
      <c r="M303" s="10">
        <f t="shared" si="193"/>
        <v>47.87585532746823</v>
      </c>
      <c r="N303" s="10">
        <f t="shared" si="194"/>
        <v>1.0845650537440172E-2</v>
      </c>
      <c r="O303" s="10" t="str">
        <f t="shared" si="195"/>
        <v>OTRO GAS</v>
      </c>
      <c r="P303" s="10">
        <f t="shared" si="185"/>
        <v>299.75</v>
      </c>
      <c r="Q303" s="10">
        <f t="shared" si="186"/>
        <v>0.6124157077824427</v>
      </c>
      <c r="R303" s="11">
        <f t="shared" si="187"/>
        <v>1.0845650537440173E-8</v>
      </c>
      <c r="S303" s="11">
        <f t="shared" si="231"/>
        <v>1000</v>
      </c>
      <c r="T303" s="11">
        <f t="shared" si="232"/>
        <v>2.4915710562966809E-2</v>
      </c>
      <c r="U303" s="11">
        <f t="shared" si="239"/>
        <v>16</v>
      </c>
      <c r="V303" s="10">
        <f t="shared" si="233"/>
        <v>1000</v>
      </c>
      <c r="W303" s="10">
        <f t="shared" si="188"/>
        <v>40.135319338888891</v>
      </c>
      <c r="X303" s="10">
        <f t="shared" si="234"/>
        <v>4.323633434527116E-3</v>
      </c>
      <c r="Y303" s="10"/>
      <c r="Z303" s="10"/>
      <c r="AA303" s="10">
        <f t="shared" si="189"/>
        <v>657000</v>
      </c>
      <c r="AB303" s="18">
        <f t="shared" si="190"/>
        <v>6.5808728074994158E-9</v>
      </c>
      <c r="AC303" s="18">
        <f t="shared" si="235"/>
        <v>5.7308872756827909E-5</v>
      </c>
      <c r="AD303" s="18">
        <f t="shared" si="236"/>
        <v>2.3878696982011627E-6</v>
      </c>
      <c r="AE303" s="18">
        <f t="shared" si="237"/>
        <v>2.7752352270204624E-9</v>
      </c>
      <c r="AF303" s="10">
        <f t="shared" si="238"/>
        <v>2.7752352270204623E-6</v>
      </c>
      <c r="AG303" s="18">
        <f t="shared" si="213"/>
        <v>421.71233333333328</v>
      </c>
      <c r="AH303" s="25"/>
      <c r="AI303" s="76"/>
      <c r="AJ303" s="38"/>
      <c r="AK303" s="38"/>
      <c r="AL303" s="38"/>
      <c r="AM303" s="30"/>
      <c r="AN303" s="36"/>
      <c r="AO303" s="8"/>
      <c r="AP303" s="8"/>
      <c r="AQ303" s="8"/>
    </row>
    <row r="304" spans="6:43" x14ac:dyDescent="0.3">
      <c r="F304" s="23"/>
      <c r="G304" s="53">
        <v>0.875</v>
      </c>
      <c r="H304" s="10">
        <v>26.19</v>
      </c>
      <c r="I304" s="10">
        <v>9</v>
      </c>
      <c r="J304" s="10">
        <v>1</v>
      </c>
      <c r="K304" s="10">
        <f t="shared" si="191"/>
        <v>0.1023</v>
      </c>
      <c r="L304" s="10">
        <f t="shared" si="192"/>
        <v>47875.855327468227</v>
      </c>
      <c r="M304" s="10">
        <f t="shared" si="193"/>
        <v>47.87585532746823</v>
      </c>
      <c r="N304" s="10">
        <f t="shared" si="194"/>
        <v>1.0845650537440172E-2</v>
      </c>
      <c r="O304" s="10" t="str">
        <f t="shared" si="195"/>
        <v>OTRO GAS</v>
      </c>
      <c r="P304" s="10">
        <f t="shared" si="185"/>
        <v>299.19</v>
      </c>
      <c r="Q304" s="10">
        <f t="shared" si="186"/>
        <v>0.6124157077824427</v>
      </c>
      <c r="R304" s="11">
        <f t="shared" si="187"/>
        <v>1.0845650537440173E-8</v>
      </c>
      <c r="S304" s="11">
        <f t="shared" si="231"/>
        <v>1000</v>
      </c>
      <c r="T304" s="11">
        <f t="shared" si="232"/>
        <v>2.4962345804503162E-2</v>
      </c>
      <c r="U304" s="11">
        <f t="shared" si="239"/>
        <v>16</v>
      </c>
      <c r="V304" s="10">
        <f t="shared" si="233"/>
        <v>1000</v>
      </c>
      <c r="W304" s="10">
        <f t="shared" si="188"/>
        <v>40.060337591333337</v>
      </c>
      <c r="X304" s="10">
        <f t="shared" si="234"/>
        <v>4.3317260670460347E-3</v>
      </c>
      <c r="Y304" s="10"/>
      <c r="Z304" s="10"/>
      <c r="AA304" s="10">
        <f t="shared" si="189"/>
        <v>657000</v>
      </c>
      <c r="AB304" s="18">
        <f t="shared" si="190"/>
        <v>6.5931903608006612E-9</v>
      </c>
      <c r="AC304" s="18">
        <f t="shared" si="235"/>
        <v>5.7416138937996478E-5</v>
      </c>
      <c r="AD304" s="18">
        <f t="shared" si="236"/>
        <v>2.3923391224165198E-6</v>
      </c>
      <c r="AE304" s="18">
        <f t="shared" si="237"/>
        <v>2.7804296911640885E-9</v>
      </c>
      <c r="AF304" s="10">
        <f t="shared" si="238"/>
        <v>2.7804296911640884E-6</v>
      </c>
      <c r="AG304" s="18">
        <f t="shared" si="213"/>
        <v>421.71233333333328</v>
      </c>
      <c r="AH304" s="25"/>
      <c r="AI304" s="76"/>
      <c r="AJ304" s="38"/>
      <c r="AK304" s="38"/>
      <c r="AL304" s="38"/>
      <c r="AM304" s="30"/>
      <c r="AN304" s="36"/>
      <c r="AO304" s="8"/>
      <c r="AP304" s="8"/>
      <c r="AQ304" s="8"/>
    </row>
    <row r="305" spans="6:43" ht="15" thickBot="1" x14ac:dyDescent="0.35">
      <c r="F305" s="24"/>
      <c r="G305" s="54">
        <v>0.91666666666666663</v>
      </c>
      <c r="H305" s="13">
        <v>26</v>
      </c>
      <c r="I305" s="13">
        <v>9</v>
      </c>
      <c r="J305" s="13">
        <v>25</v>
      </c>
      <c r="K305" s="13">
        <f t="shared" si="191"/>
        <v>2.5575000000000001</v>
      </c>
      <c r="L305" s="13">
        <f t="shared" si="192"/>
        <v>955.03421309872908</v>
      </c>
      <c r="M305" s="13">
        <f t="shared" si="193"/>
        <v>0.95503421309872905</v>
      </c>
      <c r="N305" s="15">
        <f t="shared" si="194"/>
        <v>1145.6291666328725</v>
      </c>
      <c r="O305" s="13" t="str">
        <f t="shared" si="195"/>
        <v>METANO</v>
      </c>
      <c r="P305" s="13">
        <f t="shared" si="185"/>
        <v>299</v>
      </c>
      <c r="Q305" s="13">
        <f t="shared" si="186"/>
        <v>0.6124157077824427</v>
      </c>
      <c r="R305" s="14">
        <f t="shared" si="187"/>
        <v>1.1456291666328724E-3</v>
      </c>
      <c r="S305" s="14">
        <f t="shared" si="231"/>
        <v>1000</v>
      </c>
      <c r="T305" s="14">
        <f t="shared" si="232"/>
        <v>2.497820816471338E-2</v>
      </c>
      <c r="U305" s="14">
        <f t="shared" si="239"/>
        <v>16</v>
      </c>
      <c r="V305" s="13">
        <f t="shared" si="233"/>
        <v>1000</v>
      </c>
      <c r="W305" s="13">
        <f t="shared" si="188"/>
        <v>40.034897355555557</v>
      </c>
      <c r="X305" s="15">
        <f t="shared" si="234"/>
        <v>457.85222085956798</v>
      </c>
      <c r="Y305" s="13"/>
      <c r="Z305" s="13"/>
      <c r="AA305" s="13">
        <f t="shared" si="189"/>
        <v>657000</v>
      </c>
      <c r="AB305" s="51">
        <f t="shared" si="190"/>
        <v>6.9688313677255403E-4</v>
      </c>
      <c r="AC305" s="51">
        <f t="shared" si="235"/>
        <v>6.0687371082701089</v>
      </c>
      <c r="AD305" s="51">
        <f t="shared" si="236"/>
        <v>0.25286404617792119</v>
      </c>
      <c r="AE305" s="51">
        <f t="shared" si="237"/>
        <v>2.9388421366900622E-4</v>
      </c>
      <c r="AF305" s="15">
        <f t="shared" si="238"/>
        <v>0.29388421366900619</v>
      </c>
      <c r="AG305" s="51">
        <f t="shared" si="213"/>
        <v>421.71233333333328</v>
      </c>
      <c r="AH305" s="43"/>
      <c r="AI305" s="76"/>
      <c r="AJ305" s="38"/>
      <c r="AK305" s="38"/>
      <c r="AL305" s="38"/>
      <c r="AM305" s="30"/>
      <c r="AN305" s="36"/>
      <c r="AO305" s="8"/>
      <c r="AP305" s="8"/>
      <c r="AQ305" s="8"/>
    </row>
    <row r="306" spans="6:43" x14ac:dyDescent="0.3">
      <c r="F306" s="22">
        <v>44507</v>
      </c>
      <c r="G306" s="55">
        <v>4.1666666666666664E-2</v>
      </c>
      <c r="H306" s="16">
        <v>25.5</v>
      </c>
      <c r="I306" s="16">
        <v>9</v>
      </c>
      <c r="J306" s="16">
        <v>21</v>
      </c>
      <c r="K306" s="16">
        <f t="shared" si="191"/>
        <v>2.1482999999999999</v>
      </c>
      <c r="L306" s="16">
        <f t="shared" si="192"/>
        <v>1327.4216822603919</v>
      </c>
      <c r="M306" s="16">
        <f t="shared" si="193"/>
        <v>1.3274216822603919</v>
      </c>
      <c r="N306" s="19">
        <f t="shared" si="194"/>
        <v>433.02072147697521</v>
      </c>
      <c r="O306" s="16" t="str">
        <f t="shared" si="195"/>
        <v>METANO</v>
      </c>
      <c r="P306" s="16">
        <f t="shared" si="185"/>
        <v>298.5</v>
      </c>
      <c r="Q306" s="16">
        <f t="shared" si="186"/>
        <v>0.6124157077824427</v>
      </c>
      <c r="R306" s="17">
        <f t="shared" si="187"/>
        <v>4.3302072147697522E-4</v>
      </c>
      <c r="S306" s="17">
        <f t="shared" si="231"/>
        <v>1000</v>
      </c>
      <c r="T306" s="17">
        <f t="shared" si="232"/>
        <v>2.5020047709377893E-2</v>
      </c>
      <c r="U306" s="17">
        <f t="shared" si="239"/>
        <v>16</v>
      </c>
      <c r="V306" s="16">
        <f t="shared" si="233"/>
        <v>1000</v>
      </c>
      <c r="W306" s="16">
        <f t="shared" si="188"/>
        <v>39.967949366666666</v>
      </c>
      <c r="X306" s="19">
        <f t="shared" si="234"/>
        <v>173.34718576805051</v>
      </c>
      <c r="Y306" s="16"/>
      <c r="Z306" s="16"/>
      <c r="AA306" s="16">
        <f t="shared" si="189"/>
        <v>657000</v>
      </c>
      <c r="AB306" s="50">
        <f t="shared" si="190"/>
        <v>2.6384655368044219E-4</v>
      </c>
      <c r="AC306" s="50">
        <f t="shared" si="235"/>
        <v>2.2976813280707629</v>
      </c>
      <c r="AD306" s="50">
        <f t="shared" si="236"/>
        <v>9.5736722002948457E-2</v>
      </c>
      <c r="AE306" s="50">
        <f t="shared" si="237"/>
        <v>1.1126734579453788E-4</v>
      </c>
      <c r="AF306" s="19">
        <f t="shared" si="238"/>
        <v>0.11126734579453788</v>
      </c>
      <c r="AG306" s="50">
        <f t="shared" si="213"/>
        <v>421.71233333333339</v>
      </c>
      <c r="AH306" s="44">
        <f>AVERAGE(AG306,AG307,AG309)</f>
        <v>421.71233333333333</v>
      </c>
      <c r="AI306" s="77"/>
      <c r="AJ306" s="38"/>
      <c r="AK306" s="38"/>
      <c r="AL306" s="38"/>
      <c r="AM306" s="30"/>
      <c r="AN306" s="36"/>
      <c r="AO306" s="8"/>
      <c r="AP306" s="8"/>
      <c r="AQ306" s="8"/>
    </row>
    <row r="307" spans="6:43" x14ac:dyDescent="0.3">
      <c r="F307" s="23"/>
      <c r="G307" s="53">
        <v>8.3333333333333329E-2</v>
      </c>
      <c r="H307" s="10">
        <v>25.31</v>
      </c>
      <c r="I307" s="10">
        <v>9</v>
      </c>
      <c r="J307" s="10">
        <v>29</v>
      </c>
      <c r="K307" s="10">
        <f t="shared" si="191"/>
        <v>2.9666999999999999</v>
      </c>
      <c r="L307" s="10">
        <f t="shared" si="192"/>
        <v>685.37432163683559</v>
      </c>
      <c r="M307" s="10">
        <f t="shared" si="193"/>
        <v>0.68537432163683554</v>
      </c>
      <c r="N307" s="12">
        <f t="shared" si="194"/>
        <v>3053.7484896681908</v>
      </c>
      <c r="O307" s="10" t="str">
        <f t="shared" si="195"/>
        <v>METANO</v>
      </c>
      <c r="P307" s="10">
        <f t="shared" si="185"/>
        <v>298.31</v>
      </c>
      <c r="Q307" s="10">
        <f t="shared" si="186"/>
        <v>0.6124157077824427</v>
      </c>
      <c r="R307" s="11">
        <f t="shared" si="187"/>
        <v>3.0537484896681908E-3</v>
      </c>
      <c r="S307" s="11">
        <f t="shared" si="231"/>
        <v>1000</v>
      </c>
      <c r="T307" s="11">
        <f t="shared" si="232"/>
        <v>2.5035983511277869E-2</v>
      </c>
      <c r="U307" s="11">
        <f t="shared" si="239"/>
        <v>16</v>
      </c>
      <c r="V307" s="10">
        <f t="shared" si="233"/>
        <v>1000</v>
      </c>
      <c r="W307" s="10">
        <f t="shared" si="188"/>
        <v>39.942509130888894</v>
      </c>
      <c r="X307" s="12">
        <f t="shared" si="234"/>
        <v>1223.2575493587603</v>
      </c>
      <c r="Y307" s="10"/>
      <c r="Z307" s="10"/>
      <c r="AA307" s="10">
        <f t="shared" si="189"/>
        <v>657000</v>
      </c>
      <c r="AB307" s="47">
        <f t="shared" ref="AB307:AB309" si="240">X307/AA307</f>
        <v>1.8618836367713246E-3</v>
      </c>
      <c r="AC307" s="47">
        <f t="shared" si="235"/>
        <v>16.214027462459402</v>
      </c>
      <c r="AD307" s="47">
        <f t="shared" si="236"/>
        <v>0.67558447760247509</v>
      </c>
      <c r="AE307" s="47">
        <f t="shared" si="237"/>
        <v>7.8517929285798775E-4</v>
      </c>
      <c r="AF307" s="12">
        <f t="shared" si="238"/>
        <v>0.78517929285798771</v>
      </c>
      <c r="AG307" s="47">
        <f t="shared" si="213"/>
        <v>421.71233333333328</v>
      </c>
      <c r="AH307" s="25"/>
      <c r="AI307" s="76"/>
      <c r="AJ307" s="38"/>
      <c r="AK307" s="38"/>
      <c r="AL307" s="38"/>
      <c r="AM307" s="30"/>
      <c r="AN307" s="36"/>
      <c r="AO307" s="8"/>
      <c r="AP307" s="8"/>
      <c r="AQ307" s="8"/>
    </row>
    <row r="308" spans="6:43" x14ac:dyDescent="0.3">
      <c r="F308" s="23"/>
      <c r="G308" s="53">
        <v>0.16666666666666666</v>
      </c>
      <c r="H308" s="10">
        <v>24.81</v>
      </c>
      <c r="I308" s="10">
        <v>9</v>
      </c>
      <c r="J308" s="10">
        <v>9</v>
      </c>
      <c r="K308" s="10">
        <f t="shared" ref="K308:K309" si="241">(J308*1023)/10000</f>
        <v>0.92069999999999996</v>
      </c>
      <c r="L308" s="10">
        <f t="shared" ref="L308:L309" si="242">(((5/K308)-1)*1000)</f>
        <v>4430.6505919409146</v>
      </c>
      <c r="M308" s="10">
        <f t="shared" ref="M308:M309" si="243">L308/1000</f>
        <v>4.4306505919409149</v>
      </c>
      <c r="N308" s="10">
        <f t="shared" ref="N308:N309" si="244">1000*(M308)^(-2.955)</f>
        <v>12.293867578895275</v>
      </c>
      <c r="O308" s="10" t="str">
        <f t="shared" ref="O308:O309" si="245">IF(M308&lt;=2,"METANO","OTRO GAS")</f>
        <v>OTRO GAS</v>
      </c>
      <c r="P308" s="10">
        <f t="shared" si="185"/>
        <v>297.81</v>
      </c>
      <c r="Q308" s="10">
        <f t="shared" si="186"/>
        <v>0.6124157077824427</v>
      </c>
      <c r="R308" s="11">
        <f t="shared" si="187"/>
        <v>1.2293867578895275E-5</v>
      </c>
      <c r="S308" s="11">
        <f t="shared" si="231"/>
        <v>1000</v>
      </c>
      <c r="T308" s="11">
        <f t="shared" si="232"/>
        <v>2.5078016994893728E-2</v>
      </c>
      <c r="U308" s="11">
        <f t="shared" si="239"/>
        <v>16</v>
      </c>
      <c r="V308" s="10">
        <f t="shared" si="233"/>
        <v>1000</v>
      </c>
      <c r="W308" s="10">
        <f t="shared" si="188"/>
        <v>39.875561142000002</v>
      </c>
      <c r="X308" s="10">
        <f t="shared" si="234"/>
        <v>4.93289312122414</v>
      </c>
      <c r="Y308" s="10"/>
      <c r="Z308" s="10"/>
      <c r="AA308" s="10">
        <f t="shared" si="189"/>
        <v>657000</v>
      </c>
      <c r="AB308" s="18">
        <f t="shared" si="240"/>
        <v>7.5082087081037143E-6</v>
      </c>
      <c r="AC308" s="18">
        <f t="shared" si="235"/>
        <v>6.5384484713650382E-2</v>
      </c>
      <c r="AD308" s="18">
        <f t="shared" si="236"/>
        <v>2.7243535297354327E-3</v>
      </c>
      <c r="AE308" s="18">
        <f t="shared" si="237"/>
        <v>3.1663042134480698E-6</v>
      </c>
      <c r="AF308" s="10">
        <f t="shared" si="238"/>
        <v>3.16630421344807E-3</v>
      </c>
      <c r="AG308" s="18">
        <f t="shared" si="213"/>
        <v>421.71233333333339</v>
      </c>
      <c r="AH308" s="25"/>
      <c r="AI308" s="76"/>
      <c r="AJ308" s="38"/>
      <c r="AK308" s="38"/>
      <c r="AL308" s="38"/>
      <c r="AM308" s="30"/>
      <c r="AN308" s="36"/>
      <c r="AO308" s="8"/>
      <c r="AP308" s="8"/>
      <c r="AQ308" s="8"/>
    </row>
    <row r="309" spans="6:43" ht="15" thickBot="1" x14ac:dyDescent="0.35">
      <c r="F309" s="24"/>
      <c r="G309" s="54">
        <v>0.20833333333333334</v>
      </c>
      <c r="H309" s="13">
        <v>24.87</v>
      </c>
      <c r="I309" s="13">
        <v>9</v>
      </c>
      <c r="J309" s="13">
        <v>28</v>
      </c>
      <c r="K309" s="13">
        <f t="shared" si="241"/>
        <v>2.8643999999999998</v>
      </c>
      <c r="L309" s="13">
        <f t="shared" si="242"/>
        <v>745.56626169529409</v>
      </c>
      <c r="M309" s="13">
        <f t="shared" si="243"/>
        <v>0.74556626169529405</v>
      </c>
      <c r="N309" s="15">
        <f t="shared" si="244"/>
        <v>2381.2398383577811</v>
      </c>
      <c r="O309" s="13" t="str">
        <f t="shared" si="245"/>
        <v>METANO</v>
      </c>
      <c r="P309" s="13">
        <f t="shared" si="185"/>
        <v>297.87</v>
      </c>
      <c r="Q309" s="13">
        <f t="shared" si="186"/>
        <v>0.6124157077824427</v>
      </c>
      <c r="R309" s="14">
        <f>J309/1000000</f>
        <v>2.8E-5</v>
      </c>
      <c r="S309" s="14">
        <f t="shared" si="231"/>
        <v>1000</v>
      </c>
      <c r="T309" s="14">
        <f t="shared" si="232"/>
        <v>2.5072965526066072E-2</v>
      </c>
      <c r="U309" s="14">
        <f t="shared" si="239"/>
        <v>16</v>
      </c>
      <c r="V309" s="13">
        <f t="shared" si="233"/>
        <v>1000</v>
      </c>
      <c r="W309" s="13">
        <f t="shared" si="188"/>
        <v>39.883594900666672</v>
      </c>
      <c r="X309" s="15">
        <f t="shared" si="234"/>
        <v>11.232688555677601</v>
      </c>
      <c r="Y309" s="13"/>
      <c r="Z309" s="13"/>
      <c r="AA309" s="13">
        <f t="shared" si="189"/>
        <v>657000</v>
      </c>
      <c r="AB309" s="51">
        <f t="shared" si="240"/>
        <v>1.709693844090959E-5</v>
      </c>
      <c r="AC309" s="51">
        <f t="shared" si="235"/>
        <v>0.14888697871881706</v>
      </c>
      <c r="AD309" s="51">
        <f t="shared" si="236"/>
        <v>6.2036241132840441E-3</v>
      </c>
      <c r="AE309" s="51">
        <f t="shared" si="237"/>
        <v>7.2099898027723446E-6</v>
      </c>
      <c r="AF309" s="15">
        <f t="shared" si="238"/>
        <v>7.2099898027723442E-3</v>
      </c>
      <c r="AG309" s="45">
        <f t="shared" si="213"/>
        <v>421.71233333333328</v>
      </c>
      <c r="AH309" s="43"/>
      <c r="AI309" s="76"/>
      <c r="AJ309" s="38"/>
      <c r="AK309" s="38"/>
      <c r="AL309" s="38"/>
      <c r="AM309" s="30"/>
      <c r="AN309" s="36"/>
      <c r="AO309" s="8"/>
      <c r="AP309" s="8"/>
      <c r="AQ309" s="8"/>
    </row>
    <row r="310" spans="6:43" x14ac:dyDescent="0.3">
      <c r="AG310" s="6"/>
      <c r="AI310" s="32"/>
      <c r="AJ310" s="32"/>
      <c r="AK310" s="32"/>
      <c r="AL310" s="32"/>
      <c r="AM310" s="31"/>
      <c r="AN310" s="7"/>
      <c r="AO310" s="7"/>
      <c r="AP310" s="7"/>
      <c r="AQ310" s="7"/>
    </row>
    <row r="311" spans="6:43" x14ac:dyDescent="0.3">
      <c r="AG311" s="6"/>
      <c r="AI311" s="32"/>
      <c r="AJ311" s="32"/>
      <c r="AK311" s="32"/>
      <c r="AL311" s="32"/>
      <c r="AM311" s="31"/>
      <c r="AN311" s="7"/>
      <c r="AO311" s="7"/>
      <c r="AP311" s="7"/>
      <c r="AQ311" s="7"/>
    </row>
    <row r="312" spans="6:43" x14ac:dyDescent="0.3">
      <c r="AI312" s="32"/>
      <c r="AJ312" s="32"/>
      <c r="AK312" s="32"/>
      <c r="AL312" s="32"/>
      <c r="AM312" s="31"/>
      <c r="AN312" s="7"/>
      <c r="AO312" s="7"/>
      <c r="AP312" s="7"/>
      <c r="AQ312" s="7"/>
    </row>
    <row r="313" spans="6:43" x14ac:dyDescent="0.3">
      <c r="AI313" s="32"/>
      <c r="AJ313" s="32"/>
      <c r="AK313" s="32"/>
      <c r="AL313" s="32"/>
      <c r="AM313" s="31"/>
      <c r="AN313" s="7"/>
      <c r="AO313" s="7"/>
      <c r="AP313" s="7"/>
      <c r="AQ313" s="7"/>
    </row>
    <row r="314" spans="6:43" x14ac:dyDescent="0.3">
      <c r="AM314" s="7"/>
      <c r="AN314" s="7"/>
      <c r="AO314" s="7"/>
      <c r="AP314" s="7"/>
      <c r="AQ314" s="7"/>
    </row>
  </sheetData>
  <mergeCells count="59">
    <mergeCell ref="AG3:AH3"/>
    <mergeCell ref="AH298:AH305"/>
    <mergeCell ref="AH306:AH309"/>
    <mergeCell ref="AH250:AH257"/>
    <mergeCell ref="AH258:AH267"/>
    <mergeCell ref="AH268:AH277"/>
    <mergeCell ref="AH278:AH283"/>
    <mergeCell ref="AH284:AH297"/>
    <mergeCell ref="AH210:AH222"/>
    <mergeCell ref="AH223:AH239"/>
    <mergeCell ref="AH240:AH249"/>
    <mergeCell ref="AH184:AH193"/>
    <mergeCell ref="AH194:AH204"/>
    <mergeCell ref="AH205:AH209"/>
    <mergeCell ref="AH147:AH161"/>
    <mergeCell ref="AH162:AH168"/>
    <mergeCell ref="AH169:AH183"/>
    <mergeCell ref="AH118:AH129"/>
    <mergeCell ref="AH130:AH139"/>
    <mergeCell ref="AH140:AH146"/>
    <mergeCell ref="AH80:AH92"/>
    <mergeCell ref="AH93:AH104"/>
    <mergeCell ref="AH105:AH117"/>
    <mergeCell ref="F55:F68"/>
    <mergeCell ref="F69:F79"/>
    <mergeCell ref="F80:F92"/>
    <mergeCell ref="F93:F104"/>
    <mergeCell ref="F105:F117"/>
    <mergeCell ref="F4:F10"/>
    <mergeCell ref="F11:F24"/>
    <mergeCell ref="F25:F34"/>
    <mergeCell ref="F35:F45"/>
    <mergeCell ref="F46:F54"/>
    <mergeCell ref="AH69:AH79"/>
    <mergeCell ref="F258:F267"/>
    <mergeCell ref="F140:F146"/>
    <mergeCell ref="F147:F161"/>
    <mergeCell ref="F162:F168"/>
    <mergeCell ref="F169:F183"/>
    <mergeCell ref="F184:F193"/>
    <mergeCell ref="F194:F204"/>
    <mergeCell ref="F205:F209"/>
    <mergeCell ref="F210:F222"/>
    <mergeCell ref="F223:F239"/>
    <mergeCell ref="F240:F249"/>
    <mergeCell ref="F250:F257"/>
    <mergeCell ref="F130:F139"/>
    <mergeCell ref="F118:F129"/>
    <mergeCell ref="AH35:AH45"/>
    <mergeCell ref="AH46:AH54"/>
    <mergeCell ref="AH55:AH68"/>
    <mergeCell ref="AH4:AH10"/>
    <mergeCell ref="AH11:AH24"/>
    <mergeCell ref="AH25:AH34"/>
    <mergeCell ref="F268:F277"/>
    <mergeCell ref="F278:F283"/>
    <mergeCell ref="F284:F297"/>
    <mergeCell ref="F298:F305"/>
    <mergeCell ref="F306:F309"/>
  </mergeCells>
  <phoneticPr fontId="2" type="noConversion"/>
  <conditionalFormatting sqref="J4:J309">
    <cfRule type="cellIs" dxfId="3" priority="1" operator="equal">
      <formula>0</formula>
    </cfRule>
  </conditionalFormatting>
  <conditionalFormatting sqref="O1:O1048576">
    <cfRule type="containsText" dxfId="1" priority="2" operator="containsText" text="METANO">
      <formula>NOT(ISERROR(SEARCH("METANO",O1)))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D07C2DFB-D529-4FAA-B669-BFC9345362B2}">
            <xm:f>NOT(ISERROR(SEARCH("-",J4)))</xm:f>
            <xm:f>"-"</xm:f>
            <x14:dxf>
              <fill>
                <patternFill>
                  <bgColor rgb="FFFF0000"/>
                </patternFill>
              </fill>
            </x14:dxf>
          </x14:cfRule>
          <xm:sqref>J4:N309</xm:sqref>
        </x14:conditionalFormatting>
        <x14:conditionalFormatting xmlns:xm="http://schemas.microsoft.com/office/excel/2006/main">
          <x14:cfRule type="containsText" priority="8" operator="containsText" id="{350C33B2-7468-4CE6-ACA0-8F9B7103F094}">
            <xm:f>NOT(ISERROR(SEARCH("-",X4)))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X4:X309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 Densidad de 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Victoria Aguilera Gil</cp:lastModifiedBy>
  <dcterms:created xsi:type="dcterms:W3CDTF">2021-01-27T04:47:16Z</dcterms:created>
  <dcterms:modified xsi:type="dcterms:W3CDTF">2024-06-04T20:21:11Z</dcterms:modified>
</cp:coreProperties>
</file>