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S SEMUJERES\Bases de datos-Indicadores\"/>
    </mc:Choice>
  </mc:AlternateContent>
  <bookViews>
    <workbookView xWindow="0" yWindow="0" windowWidth="28800" windowHeight="12000" tabRatio="1000"/>
  </bookViews>
  <sheets>
    <sheet name="Concentrado" sheetId="1" r:id="rId1"/>
    <sheet name="NACIONAL" sheetId="2" r:id="rId2"/>
    <sheet name="AGS" sheetId="3" r:id="rId3"/>
    <sheet name="BC" sheetId="4" r:id="rId4"/>
    <sheet name="BCS" sheetId="5" r:id="rId5"/>
    <sheet name="CAMP" sheetId="6" r:id="rId6"/>
    <sheet name="CHIS" sheetId="7" r:id="rId7"/>
    <sheet name="CHI" sheetId="8" r:id="rId8"/>
    <sheet name="CDMX" sheetId="9" r:id="rId9"/>
    <sheet name="COAH" sheetId="10" r:id="rId10"/>
    <sheet name="COL" sheetId="11" r:id="rId11"/>
    <sheet name="DGO" sheetId="12" r:id="rId12"/>
    <sheet name="GTO" sheetId="13" r:id="rId13"/>
    <sheet name="GRO" sheetId="14" r:id="rId14"/>
    <sheet name="HGO" sheetId="15" r:id="rId15"/>
    <sheet name="JAL" sheetId="16" r:id="rId16"/>
    <sheet name="MEX" sheetId="17" r:id="rId17"/>
    <sheet name="MICH" sheetId="18" r:id="rId18"/>
    <sheet name="MOR" sheetId="19" r:id="rId19"/>
    <sheet name="NAY" sheetId="20" r:id="rId20"/>
    <sheet name="NL" sheetId="21" r:id="rId21"/>
    <sheet name="OAX" sheetId="22" r:id="rId22"/>
    <sheet name="PUE" sheetId="23" r:id="rId23"/>
    <sheet name="QRO" sheetId="24" r:id="rId24"/>
    <sheet name="QROO" sheetId="25" r:id="rId25"/>
    <sheet name="SLP" sheetId="26" r:id="rId26"/>
    <sheet name="SIN" sheetId="27" r:id="rId27"/>
    <sheet name="SON" sheetId="28" r:id="rId28"/>
    <sheet name="TAB" sheetId="29" r:id="rId29"/>
    <sheet name="TAMPS" sheetId="30" r:id="rId30"/>
    <sheet name="TLAX" sheetId="31" r:id="rId31"/>
    <sheet name="VER" sheetId="32" r:id="rId32"/>
    <sheet name="YUC" sheetId="33" r:id="rId33"/>
    <sheet name="ZAC" sheetId="34" r:id="rId34"/>
  </sheets>
  <definedNames>
    <definedName name="_xlnm._FilterDatabase" localSheetId="0" hidden="1">Concentrado!$B$1:$C$1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D35" i="1"/>
  <c r="B4" i="2" l="1"/>
  <c r="C4" i="2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B2" i="15"/>
  <c r="B2" i="14"/>
  <c r="B2" i="13"/>
  <c r="B2" i="12"/>
  <c r="B2" i="11"/>
  <c r="B2" i="10"/>
  <c r="B2" i="9"/>
  <c r="B2" i="8"/>
  <c r="B2" i="7"/>
  <c r="B2" i="6"/>
  <c r="B2" i="5"/>
  <c r="B2" i="4"/>
  <c r="D101" i="1" l="1"/>
  <c r="C2" i="2" s="1"/>
  <c r="C101" i="1"/>
  <c r="B2" i="2" s="1"/>
  <c r="D68" i="1"/>
  <c r="C3" i="2" s="1"/>
  <c r="C68" i="1"/>
  <c r="B3" i="2" s="1"/>
  <c r="D2" i="1"/>
  <c r="C5" i="2" s="1"/>
  <c r="C2" i="1"/>
  <c r="B5" i="2" s="1"/>
  <c r="B5" i="3" l="1"/>
  <c r="C5" i="3"/>
  <c r="B5" i="4"/>
  <c r="C5" i="4"/>
  <c r="B5" i="5"/>
  <c r="C5" i="5"/>
  <c r="B5" i="6"/>
  <c r="C5" i="6"/>
  <c r="B5" i="7"/>
  <c r="C5" i="7"/>
  <c r="B5" i="8"/>
  <c r="C5" i="8"/>
  <c r="B5" i="9"/>
  <c r="C5" i="9"/>
  <c r="B5" i="10"/>
  <c r="C5" i="10"/>
  <c r="B5" i="11"/>
  <c r="C5" i="11"/>
  <c r="B5" i="12"/>
  <c r="C5" i="12"/>
  <c r="B5" i="13"/>
  <c r="C5" i="13"/>
  <c r="B5" i="14"/>
  <c r="C5" i="14"/>
  <c r="B5" i="15"/>
  <c r="C5" i="15"/>
  <c r="B5" i="16"/>
  <c r="C5" i="16"/>
  <c r="B5" i="17"/>
  <c r="C5" i="17"/>
  <c r="B5" i="18"/>
  <c r="C5" i="18"/>
  <c r="B5" i="19"/>
  <c r="C5" i="19"/>
  <c r="B5" i="20"/>
  <c r="C5" i="20"/>
  <c r="B5" i="21"/>
  <c r="C5" i="21"/>
  <c r="B5" i="22"/>
  <c r="C5" i="22"/>
  <c r="B5" i="23"/>
  <c r="C5" i="23"/>
  <c r="B5" i="24"/>
  <c r="C5" i="24"/>
  <c r="B5" i="25"/>
  <c r="C5" i="25"/>
  <c r="B5" i="26"/>
  <c r="C5" i="26"/>
  <c r="B5" i="27"/>
  <c r="C5" i="27"/>
  <c r="B5" i="28"/>
  <c r="C5" i="28"/>
  <c r="B5" i="29"/>
  <c r="C5" i="29"/>
  <c r="B5" i="30"/>
  <c r="C5" i="30"/>
  <c r="B5" i="31"/>
  <c r="C5" i="31"/>
  <c r="B5" i="32"/>
  <c r="C5" i="32"/>
  <c r="B5" i="33"/>
  <c r="C5" i="33"/>
  <c r="B5" i="34"/>
  <c r="C5" i="34"/>
  <c r="C2" i="3" l="1"/>
  <c r="C3" i="3"/>
  <c r="C4" i="3"/>
  <c r="C2" i="4"/>
  <c r="C3" i="4"/>
  <c r="C4" i="4"/>
  <c r="C2" i="5"/>
  <c r="C3" i="5"/>
  <c r="C4" i="5"/>
  <c r="C2" i="6"/>
  <c r="C3" i="6"/>
  <c r="C4" i="6"/>
  <c r="C2" i="7"/>
  <c r="C3" i="7"/>
  <c r="C4" i="7"/>
  <c r="C2" i="8"/>
  <c r="C3" i="8"/>
  <c r="C4" i="8"/>
  <c r="C2" i="9"/>
  <c r="C3" i="9"/>
  <c r="C4" i="9"/>
  <c r="C2" i="10"/>
  <c r="C3" i="10"/>
  <c r="C4" i="10"/>
  <c r="C2" i="11"/>
  <c r="C3" i="11"/>
  <c r="C4" i="11"/>
  <c r="C2" i="12"/>
  <c r="C3" i="12"/>
  <c r="C4" i="12"/>
  <c r="C2" i="13"/>
  <c r="C3" i="13"/>
  <c r="C4" i="13"/>
  <c r="C2" i="14"/>
  <c r="C3" i="14"/>
  <c r="C4" i="14"/>
  <c r="C2" i="15"/>
  <c r="C3" i="15"/>
  <c r="C4" i="15"/>
  <c r="C2" i="16"/>
  <c r="C3" i="16"/>
  <c r="C4" i="16"/>
  <c r="C2" i="17"/>
  <c r="C3" i="17"/>
  <c r="C4" i="17"/>
  <c r="C2" i="18"/>
  <c r="C3" i="18"/>
  <c r="C4" i="18"/>
  <c r="C2" i="19"/>
  <c r="C3" i="19"/>
  <c r="C4" i="19"/>
  <c r="C2" i="20"/>
  <c r="C3" i="20"/>
  <c r="C4" i="20"/>
  <c r="C2" i="21"/>
  <c r="C3" i="21"/>
  <c r="C4" i="21"/>
  <c r="C2" i="22"/>
  <c r="C3" i="22"/>
  <c r="C4" i="22"/>
  <c r="C2" i="23"/>
  <c r="C3" i="23"/>
  <c r="C4" i="23"/>
  <c r="C2" i="24"/>
  <c r="C3" i="24"/>
  <c r="C4" i="24"/>
  <c r="C2" i="25"/>
  <c r="C3" i="25"/>
  <c r="C4" i="25"/>
  <c r="C2" i="26"/>
  <c r="C3" i="26"/>
  <c r="C4" i="26"/>
  <c r="C2" i="27"/>
  <c r="C3" i="27"/>
  <c r="C4" i="27"/>
  <c r="C2" i="28"/>
  <c r="C3" i="28"/>
  <c r="C4" i="28"/>
  <c r="C2" i="29"/>
  <c r="C3" i="29"/>
  <c r="C4" i="29"/>
  <c r="C2" i="30"/>
  <c r="C3" i="30"/>
  <c r="C4" i="30"/>
  <c r="C2" i="31"/>
  <c r="C3" i="31"/>
  <c r="C4" i="31"/>
  <c r="C2" i="32"/>
  <c r="C3" i="32"/>
  <c r="C4" i="32"/>
  <c r="C2" i="33"/>
  <c r="C3" i="33"/>
  <c r="C4" i="33"/>
  <c r="C2" i="34"/>
  <c r="C3" i="34"/>
  <c r="C4" i="34"/>
  <c r="B3" i="3" l="1"/>
  <c r="B4" i="3"/>
  <c r="B3" i="4"/>
  <c r="B4" i="4"/>
  <c r="B3" i="5"/>
  <c r="B4" i="5"/>
  <c r="B3" i="6"/>
  <c r="B4" i="6"/>
  <c r="B3" i="7"/>
  <c r="B4" i="7"/>
  <c r="B3" i="8"/>
  <c r="B4" i="8"/>
  <c r="B3" i="9"/>
  <c r="B4" i="9"/>
  <c r="B3" i="10"/>
  <c r="B4" i="10"/>
  <c r="B3" i="11"/>
  <c r="B4" i="11"/>
  <c r="B3" i="12"/>
  <c r="B4" i="12"/>
  <c r="B3" i="13"/>
  <c r="B4" i="13"/>
  <c r="B3" i="14"/>
  <c r="B4" i="14"/>
  <c r="B3" i="15"/>
  <c r="B4" i="15"/>
  <c r="B3" i="16"/>
  <c r="B4" i="16"/>
  <c r="B3" i="17"/>
  <c r="B4" i="17"/>
  <c r="B3" i="18"/>
  <c r="B4" i="18"/>
  <c r="B3" i="19"/>
  <c r="B4" i="19"/>
  <c r="B3" i="20"/>
  <c r="B4" i="20"/>
  <c r="B3" i="21"/>
  <c r="B4" i="21"/>
  <c r="B3" i="22"/>
  <c r="B4" i="22"/>
  <c r="B3" i="23"/>
  <c r="B4" i="23"/>
  <c r="B3" i="24"/>
  <c r="B4" i="24"/>
  <c r="B3" i="25"/>
  <c r="B4" i="25"/>
  <c r="B3" i="26"/>
  <c r="B4" i="26"/>
  <c r="B3" i="27"/>
  <c r="B4" i="27"/>
  <c r="B3" i="28"/>
  <c r="B4" i="28"/>
  <c r="B3" i="29"/>
  <c r="B4" i="29"/>
  <c r="B3" i="30"/>
  <c r="B4" i="30"/>
  <c r="B3" i="31"/>
  <c r="B4" i="31"/>
  <c r="B3" i="32"/>
  <c r="B4" i="32"/>
  <c r="B3" i="33"/>
  <c r="B4" i="33"/>
  <c r="B3" i="34"/>
  <c r="B4" i="34"/>
  <c r="B2" i="3" l="1"/>
</calcChain>
</file>

<file path=xl/sharedStrings.xml><?xml version="1.0" encoding="utf-8"?>
<sst xmlns="http://schemas.openxmlformats.org/spreadsheetml/2006/main" count="235" uniqueCount="37">
  <si>
    <t>Año</t>
  </si>
  <si>
    <t>Entidad Federativa</t>
  </si>
  <si>
    <t>Nacional</t>
  </si>
  <si>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</si>
  <si>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</si>
  <si>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</si>
  <si>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</si>
  <si>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</si>
  <si>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</si>
  <si>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</si>
  <si>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</si>
  <si>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</si>
  <si>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</si>
  <si>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</si>
  <si>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</si>
  <si>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</si>
  <si>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</si>
  <si>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</si>
  <si>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</si>
  <si>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</si>
  <si>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</si>
  <si>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</si>
  <si>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</si>
  <si>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</si>
  <si>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</si>
  <si>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</si>
  <si>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</si>
  <si>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</si>
  <si>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</si>
  <si>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</si>
  <si>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Coahuila</t>
  </si>
  <si>
    <t>Michoacán</t>
  </si>
  <si>
    <t>Querétaro</t>
  </si>
  <si>
    <t>Veracruz</t>
  </si>
  <si>
    <t>Consultas cáncer cervicouterino</t>
  </si>
  <si>
    <t>Consultas de cáncer mamario</t>
  </si>
  <si>
    <t>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</si>
</sst>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left"/>
    </xf>
  </cellXfs>
  <cellStyles count="2">
    <cellStyle name="          _x000d__x000a_386grabber=VGA.3GR_x000d__x000a_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pane ySplit="1" topLeftCell="A26" activePane="bottomLeft" state="frozen"/>
      <selection pane="bottomLeft" activeCell="D1" sqref="D1"/>
    </sheetView>
  </sheetViews>
  <sheetFormatPr baseColWidth="10" defaultRowHeight="15" x14ac:dyDescent="0.25"/>
  <cols>
    <col min="1" max="1" width="24.5703125" style="2" customWidth="1"/>
    <col min="2" max="2" width="12.140625" style="2" customWidth="1"/>
    <col min="3" max="4" width="21.28515625" style="3" customWidth="1"/>
    <col min="6" max="16384" width="11.42578125" style="3"/>
  </cols>
  <sheetData>
    <row r="1" spans="1:4" ht="28.5" x14ac:dyDescent="0.25">
      <c r="A1" s="1" t="s">
        <v>1</v>
      </c>
      <c r="B1" s="1" t="s">
        <v>0</v>
      </c>
      <c r="C1" s="1" t="s">
        <v>34</v>
      </c>
      <c r="D1" s="1" t="s">
        <v>35</v>
      </c>
    </row>
    <row r="2" spans="1:4" x14ac:dyDescent="0.25">
      <c r="A2" s="11" t="s">
        <v>2</v>
      </c>
      <c r="B2" s="14">
        <v>2019</v>
      </c>
      <c r="C2" s="15">
        <f>SUM(C3:C34)</f>
        <v>32561</v>
      </c>
      <c r="D2" s="15">
        <f>SUM(D3:D34)</f>
        <v>85577</v>
      </c>
    </row>
    <row r="3" spans="1:4" x14ac:dyDescent="0.25">
      <c r="A3" s="8" t="s">
        <v>3</v>
      </c>
      <c r="B3" s="12">
        <v>2019</v>
      </c>
      <c r="C3" s="9">
        <v>679</v>
      </c>
      <c r="D3" s="9">
        <v>3714</v>
      </c>
    </row>
    <row r="4" spans="1:4" x14ac:dyDescent="0.25">
      <c r="A4" s="8" t="s">
        <v>4</v>
      </c>
      <c r="B4" s="12">
        <v>2019</v>
      </c>
      <c r="C4" s="9">
        <v>1659</v>
      </c>
      <c r="D4" s="9">
        <v>5445</v>
      </c>
    </row>
    <row r="5" spans="1:4" x14ac:dyDescent="0.25">
      <c r="A5" s="8" t="s">
        <v>5</v>
      </c>
      <c r="B5" s="12">
        <v>2019</v>
      </c>
      <c r="C5" s="9">
        <v>14</v>
      </c>
      <c r="D5" s="9">
        <v>86</v>
      </c>
    </row>
    <row r="6" spans="1:4" x14ac:dyDescent="0.25">
      <c r="A6" s="8" t="s">
        <v>6</v>
      </c>
      <c r="B6" s="12">
        <v>2019</v>
      </c>
      <c r="C6" s="9">
        <v>2</v>
      </c>
      <c r="D6" s="9">
        <v>170</v>
      </c>
    </row>
    <row r="7" spans="1:4" x14ac:dyDescent="0.25">
      <c r="A7" s="9" t="s">
        <v>30</v>
      </c>
      <c r="B7" s="12">
        <v>2019</v>
      </c>
      <c r="C7" s="9">
        <v>35</v>
      </c>
      <c r="D7" s="9">
        <v>32</v>
      </c>
    </row>
    <row r="8" spans="1:4" x14ac:dyDescent="0.25">
      <c r="A8" s="8" t="s">
        <v>7</v>
      </c>
      <c r="B8" s="12">
        <v>2019</v>
      </c>
      <c r="C8" s="9">
        <v>1591</v>
      </c>
      <c r="D8" s="9">
        <v>3040</v>
      </c>
    </row>
    <row r="9" spans="1:4" x14ac:dyDescent="0.25">
      <c r="A9" s="8" t="s">
        <v>8</v>
      </c>
      <c r="B9" s="12">
        <v>2019</v>
      </c>
      <c r="C9" s="9">
        <v>2283</v>
      </c>
      <c r="D9" s="9">
        <v>4828</v>
      </c>
    </row>
    <row r="10" spans="1:4" x14ac:dyDescent="0.25">
      <c r="A10" s="8" t="s">
        <v>9</v>
      </c>
      <c r="B10" s="12">
        <v>2019</v>
      </c>
      <c r="C10" s="9">
        <v>2834</v>
      </c>
      <c r="D10" s="9">
        <v>2888</v>
      </c>
    </row>
    <row r="11" spans="1:4" x14ac:dyDescent="0.25">
      <c r="A11" s="8" t="s">
        <v>36</v>
      </c>
      <c r="B11" s="12">
        <v>2019</v>
      </c>
      <c r="C11" s="9">
        <v>186</v>
      </c>
      <c r="D11" s="9">
        <v>519</v>
      </c>
    </row>
    <row r="12" spans="1:4" x14ac:dyDescent="0.25">
      <c r="A12" s="8" t="s">
        <v>10</v>
      </c>
      <c r="B12" s="12">
        <v>2019</v>
      </c>
      <c r="C12" s="9">
        <v>64</v>
      </c>
      <c r="D12" s="9">
        <v>136</v>
      </c>
    </row>
    <row r="13" spans="1:4" x14ac:dyDescent="0.25">
      <c r="A13" s="8" t="s">
        <v>11</v>
      </c>
      <c r="B13" s="12">
        <v>2019</v>
      </c>
      <c r="C13" s="9">
        <v>2103</v>
      </c>
      <c r="D13" s="9">
        <v>11157</v>
      </c>
    </row>
    <row r="14" spans="1:4" x14ac:dyDescent="0.25">
      <c r="A14" s="8" t="s">
        <v>12</v>
      </c>
      <c r="B14" s="12">
        <v>2019</v>
      </c>
      <c r="C14" s="9">
        <v>412</v>
      </c>
      <c r="D14" s="9">
        <v>249</v>
      </c>
    </row>
    <row r="15" spans="1:4" x14ac:dyDescent="0.25">
      <c r="A15" s="8" t="s">
        <v>13</v>
      </c>
      <c r="B15" s="12">
        <v>2019</v>
      </c>
      <c r="C15" s="9">
        <v>1376</v>
      </c>
      <c r="D15" s="9">
        <v>715</v>
      </c>
    </row>
    <row r="16" spans="1:4" x14ac:dyDescent="0.25">
      <c r="A16" s="8" t="s">
        <v>14</v>
      </c>
      <c r="B16" s="12">
        <v>2019</v>
      </c>
      <c r="C16" s="9">
        <v>157</v>
      </c>
      <c r="D16" s="9">
        <v>1022</v>
      </c>
    </row>
    <row r="17" spans="1:4" x14ac:dyDescent="0.25">
      <c r="A17" s="8" t="s">
        <v>15</v>
      </c>
      <c r="B17" s="12">
        <v>2019</v>
      </c>
      <c r="C17" s="9">
        <v>321</v>
      </c>
      <c r="D17" s="9">
        <v>580</v>
      </c>
    </row>
    <row r="18" spans="1:4" x14ac:dyDescent="0.25">
      <c r="A18" s="8" t="s">
        <v>31</v>
      </c>
      <c r="B18" s="12">
        <v>2019</v>
      </c>
      <c r="C18" s="9">
        <v>180</v>
      </c>
      <c r="D18" s="9">
        <v>604</v>
      </c>
    </row>
    <row r="19" spans="1:4" x14ac:dyDescent="0.25">
      <c r="A19" s="8" t="s">
        <v>16</v>
      </c>
      <c r="B19" s="12">
        <v>2019</v>
      </c>
      <c r="C19" s="9">
        <v>104</v>
      </c>
      <c r="D19" s="9">
        <v>544</v>
      </c>
    </row>
    <row r="20" spans="1:4" x14ac:dyDescent="0.25">
      <c r="A20" s="8" t="s">
        <v>17</v>
      </c>
      <c r="B20" s="12">
        <v>2019</v>
      </c>
      <c r="C20" s="9">
        <v>488</v>
      </c>
      <c r="D20" s="9">
        <v>1308</v>
      </c>
    </row>
    <row r="21" spans="1:4" x14ac:dyDescent="0.25">
      <c r="A21" s="8" t="s">
        <v>18</v>
      </c>
      <c r="B21" s="12">
        <v>2019</v>
      </c>
      <c r="C21" s="9">
        <v>437</v>
      </c>
      <c r="D21" s="9">
        <v>755</v>
      </c>
    </row>
    <row r="22" spans="1:4" x14ac:dyDescent="0.25">
      <c r="A22" s="8" t="s">
        <v>19</v>
      </c>
      <c r="B22" s="12">
        <v>2019</v>
      </c>
      <c r="C22" s="9">
        <v>3538</v>
      </c>
      <c r="D22" s="9">
        <v>4513</v>
      </c>
    </row>
    <row r="23" spans="1:4" x14ac:dyDescent="0.25">
      <c r="A23" s="8" t="s">
        <v>20</v>
      </c>
      <c r="B23" s="12">
        <v>2019</v>
      </c>
      <c r="C23" s="9">
        <v>2519</v>
      </c>
      <c r="D23" s="9">
        <v>8714</v>
      </c>
    </row>
    <row r="24" spans="1:4" x14ac:dyDescent="0.25">
      <c r="A24" s="8" t="s">
        <v>32</v>
      </c>
      <c r="B24" s="12">
        <v>2019</v>
      </c>
      <c r="C24" s="9">
        <v>872</v>
      </c>
      <c r="D24" s="9">
        <v>2520</v>
      </c>
    </row>
    <row r="25" spans="1:4" x14ac:dyDescent="0.25">
      <c r="A25" s="8" t="s">
        <v>21</v>
      </c>
      <c r="B25" s="12">
        <v>2019</v>
      </c>
      <c r="C25" s="9">
        <v>196</v>
      </c>
      <c r="D25" s="9">
        <v>437</v>
      </c>
    </row>
    <row r="26" spans="1:4" x14ac:dyDescent="0.25">
      <c r="A26" s="8" t="s">
        <v>22</v>
      </c>
      <c r="B26" s="12">
        <v>2019</v>
      </c>
      <c r="C26" s="9">
        <v>192</v>
      </c>
      <c r="D26" s="9">
        <v>245</v>
      </c>
    </row>
    <row r="27" spans="1:4" x14ac:dyDescent="0.25">
      <c r="A27" s="8" t="s">
        <v>23</v>
      </c>
      <c r="B27" s="12">
        <v>2019</v>
      </c>
      <c r="C27" s="9">
        <v>613</v>
      </c>
      <c r="D27" s="9">
        <v>2078</v>
      </c>
    </row>
    <row r="28" spans="1:4" x14ac:dyDescent="0.25">
      <c r="A28" s="8" t="s">
        <v>24</v>
      </c>
      <c r="B28" s="12">
        <v>2019</v>
      </c>
      <c r="C28" s="9">
        <v>1479</v>
      </c>
      <c r="D28" s="9">
        <v>5937</v>
      </c>
    </row>
    <row r="29" spans="1:4" x14ac:dyDescent="0.25">
      <c r="A29" s="8" t="s">
        <v>25</v>
      </c>
      <c r="B29" s="12">
        <v>2019</v>
      </c>
      <c r="C29" s="9">
        <v>16</v>
      </c>
      <c r="D29" s="9">
        <v>4</v>
      </c>
    </row>
    <row r="30" spans="1:4" x14ac:dyDescent="0.25">
      <c r="A30" s="8" t="s">
        <v>26</v>
      </c>
      <c r="B30" s="12">
        <v>2019</v>
      </c>
      <c r="C30" s="9">
        <v>1180</v>
      </c>
      <c r="D30" s="9">
        <v>9723</v>
      </c>
    </row>
    <row r="31" spans="1:4" x14ac:dyDescent="0.25">
      <c r="A31" s="8" t="s">
        <v>27</v>
      </c>
      <c r="B31" s="12">
        <v>2019</v>
      </c>
      <c r="C31" s="9">
        <v>10</v>
      </c>
      <c r="D31" s="9">
        <v>9</v>
      </c>
    </row>
    <row r="32" spans="1:4" x14ac:dyDescent="0.25">
      <c r="A32" s="8" t="s">
        <v>33</v>
      </c>
      <c r="B32" s="12">
        <v>2019</v>
      </c>
      <c r="C32" s="9">
        <v>6309</v>
      </c>
      <c r="D32" s="9">
        <v>12267</v>
      </c>
    </row>
    <row r="33" spans="1:4" x14ac:dyDescent="0.25">
      <c r="A33" s="10" t="s">
        <v>28</v>
      </c>
      <c r="B33" s="13">
        <v>2019</v>
      </c>
      <c r="C33" s="16">
        <v>545</v>
      </c>
      <c r="D33" s="16">
        <v>975</v>
      </c>
    </row>
    <row r="34" spans="1:4" x14ac:dyDescent="0.25">
      <c r="A34" s="8" t="s">
        <v>29</v>
      </c>
      <c r="B34" s="12">
        <v>2019</v>
      </c>
      <c r="C34" s="9">
        <v>167</v>
      </c>
      <c r="D34" s="9">
        <v>363</v>
      </c>
    </row>
    <row r="35" spans="1:4" x14ac:dyDescent="0.25">
      <c r="A35" s="11" t="s">
        <v>2</v>
      </c>
      <c r="B35" s="14">
        <v>2018</v>
      </c>
      <c r="C35" s="15">
        <f>SUM(C36:C67)</f>
        <v>10657</v>
      </c>
      <c r="D35" s="15">
        <f>SUM(D36:D67)</f>
        <v>33771</v>
      </c>
    </row>
    <row r="36" spans="1:4" x14ac:dyDescent="0.25">
      <c r="A36" s="8" t="s">
        <v>3</v>
      </c>
      <c r="B36" s="12">
        <v>2018</v>
      </c>
      <c r="C36" s="9">
        <v>0</v>
      </c>
      <c r="D36" s="9">
        <v>0</v>
      </c>
    </row>
    <row r="37" spans="1:4" x14ac:dyDescent="0.25">
      <c r="A37" s="8" t="s">
        <v>4</v>
      </c>
      <c r="B37" s="12">
        <v>2018</v>
      </c>
      <c r="C37" s="9">
        <v>1060</v>
      </c>
      <c r="D37" s="9">
        <v>2648</v>
      </c>
    </row>
    <row r="38" spans="1:4" x14ac:dyDescent="0.25">
      <c r="A38" s="8" t="s">
        <v>5</v>
      </c>
      <c r="B38" s="12">
        <v>2018</v>
      </c>
      <c r="C38" s="9">
        <v>286</v>
      </c>
      <c r="D38" s="9">
        <v>1017</v>
      </c>
    </row>
    <row r="39" spans="1:4" x14ac:dyDescent="0.25">
      <c r="A39" s="8" t="s">
        <v>6</v>
      </c>
      <c r="B39" s="12">
        <v>2018</v>
      </c>
      <c r="C39" s="9">
        <v>628</v>
      </c>
      <c r="D39" s="9">
        <v>1236</v>
      </c>
    </row>
    <row r="40" spans="1:4" x14ac:dyDescent="0.25">
      <c r="A40" s="9" t="s">
        <v>30</v>
      </c>
      <c r="B40" s="12">
        <v>2018</v>
      </c>
      <c r="C40" s="9">
        <v>4</v>
      </c>
      <c r="D40" s="9">
        <v>9</v>
      </c>
    </row>
    <row r="41" spans="1:4" x14ac:dyDescent="0.25">
      <c r="A41" s="8" t="s">
        <v>7</v>
      </c>
      <c r="B41" s="12">
        <v>2018</v>
      </c>
      <c r="C41" s="9">
        <v>0</v>
      </c>
      <c r="D41" s="9">
        <v>0</v>
      </c>
    </row>
    <row r="42" spans="1:4" x14ac:dyDescent="0.25">
      <c r="A42" s="8" t="s">
        <v>8</v>
      </c>
      <c r="B42" s="12">
        <v>2018</v>
      </c>
      <c r="C42" s="9">
        <v>0</v>
      </c>
      <c r="D42" s="9">
        <v>0</v>
      </c>
    </row>
    <row r="43" spans="1:4" x14ac:dyDescent="0.25">
      <c r="A43" s="8" t="s">
        <v>9</v>
      </c>
      <c r="B43" s="12">
        <v>2018</v>
      </c>
      <c r="C43" s="9">
        <v>7</v>
      </c>
      <c r="D43" s="9">
        <v>6</v>
      </c>
    </row>
    <row r="44" spans="1:4" x14ac:dyDescent="0.25">
      <c r="A44" s="8" t="s">
        <v>36</v>
      </c>
      <c r="B44" s="12">
        <v>2018</v>
      </c>
      <c r="C44" s="9">
        <v>42</v>
      </c>
      <c r="D44" s="9">
        <v>1</v>
      </c>
    </row>
    <row r="45" spans="1:4" x14ac:dyDescent="0.25">
      <c r="A45" s="8" t="s">
        <v>10</v>
      </c>
      <c r="B45" s="12">
        <v>2018</v>
      </c>
      <c r="C45" s="9">
        <v>5</v>
      </c>
      <c r="D45" s="9">
        <v>2</v>
      </c>
    </row>
    <row r="46" spans="1:4" x14ac:dyDescent="0.25">
      <c r="A46" s="8" t="s">
        <v>11</v>
      </c>
      <c r="B46" s="12">
        <v>2018</v>
      </c>
      <c r="C46" s="9">
        <v>1</v>
      </c>
      <c r="D46" s="9">
        <v>7</v>
      </c>
    </row>
    <row r="47" spans="1:4" x14ac:dyDescent="0.25">
      <c r="A47" s="8" t="s">
        <v>12</v>
      </c>
      <c r="B47" s="12">
        <v>2018</v>
      </c>
      <c r="C47" s="9">
        <v>105</v>
      </c>
      <c r="D47" s="9">
        <v>47</v>
      </c>
    </row>
    <row r="48" spans="1:4" x14ac:dyDescent="0.25">
      <c r="A48" s="8" t="s">
        <v>13</v>
      </c>
      <c r="B48" s="12">
        <v>2018</v>
      </c>
      <c r="C48" s="9">
        <v>0</v>
      </c>
      <c r="D48" s="9">
        <v>0</v>
      </c>
    </row>
    <row r="49" spans="1:4" x14ac:dyDescent="0.25">
      <c r="A49" s="8" t="s">
        <v>14</v>
      </c>
      <c r="B49" s="12">
        <v>2018</v>
      </c>
      <c r="C49" s="9">
        <v>54</v>
      </c>
      <c r="D49" s="9">
        <v>237</v>
      </c>
    </row>
    <row r="50" spans="1:4" x14ac:dyDescent="0.25">
      <c r="A50" s="8" t="s">
        <v>15</v>
      </c>
      <c r="B50" s="12">
        <v>2018</v>
      </c>
      <c r="C50" s="9">
        <v>0</v>
      </c>
      <c r="D50" s="9">
        <v>0</v>
      </c>
    </row>
    <row r="51" spans="1:4" x14ac:dyDescent="0.25">
      <c r="A51" s="8" t="s">
        <v>31</v>
      </c>
      <c r="B51" s="12">
        <v>2018</v>
      </c>
      <c r="C51" s="9">
        <v>2</v>
      </c>
      <c r="D51" s="9">
        <v>69</v>
      </c>
    </row>
    <row r="52" spans="1:4" x14ac:dyDescent="0.25">
      <c r="A52" s="8" t="s">
        <v>16</v>
      </c>
      <c r="B52" s="12">
        <v>2018</v>
      </c>
      <c r="C52" s="9">
        <v>0</v>
      </c>
      <c r="D52" s="9">
        <v>0</v>
      </c>
    </row>
    <row r="53" spans="1:4" x14ac:dyDescent="0.25">
      <c r="A53" s="8" t="s">
        <v>17</v>
      </c>
      <c r="B53" s="12">
        <v>2018</v>
      </c>
      <c r="C53" s="9">
        <v>996</v>
      </c>
      <c r="D53" s="9">
        <v>2729</v>
      </c>
    </row>
    <row r="54" spans="1:4" x14ac:dyDescent="0.25">
      <c r="A54" s="8" t="s">
        <v>18</v>
      </c>
      <c r="B54" s="12">
        <v>2018</v>
      </c>
      <c r="C54" s="9">
        <v>0</v>
      </c>
      <c r="D54" s="9">
        <v>0</v>
      </c>
    </row>
    <row r="55" spans="1:4" x14ac:dyDescent="0.25">
      <c r="A55" s="8" t="s">
        <v>19</v>
      </c>
      <c r="B55" s="12">
        <v>2018</v>
      </c>
      <c r="C55" s="9">
        <v>2503</v>
      </c>
      <c r="D55" s="9">
        <v>2969</v>
      </c>
    </row>
    <row r="56" spans="1:4" x14ac:dyDescent="0.25">
      <c r="A56" s="8" t="s">
        <v>20</v>
      </c>
      <c r="B56" s="12">
        <v>2018</v>
      </c>
      <c r="C56" s="9">
        <v>2716</v>
      </c>
      <c r="D56" s="9">
        <v>5958</v>
      </c>
    </row>
    <row r="57" spans="1:4" x14ac:dyDescent="0.25">
      <c r="A57" s="8" t="s">
        <v>32</v>
      </c>
      <c r="B57" s="12">
        <v>2018</v>
      </c>
      <c r="C57" s="9">
        <v>0</v>
      </c>
      <c r="D57" s="9">
        <v>0</v>
      </c>
    </row>
    <row r="58" spans="1:4" x14ac:dyDescent="0.25">
      <c r="A58" s="8" t="s">
        <v>21</v>
      </c>
      <c r="B58" s="12">
        <v>2018</v>
      </c>
      <c r="C58" s="9">
        <v>0</v>
      </c>
      <c r="D58" s="9">
        <v>46</v>
      </c>
    </row>
    <row r="59" spans="1:4" x14ac:dyDescent="0.25">
      <c r="A59" s="8" t="s">
        <v>22</v>
      </c>
      <c r="B59" s="12">
        <v>2018</v>
      </c>
      <c r="C59" s="9">
        <v>0</v>
      </c>
      <c r="D59" s="9">
        <v>61</v>
      </c>
    </row>
    <row r="60" spans="1:4" x14ac:dyDescent="0.25">
      <c r="A60" s="8" t="s">
        <v>23</v>
      </c>
      <c r="B60" s="12">
        <v>2018</v>
      </c>
      <c r="C60" s="9">
        <v>861</v>
      </c>
      <c r="D60" s="9">
        <v>3625</v>
      </c>
    </row>
    <row r="61" spans="1:4" x14ac:dyDescent="0.25">
      <c r="A61" s="8" t="s">
        <v>24</v>
      </c>
      <c r="B61" s="12">
        <v>2018</v>
      </c>
      <c r="C61" s="9">
        <v>1217</v>
      </c>
      <c r="D61" s="9">
        <v>5871</v>
      </c>
    </row>
    <row r="62" spans="1:4" x14ac:dyDescent="0.25">
      <c r="A62" s="8" t="s">
        <v>25</v>
      </c>
      <c r="B62" s="12">
        <v>2018</v>
      </c>
      <c r="C62" s="9">
        <v>5</v>
      </c>
      <c r="D62" s="9">
        <v>5</v>
      </c>
    </row>
    <row r="63" spans="1:4" x14ac:dyDescent="0.25">
      <c r="A63" s="8" t="s">
        <v>26</v>
      </c>
      <c r="B63" s="12">
        <v>2018</v>
      </c>
      <c r="C63" s="9">
        <v>161</v>
      </c>
      <c r="D63" s="9">
        <v>7221</v>
      </c>
    </row>
    <row r="64" spans="1:4" x14ac:dyDescent="0.25">
      <c r="A64" s="8" t="s">
        <v>27</v>
      </c>
      <c r="B64" s="12">
        <v>2018</v>
      </c>
      <c r="C64" s="9">
        <v>4</v>
      </c>
      <c r="D64" s="9">
        <v>7</v>
      </c>
    </row>
    <row r="65" spans="1:4" x14ac:dyDescent="0.25">
      <c r="A65" s="8" t="s">
        <v>33</v>
      </c>
      <c r="B65" s="12">
        <v>2018</v>
      </c>
      <c r="C65" s="9">
        <v>0</v>
      </c>
      <c r="D65" s="9">
        <v>0</v>
      </c>
    </row>
    <row r="66" spans="1:4" x14ac:dyDescent="0.25">
      <c r="A66" s="10" t="s">
        <v>28</v>
      </c>
      <c r="B66" s="13">
        <v>2018</v>
      </c>
      <c r="C66" s="16">
        <v>0</v>
      </c>
      <c r="D66" s="16">
        <v>0</v>
      </c>
    </row>
    <row r="67" spans="1:4" x14ac:dyDescent="0.25">
      <c r="A67" s="8" t="s">
        <v>29</v>
      </c>
      <c r="B67" s="12">
        <v>2018</v>
      </c>
      <c r="C67" s="9">
        <v>0</v>
      </c>
      <c r="D67" s="9">
        <v>0</v>
      </c>
    </row>
    <row r="68" spans="1:4" x14ac:dyDescent="0.25">
      <c r="A68" s="11" t="s">
        <v>2</v>
      </c>
      <c r="B68" s="14">
        <v>2017</v>
      </c>
      <c r="C68" s="15">
        <f>SUM(C69:C100)</f>
        <v>52391</v>
      </c>
      <c r="D68" s="15">
        <f>SUM(D69:D100)</f>
        <v>130189</v>
      </c>
    </row>
    <row r="69" spans="1:4" x14ac:dyDescent="0.25">
      <c r="A69" s="8" t="s">
        <v>3</v>
      </c>
      <c r="B69" s="12">
        <v>2017</v>
      </c>
      <c r="C69" s="9">
        <v>679</v>
      </c>
      <c r="D69" s="9">
        <v>3614</v>
      </c>
    </row>
    <row r="70" spans="1:4" x14ac:dyDescent="0.25">
      <c r="A70" s="8" t="s">
        <v>4</v>
      </c>
      <c r="B70" s="12">
        <v>2017</v>
      </c>
      <c r="C70" s="9">
        <v>2734</v>
      </c>
      <c r="D70" s="9">
        <v>7260</v>
      </c>
    </row>
    <row r="71" spans="1:4" x14ac:dyDescent="0.25">
      <c r="A71" s="8" t="s">
        <v>5</v>
      </c>
      <c r="B71" s="12">
        <v>2017</v>
      </c>
      <c r="C71" s="9">
        <v>283</v>
      </c>
      <c r="D71" s="9">
        <v>1161</v>
      </c>
    </row>
    <row r="72" spans="1:4" x14ac:dyDescent="0.25">
      <c r="A72" s="8" t="s">
        <v>6</v>
      </c>
      <c r="B72" s="12">
        <v>2017</v>
      </c>
      <c r="C72" s="9">
        <v>2196</v>
      </c>
      <c r="D72" s="9">
        <v>4619</v>
      </c>
    </row>
    <row r="73" spans="1:4" x14ac:dyDescent="0.25">
      <c r="A73" s="9" t="s">
        <v>30</v>
      </c>
      <c r="B73" s="12">
        <v>2017</v>
      </c>
      <c r="C73" s="9">
        <v>157</v>
      </c>
      <c r="D73" s="9">
        <v>110</v>
      </c>
    </row>
    <row r="74" spans="1:4" x14ac:dyDescent="0.25">
      <c r="A74" s="8" t="s">
        <v>7</v>
      </c>
      <c r="B74" s="12">
        <v>2017</v>
      </c>
      <c r="C74" s="9">
        <v>228</v>
      </c>
      <c r="D74" s="9">
        <v>28</v>
      </c>
    </row>
    <row r="75" spans="1:4" x14ac:dyDescent="0.25">
      <c r="A75" s="8" t="s">
        <v>8</v>
      </c>
      <c r="B75" s="12">
        <v>2017</v>
      </c>
      <c r="C75" s="9">
        <v>1548</v>
      </c>
      <c r="D75" s="9">
        <v>2170</v>
      </c>
    </row>
    <row r="76" spans="1:4" x14ac:dyDescent="0.25">
      <c r="A76" s="8" t="s">
        <v>9</v>
      </c>
      <c r="B76" s="12">
        <v>2017</v>
      </c>
      <c r="C76" s="9">
        <v>1103</v>
      </c>
      <c r="D76" s="9">
        <v>2734</v>
      </c>
    </row>
    <row r="77" spans="1:4" x14ac:dyDescent="0.25">
      <c r="A77" s="8" t="s">
        <v>36</v>
      </c>
      <c r="B77" s="12">
        <v>2017</v>
      </c>
      <c r="C77" s="9">
        <v>14864</v>
      </c>
      <c r="D77" s="9">
        <v>29257</v>
      </c>
    </row>
    <row r="78" spans="1:4" x14ac:dyDescent="0.25">
      <c r="A78" s="8" t="s">
        <v>10</v>
      </c>
      <c r="B78" s="12">
        <v>2017</v>
      </c>
      <c r="C78" s="9">
        <v>853</v>
      </c>
      <c r="D78" s="9">
        <v>1028</v>
      </c>
    </row>
    <row r="79" spans="1:4" x14ac:dyDescent="0.25">
      <c r="A79" s="8" t="s">
        <v>11</v>
      </c>
      <c r="B79" s="12">
        <v>2017</v>
      </c>
      <c r="C79" s="9">
        <v>2390</v>
      </c>
      <c r="D79" s="9">
        <v>12143</v>
      </c>
    </row>
    <row r="80" spans="1:4" x14ac:dyDescent="0.25">
      <c r="A80" s="8" t="s">
        <v>12</v>
      </c>
      <c r="B80" s="12">
        <v>2017</v>
      </c>
      <c r="C80" s="9">
        <v>555</v>
      </c>
      <c r="D80" s="9">
        <v>282</v>
      </c>
    </row>
    <row r="81" spans="1:4" x14ac:dyDescent="0.25">
      <c r="A81" s="8" t="s">
        <v>13</v>
      </c>
      <c r="B81" s="12">
        <v>2017</v>
      </c>
      <c r="C81" s="9">
        <v>951</v>
      </c>
      <c r="D81" s="9">
        <v>727</v>
      </c>
    </row>
    <row r="82" spans="1:4" x14ac:dyDescent="0.25">
      <c r="A82" s="8" t="s">
        <v>14</v>
      </c>
      <c r="B82" s="12">
        <v>2017</v>
      </c>
      <c r="C82" s="9">
        <v>1044</v>
      </c>
      <c r="D82" s="9">
        <v>3606</v>
      </c>
    </row>
    <row r="83" spans="1:4" x14ac:dyDescent="0.25">
      <c r="A83" s="8" t="s">
        <v>15</v>
      </c>
      <c r="B83" s="12">
        <v>2017</v>
      </c>
      <c r="C83" s="9">
        <v>455</v>
      </c>
      <c r="D83" s="9">
        <v>459</v>
      </c>
    </row>
    <row r="84" spans="1:4" x14ac:dyDescent="0.25">
      <c r="A84" s="8" t="s">
        <v>31</v>
      </c>
      <c r="B84" s="12">
        <v>2017</v>
      </c>
      <c r="C84" s="9">
        <v>1295</v>
      </c>
      <c r="D84" s="9">
        <v>3948</v>
      </c>
    </row>
    <row r="85" spans="1:4" x14ac:dyDescent="0.25">
      <c r="A85" s="8" t="s">
        <v>16</v>
      </c>
      <c r="B85" s="12">
        <v>2017</v>
      </c>
      <c r="C85" s="9">
        <v>235</v>
      </c>
      <c r="D85" s="9">
        <v>948</v>
      </c>
    </row>
    <row r="86" spans="1:4" x14ac:dyDescent="0.25">
      <c r="A86" s="8" t="s">
        <v>17</v>
      </c>
      <c r="B86" s="12">
        <v>2017</v>
      </c>
      <c r="C86" s="9">
        <v>1577</v>
      </c>
      <c r="D86" s="9">
        <v>3568</v>
      </c>
    </row>
    <row r="87" spans="1:4" x14ac:dyDescent="0.25">
      <c r="A87" s="8" t="s">
        <v>18</v>
      </c>
      <c r="B87" s="12">
        <v>2017</v>
      </c>
      <c r="C87" s="9">
        <v>211</v>
      </c>
      <c r="D87" s="9">
        <v>1519</v>
      </c>
    </row>
    <row r="88" spans="1:4" x14ac:dyDescent="0.25">
      <c r="A88" s="8" t="s">
        <v>19</v>
      </c>
      <c r="B88" s="12">
        <v>2017</v>
      </c>
      <c r="C88" s="9">
        <v>2417</v>
      </c>
      <c r="D88" s="9">
        <v>3240</v>
      </c>
    </row>
    <row r="89" spans="1:4" x14ac:dyDescent="0.25">
      <c r="A89" s="8" t="s">
        <v>20</v>
      </c>
      <c r="B89" s="12">
        <v>2017</v>
      </c>
      <c r="C89" s="9">
        <v>3175</v>
      </c>
      <c r="D89" s="9">
        <v>8749</v>
      </c>
    </row>
    <row r="90" spans="1:4" x14ac:dyDescent="0.25">
      <c r="A90" s="8" t="s">
        <v>32</v>
      </c>
      <c r="B90" s="12">
        <v>2017</v>
      </c>
      <c r="C90" s="9">
        <v>632</v>
      </c>
      <c r="D90" s="9">
        <v>3738</v>
      </c>
    </row>
    <row r="91" spans="1:4" x14ac:dyDescent="0.25">
      <c r="A91" s="8" t="s">
        <v>21</v>
      </c>
      <c r="B91" s="12">
        <v>2017</v>
      </c>
      <c r="C91" s="9">
        <v>320</v>
      </c>
      <c r="D91" s="9">
        <v>323</v>
      </c>
    </row>
    <row r="92" spans="1:4" x14ac:dyDescent="0.25">
      <c r="A92" s="8" t="s">
        <v>22</v>
      </c>
      <c r="B92" s="12">
        <v>2017</v>
      </c>
      <c r="C92" s="9">
        <v>186</v>
      </c>
      <c r="D92" s="9">
        <v>203</v>
      </c>
    </row>
    <row r="93" spans="1:4" x14ac:dyDescent="0.25">
      <c r="A93" s="8" t="s">
        <v>23</v>
      </c>
      <c r="B93" s="12">
        <v>2017</v>
      </c>
      <c r="C93" s="9">
        <v>611</v>
      </c>
      <c r="D93" s="9">
        <v>3031</v>
      </c>
    </row>
    <row r="94" spans="1:4" x14ac:dyDescent="0.25">
      <c r="A94" s="8" t="s">
        <v>24</v>
      </c>
      <c r="B94" s="12">
        <v>2017</v>
      </c>
      <c r="C94" s="9">
        <v>1562</v>
      </c>
      <c r="D94" s="9">
        <v>5985</v>
      </c>
    </row>
    <row r="95" spans="1:4" x14ac:dyDescent="0.25">
      <c r="A95" s="8" t="s">
        <v>25</v>
      </c>
      <c r="B95" s="12">
        <v>2017</v>
      </c>
      <c r="C95" s="9">
        <v>2167</v>
      </c>
      <c r="D95" s="9">
        <v>4708</v>
      </c>
    </row>
    <row r="96" spans="1:4" x14ac:dyDescent="0.25">
      <c r="A96" s="8" t="s">
        <v>26</v>
      </c>
      <c r="B96" s="12">
        <v>2017</v>
      </c>
      <c r="C96" s="9">
        <v>883</v>
      </c>
      <c r="D96" s="9">
        <v>8636</v>
      </c>
    </row>
    <row r="97" spans="1:4" x14ac:dyDescent="0.25">
      <c r="A97" s="8" t="s">
        <v>27</v>
      </c>
      <c r="B97" s="12">
        <v>2017</v>
      </c>
      <c r="C97" s="9">
        <v>328</v>
      </c>
      <c r="D97" s="9">
        <v>336</v>
      </c>
    </row>
    <row r="98" spans="1:4" x14ac:dyDescent="0.25">
      <c r="A98" s="8" t="s">
        <v>33</v>
      </c>
      <c r="B98" s="12">
        <v>2017</v>
      </c>
      <c r="C98" s="9">
        <v>5928</v>
      </c>
      <c r="D98" s="9">
        <v>11445</v>
      </c>
    </row>
    <row r="99" spans="1:4" x14ac:dyDescent="0.25">
      <c r="A99" s="10" t="s">
        <v>28</v>
      </c>
      <c r="B99" s="13">
        <v>2017</v>
      </c>
      <c r="C99" s="16">
        <v>571</v>
      </c>
      <c r="D99" s="16">
        <v>479</v>
      </c>
    </row>
    <row r="100" spans="1:4" x14ac:dyDescent="0.25">
      <c r="A100" s="8" t="s">
        <v>29</v>
      </c>
      <c r="B100" s="12">
        <v>2017</v>
      </c>
      <c r="C100" s="9">
        <v>253</v>
      </c>
      <c r="D100" s="9">
        <v>135</v>
      </c>
    </row>
    <row r="101" spans="1:4" x14ac:dyDescent="0.25">
      <c r="A101" s="11" t="s">
        <v>2</v>
      </c>
      <c r="B101" s="14">
        <v>2016</v>
      </c>
      <c r="C101" s="15">
        <f>SUM(C102:C133)</f>
        <v>52406</v>
      </c>
      <c r="D101" s="15">
        <f>SUM(D102:D133)</f>
        <v>130256</v>
      </c>
    </row>
    <row r="102" spans="1:4" x14ac:dyDescent="0.25">
      <c r="A102" s="8" t="s">
        <v>3</v>
      </c>
      <c r="B102" s="12">
        <v>2016</v>
      </c>
      <c r="C102" s="9">
        <v>656</v>
      </c>
      <c r="D102" s="9">
        <v>2573</v>
      </c>
    </row>
    <row r="103" spans="1:4" x14ac:dyDescent="0.25">
      <c r="A103" s="8" t="s">
        <v>4</v>
      </c>
      <c r="B103" s="12">
        <v>2016</v>
      </c>
      <c r="C103" s="9">
        <v>2584</v>
      </c>
      <c r="D103" s="9">
        <v>6899</v>
      </c>
    </row>
    <row r="104" spans="1:4" x14ac:dyDescent="0.25">
      <c r="A104" s="8" t="s">
        <v>5</v>
      </c>
      <c r="B104" s="12">
        <v>2016</v>
      </c>
      <c r="C104" s="9">
        <v>268</v>
      </c>
      <c r="D104" s="9">
        <v>1198</v>
      </c>
    </row>
    <row r="105" spans="1:4" x14ac:dyDescent="0.25">
      <c r="A105" s="8" t="s">
        <v>6</v>
      </c>
      <c r="B105" s="12">
        <v>2016</v>
      </c>
      <c r="C105" s="9">
        <v>3079</v>
      </c>
      <c r="D105" s="9">
        <v>6349</v>
      </c>
    </row>
    <row r="106" spans="1:4" x14ac:dyDescent="0.25">
      <c r="A106" s="9" t="s">
        <v>30</v>
      </c>
      <c r="B106" s="12">
        <v>2016</v>
      </c>
      <c r="C106" s="9">
        <v>202</v>
      </c>
      <c r="D106" s="9">
        <v>399</v>
      </c>
    </row>
    <row r="107" spans="1:4" x14ac:dyDescent="0.25">
      <c r="A107" s="8" t="s">
        <v>7</v>
      </c>
      <c r="B107" s="12">
        <v>2016</v>
      </c>
      <c r="C107" s="9">
        <v>95</v>
      </c>
      <c r="D107" s="9">
        <v>26</v>
      </c>
    </row>
    <row r="108" spans="1:4" x14ac:dyDescent="0.25">
      <c r="A108" s="8" t="s">
        <v>8</v>
      </c>
      <c r="B108" s="12">
        <v>2016</v>
      </c>
      <c r="C108" s="9">
        <v>1215</v>
      </c>
      <c r="D108" s="9">
        <v>2024</v>
      </c>
    </row>
    <row r="109" spans="1:4" x14ac:dyDescent="0.25">
      <c r="A109" s="8" t="s">
        <v>9</v>
      </c>
      <c r="B109" s="12">
        <v>2016</v>
      </c>
      <c r="C109" s="9">
        <v>1675</v>
      </c>
      <c r="D109" s="9">
        <v>5844</v>
      </c>
    </row>
    <row r="110" spans="1:4" x14ac:dyDescent="0.25">
      <c r="A110" s="8" t="s">
        <v>36</v>
      </c>
      <c r="B110" s="12">
        <v>2016</v>
      </c>
      <c r="C110" s="9">
        <v>11690</v>
      </c>
      <c r="D110" s="9">
        <v>23154</v>
      </c>
    </row>
    <row r="111" spans="1:4" x14ac:dyDescent="0.25">
      <c r="A111" s="8" t="s">
        <v>10</v>
      </c>
      <c r="B111" s="12">
        <v>2016</v>
      </c>
      <c r="C111" s="9">
        <v>435</v>
      </c>
      <c r="D111" s="9">
        <v>828</v>
      </c>
    </row>
    <row r="112" spans="1:4" x14ac:dyDescent="0.25">
      <c r="A112" s="8" t="s">
        <v>11</v>
      </c>
      <c r="B112" s="12">
        <v>2016</v>
      </c>
      <c r="C112" s="9">
        <v>3352</v>
      </c>
      <c r="D112" s="9">
        <v>12269</v>
      </c>
    </row>
    <row r="113" spans="1:4" x14ac:dyDescent="0.25">
      <c r="A113" s="8" t="s">
        <v>12</v>
      </c>
      <c r="B113" s="12">
        <v>2016</v>
      </c>
      <c r="C113" s="9">
        <v>822</v>
      </c>
      <c r="D113" s="9">
        <v>361</v>
      </c>
    </row>
    <row r="114" spans="1:4" x14ac:dyDescent="0.25">
      <c r="A114" s="8" t="s">
        <v>13</v>
      </c>
      <c r="B114" s="12">
        <v>2016</v>
      </c>
      <c r="C114" s="9">
        <v>678</v>
      </c>
      <c r="D114" s="9">
        <v>327</v>
      </c>
    </row>
    <row r="115" spans="1:4" x14ac:dyDescent="0.25">
      <c r="A115" s="8" t="s">
        <v>14</v>
      </c>
      <c r="B115" s="12">
        <v>2016</v>
      </c>
      <c r="C115" s="9">
        <v>812</v>
      </c>
      <c r="D115" s="9">
        <v>3559</v>
      </c>
    </row>
    <row r="116" spans="1:4" x14ac:dyDescent="0.25">
      <c r="A116" s="8" t="s">
        <v>15</v>
      </c>
      <c r="B116" s="12">
        <v>2016</v>
      </c>
      <c r="C116" s="9">
        <v>289</v>
      </c>
      <c r="D116" s="9">
        <v>505</v>
      </c>
    </row>
    <row r="117" spans="1:4" x14ac:dyDescent="0.25">
      <c r="A117" s="8" t="s">
        <v>31</v>
      </c>
      <c r="B117" s="12">
        <v>2016</v>
      </c>
      <c r="C117" s="9">
        <v>1230</v>
      </c>
      <c r="D117" s="9">
        <v>4208</v>
      </c>
    </row>
    <row r="118" spans="1:4" x14ac:dyDescent="0.25">
      <c r="A118" s="8" t="s">
        <v>16</v>
      </c>
      <c r="B118" s="12">
        <v>2016</v>
      </c>
      <c r="C118" s="9">
        <v>850</v>
      </c>
      <c r="D118" s="9">
        <v>469</v>
      </c>
    </row>
    <row r="119" spans="1:4" x14ac:dyDescent="0.25">
      <c r="A119" s="8" t="s">
        <v>17</v>
      </c>
      <c r="B119" s="12">
        <v>2016</v>
      </c>
      <c r="C119" s="9">
        <v>1427</v>
      </c>
      <c r="D119" s="9">
        <v>3326</v>
      </c>
    </row>
    <row r="120" spans="1:4" x14ac:dyDescent="0.25">
      <c r="A120" s="8" t="s">
        <v>18</v>
      </c>
      <c r="B120" s="12">
        <v>2016</v>
      </c>
      <c r="C120" s="9">
        <v>220</v>
      </c>
      <c r="D120" s="9">
        <v>981</v>
      </c>
    </row>
    <row r="121" spans="1:4" x14ac:dyDescent="0.25">
      <c r="A121" s="8" t="s">
        <v>19</v>
      </c>
      <c r="B121" s="12">
        <v>2016</v>
      </c>
      <c r="C121" s="9">
        <v>1796</v>
      </c>
      <c r="D121" s="9">
        <v>2928</v>
      </c>
    </row>
    <row r="122" spans="1:4" x14ac:dyDescent="0.25">
      <c r="A122" s="8" t="s">
        <v>20</v>
      </c>
      <c r="B122" s="12">
        <v>2016</v>
      </c>
      <c r="C122" s="9">
        <v>3275</v>
      </c>
      <c r="D122" s="9">
        <v>8774</v>
      </c>
    </row>
    <row r="123" spans="1:4" x14ac:dyDescent="0.25">
      <c r="A123" s="8" t="s">
        <v>32</v>
      </c>
      <c r="B123" s="12">
        <v>2016</v>
      </c>
      <c r="C123" s="9">
        <v>835</v>
      </c>
      <c r="D123" s="9">
        <v>4368</v>
      </c>
    </row>
    <row r="124" spans="1:4" x14ac:dyDescent="0.25">
      <c r="A124" s="8" t="s">
        <v>21</v>
      </c>
      <c r="B124" s="12">
        <v>2016</v>
      </c>
      <c r="C124" s="9">
        <v>301</v>
      </c>
      <c r="D124" s="9">
        <v>377</v>
      </c>
    </row>
    <row r="125" spans="1:4" x14ac:dyDescent="0.25">
      <c r="A125" s="8" t="s">
        <v>22</v>
      </c>
      <c r="B125" s="12">
        <v>2016</v>
      </c>
      <c r="C125" s="9">
        <v>333</v>
      </c>
      <c r="D125" s="9">
        <v>410</v>
      </c>
    </row>
    <row r="126" spans="1:4" x14ac:dyDescent="0.25">
      <c r="A126" s="8" t="s">
        <v>23</v>
      </c>
      <c r="B126" s="12">
        <v>2016</v>
      </c>
      <c r="C126" s="9">
        <v>575</v>
      </c>
      <c r="D126" s="9">
        <v>1118</v>
      </c>
    </row>
    <row r="127" spans="1:4" x14ac:dyDescent="0.25">
      <c r="A127" s="8" t="s">
        <v>24</v>
      </c>
      <c r="B127" s="12">
        <v>2016</v>
      </c>
      <c r="C127" s="9">
        <v>1619</v>
      </c>
      <c r="D127" s="9">
        <v>5841</v>
      </c>
    </row>
    <row r="128" spans="1:4" x14ac:dyDescent="0.25">
      <c r="A128" s="8" t="s">
        <v>25</v>
      </c>
      <c r="B128" s="12">
        <v>2016</v>
      </c>
      <c r="C128" s="9">
        <v>3866</v>
      </c>
      <c r="D128" s="9">
        <v>8402</v>
      </c>
    </row>
    <row r="129" spans="1:4" x14ac:dyDescent="0.25">
      <c r="A129" s="8" t="s">
        <v>26</v>
      </c>
      <c r="B129" s="12">
        <v>2016</v>
      </c>
      <c r="C129" s="9">
        <v>996</v>
      </c>
      <c r="D129" s="9">
        <v>9596</v>
      </c>
    </row>
    <row r="130" spans="1:4" x14ac:dyDescent="0.25">
      <c r="A130" s="8" t="s">
        <v>27</v>
      </c>
      <c r="B130" s="12">
        <v>2016</v>
      </c>
      <c r="C130" s="9">
        <v>616</v>
      </c>
      <c r="D130" s="9">
        <v>525</v>
      </c>
    </row>
    <row r="131" spans="1:4" x14ac:dyDescent="0.25">
      <c r="A131" s="8" t="s">
        <v>33</v>
      </c>
      <c r="B131" s="12">
        <v>2016</v>
      </c>
      <c r="C131" s="9">
        <v>6125</v>
      </c>
      <c r="D131" s="9">
        <v>12103</v>
      </c>
    </row>
    <row r="132" spans="1:4" x14ac:dyDescent="0.25">
      <c r="A132" s="10" t="s">
        <v>28</v>
      </c>
      <c r="B132" s="13">
        <v>2016</v>
      </c>
      <c r="C132" s="16">
        <v>455</v>
      </c>
      <c r="D132" s="16">
        <v>392</v>
      </c>
    </row>
    <row r="133" spans="1:4" x14ac:dyDescent="0.25">
      <c r="A133" s="8" t="s">
        <v>29</v>
      </c>
      <c r="B133" s="12">
        <v>2016</v>
      </c>
      <c r="C133" s="9">
        <v>35</v>
      </c>
      <c r="D133" s="9">
        <v>123</v>
      </c>
    </row>
  </sheetData>
  <sortState ref="C2:H331">
    <sortCondition ref="C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"=Coahuila")</f>
        <v>202</v>
      </c>
      <c r="C2" s="7">
        <f>SUMIFS(Concentrado!D$2:D133,Concentrado!$B$2:$B133,"="&amp;$A2,Concentrado!$A$2:$A133, "=Coahuila")</f>
        <v>399</v>
      </c>
    </row>
    <row r="3" spans="1:3" x14ac:dyDescent="0.25">
      <c r="A3" s="4">
        <v>2017</v>
      </c>
      <c r="B3" s="7">
        <f>SUMIFS(Concentrado!C$2:C134,Concentrado!$B$2:$B134,"="&amp;$A3,Concentrado!$A$2:$A134, "=Coahuila")</f>
        <v>157</v>
      </c>
      <c r="C3" s="7">
        <f>SUMIFS(Concentrado!D$2:D134,Concentrado!$B$2:$B134,"="&amp;$A3,Concentrado!$A$2:$A134, "=Coahuila")</f>
        <v>110</v>
      </c>
    </row>
    <row r="4" spans="1:3" x14ac:dyDescent="0.25">
      <c r="A4" s="4">
        <v>2018</v>
      </c>
      <c r="B4" s="7">
        <f>SUMIFS(Concentrado!C$2:C135,Concentrado!$B$2:$B135,"="&amp;$A4,Concentrado!$A$2:$A135, "=Coahuila")</f>
        <v>4</v>
      </c>
      <c r="C4" s="7">
        <f>SUMIFS(Concentrado!D$2:D135,Concentrado!$B$2:$B135,"="&amp;$A4,Concentrado!$A$2:$A135, "=Coahuila")</f>
        <v>9</v>
      </c>
    </row>
    <row r="5" spans="1:3" x14ac:dyDescent="0.25">
      <c r="A5" s="4">
        <v>2019</v>
      </c>
      <c r="B5" s="7">
        <f>SUMIFS(Concentrado!C$2:C136,Concentrado!$B$2:$B136,"="&amp;$A5,Concentrado!$A$2:$A136, "=Coahuila")</f>
        <v>35</v>
      </c>
      <c r="C5" s="7">
        <f>SUMIFS(Concentrado!D$2:D136,Concentrado!$B$2:$B136,"="&amp;$A5,Concentrado!$A$2:$A136, "=Coahuila")</f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"=Colima")</f>
        <v>95</v>
      </c>
      <c r="C2" s="7">
        <f>SUMIFS(Concentrado!D$2:D133,Concentrado!$B$2:$B133,"="&amp;$A2,Concentrado!$A$2:$A133, "=Colima")</f>
        <v>26</v>
      </c>
    </row>
    <row r="3" spans="1:3" x14ac:dyDescent="0.25">
      <c r="A3" s="4">
        <v>2017</v>
      </c>
      <c r="B3" s="7">
        <f>SUMIFS(Concentrado!C$2:C134,Concentrado!$B$2:$B134,"="&amp;$A3,Concentrado!$A$2:$A134, "=Colima")</f>
        <v>228</v>
      </c>
      <c r="C3" s="7">
        <f>SUMIFS(Concentrado!D$2:D134,Concentrado!$B$2:$B134,"="&amp;$A3,Concentrado!$A$2:$A134, "=Colima")</f>
        <v>28</v>
      </c>
    </row>
    <row r="4" spans="1:3" x14ac:dyDescent="0.25">
      <c r="A4" s="4">
        <v>2018</v>
      </c>
      <c r="B4" s="7">
        <f>SUMIFS(Concentrado!C$2:C135,Concentrado!$B$2:$B135,"="&amp;$A4,Concentrado!$A$2:$A135, "=Colima")</f>
        <v>0</v>
      </c>
      <c r="C4" s="7">
        <f>SUMIFS(Concentrado!D$2:D135,Concentrado!$B$2:$B135,"="&amp;$A4,Concentrado!$A$2:$A135, "=Colima")</f>
        <v>0</v>
      </c>
    </row>
    <row r="5" spans="1:3" x14ac:dyDescent="0.25">
      <c r="A5" s="4">
        <v>2019</v>
      </c>
      <c r="B5" s="7">
        <f>SUMIFS(Concentrado!C$2:C136,Concentrado!$B$2:$B136,"="&amp;$A5,Concentrado!$A$2:$A136, "=Colima")</f>
        <v>1591</v>
      </c>
      <c r="C5" s="7">
        <f>SUMIFS(Concentrado!D$2:D136,Concentrado!$B$2:$B136,"="&amp;$A5,Concentrado!$A$2:$A136, "=Colima")</f>
        <v>3040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"=Durango")</f>
        <v>435</v>
      </c>
      <c r="C2" s="7">
        <f>SUMIFS(Concentrado!D$2:D133,Concentrado!$B$2:$B133,"="&amp;$A2,Concentrado!$A$2:$A133, "=Durango")</f>
        <v>828</v>
      </c>
    </row>
    <row r="3" spans="1:3" x14ac:dyDescent="0.25">
      <c r="A3" s="4">
        <v>2017</v>
      </c>
      <c r="B3" s="7">
        <f>SUMIFS(Concentrado!C$2:C134,Concentrado!$B$2:$B134,"="&amp;$A3,Concentrado!$A$2:$A134, "=Durango")</f>
        <v>853</v>
      </c>
      <c r="C3" s="7">
        <f>SUMIFS(Concentrado!D$2:D134,Concentrado!$B$2:$B134,"="&amp;$A3,Concentrado!$A$2:$A134, "=Durango")</f>
        <v>1028</v>
      </c>
    </row>
    <row r="4" spans="1:3" x14ac:dyDescent="0.25">
      <c r="A4" s="4">
        <v>2018</v>
      </c>
      <c r="B4" s="7">
        <f>SUMIFS(Concentrado!C$2:C135,Concentrado!$B$2:$B135,"="&amp;$A4,Concentrado!$A$2:$A135, "=Durango")</f>
        <v>5</v>
      </c>
      <c r="C4" s="7">
        <f>SUMIFS(Concentrado!D$2:D135,Concentrado!$B$2:$B135,"="&amp;$A4,Concentrado!$A$2:$A135, "=Durango")</f>
        <v>2</v>
      </c>
    </row>
    <row r="5" spans="1:3" x14ac:dyDescent="0.25">
      <c r="A5" s="4">
        <v>2019</v>
      </c>
      <c r="B5" s="7">
        <f>SUMIFS(Concentrado!C$2:C136,Concentrado!$B$2:$B136,"="&amp;$A5,Concentrado!$A$2:$A136, "=Durango")</f>
        <v>64</v>
      </c>
      <c r="C5" s="7">
        <f>SUMIFS(Concentrado!D$2:D136,Concentrado!$B$2:$B136,"="&amp;$A5,Concentrado!$A$2:$A136, "=Durango")</f>
        <v>136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"=Guanajuato")</f>
        <v>3352</v>
      </c>
      <c r="C2" s="7">
        <f>SUMIFS(Concentrado!D$2:D133,Concentrado!$B$2:$B133,"="&amp;$A2,Concentrado!$A$2:$A133, "=Guanajuato")</f>
        <v>12269</v>
      </c>
    </row>
    <row r="3" spans="1:3" x14ac:dyDescent="0.25">
      <c r="A3" s="4">
        <v>2017</v>
      </c>
      <c r="B3" s="7">
        <f>SUMIFS(Concentrado!C$2:C134,Concentrado!$B$2:$B134,"="&amp;$A3,Concentrado!$A$2:$A134, "=Guanajuato")</f>
        <v>2390</v>
      </c>
      <c r="C3" s="7">
        <f>SUMIFS(Concentrado!D$2:D134,Concentrado!$B$2:$B134,"="&amp;$A3,Concentrado!$A$2:$A134, "=Guanajuato")</f>
        <v>12143</v>
      </c>
    </row>
    <row r="4" spans="1:3" x14ac:dyDescent="0.25">
      <c r="A4" s="4">
        <v>2018</v>
      </c>
      <c r="B4" s="7">
        <f>SUMIFS(Concentrado!C$2:C135,Concentrado!$B$2:$B135,"="&amp;$A4,Concentrado!$A$2:$A135, "=Guanajuato")</f>
        <v>1</v>
      </c>
      <c r="C4" s="7">
        <f>SUMIFS(Concentrado!D$2:D135,Concentrado!$B$2:$B135,"="&amp;$A4,Concentrado!$A$2:$A135, "=Guanajuato")</f>
        <v>7</v>
      </c>
    </row>
    <row r="5" spans="1:3" x14ac:dyDescent="0.25">
      <c r="A5" s="4">
        <v>2019</v>
      </c>
      <c r="B5" s="7">
        <f>SUMIFS(Concentrado!C$2:C136,Concentrado!$B$2:$B136,"="&amp;$A5,Concentrado!$A$2:$A136, "=Guanajuato")</f>
        <v>2103</v>
      </c>
      <c r="C5" s="7">
        <f>SUMIFS(Concentrado!D$2:D136,Concentrado!$B$2:$B136,"="&amp;$A5,Concentrado!$A$2:$A136, "=Guanajuato")</f>
        <v>11157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"=Guerrero")</f>
        <v>822</v>
      </c>
      <c r="C2" s="7">
        <f>SUMIFS(Concentrado!D$2:D133,Concentrado!$B$2:$B133,"="&amp;$A2,Concentrado!$A$2:$A133, "=Guerrero")</f>
        <v>361</v>
      </c>
    </row>
    <row r="3" spans="1:3" x14ac:dyDescent="0.25">
      <c r="A3" s="4">
        <v>2017</v>
      </c>
      <c r="B3" s="7">
        <f>SUMIFS(Concentrado!C$2:C134,Concentrado!$B$2:$B134,"="&amp;$A3,Concentrado!$A$2:$A134, "=Guerrero")</f>
        <v>555</v>
      </c>
      <c r="C3" s="7">
        <f>SUMIFS(Concentrado!D$2:D134,Concentrado!$B$2:$B134,"="&amp;$A3,Concentrado!$A$2:$A134, "=Guerrero")</f>
        <v>282</v>
      </c>
    </row>
    <row r="4" spans="1:3" x14ac:dyDescent="0.25">
      <c r="A4" s="4">
        <v>2018</v>
      </c>
      <c r="B4" s="7">
        <f>SUMIFS(Concentrado!C$2:C135,Concentrado!$B$2:$B135,"="&amp;$A4,Concentrado!$A$2:$A135, "=Guerrero")</f>
        <v>105</v>
      </c>
      <c r="C4" s="7">
        <f>SUMIFS(Concentrado!D$2:D135,Concentrado!$B$2:$B135,"="&amp;$A4,Concentrado!$A$2:$A135, "=Guerrero")</f>
        <v>47</v>
      </c>
    </row>
    <row r="5" spans="1:3" x14ac:dyDescent="0.25">
      <c r="A5" s="4">
        <v>2019</v>
      </c>
      <c r="B5" s="7">
        <f>SUMIFS(Concentrado!C$2:C136,Concentrado!$B$2:$B136,"="&amp;$A5,Concentrado!$A$2:$A136, "=Guerrero")</f>
        <v>412</v>
      </c>
      <c r="C5" s="7">
        <f>SUMIFS(Concentrado!D$2:D136,Concentrado!$B$2:$B136,"="&amp;$A5,Concentrado!$A$2:$A136, "=Guerrero")</f>
        <v>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"=Hidalgo")</f>
        <v>678</v>
      </c>
      <c r="C2" s="7">
        <f>SUMIFS(Concentrado!D$2:D133,Concentrado!$B$2:$B133,"="&amp;$A2,Concentrado!$A$2:$A133, "=Hidalgo")</f>
        <v>327</v>
      </c>
    </row>
    <row r="3" spans="1:3" x14ac:dyDescent="0.25">
      <c r="A3" s="4">
        <v>2017</v>
      </c>
      <c r="B3" s="7">
        <f>SUMIFS(Concentrado!C$2:C134,Concentrado!$B$2:$B134,"="&amp;$A3,Concentrado!$A$2:$A134, "=Hidalgo")</f>
        <v>951</v>
      </c>
      <c r="C3" s="7">
        <f>SUMIFS(Concentrado!D$2:D134,Concentrado!$B$2:$B134,"="&amp;$A3,Concentrado!$A$2:$A134, "=Hidalgo")</f>
        <v>727</v>
      </c>
    </row>
    <row r="4" spans="1:3" x14ac:dyDescent="0.25">
      <c r="A4" s="4">
        <v>2018</v>
      </c>
      <c r="B4" s="7">
        <f>SUMIFS(Concentrado!C$2:C135,Concentrado!$B$2:$B135,"="&amp;$A4,Concentrado!$A$2:$A135, "=Hidalgo")</f>
        <v>0</v>
      </c>
      <c r="C4" s="7">
        <f>SUMIFS(Concentrado!D$2:D135,Concentrado!$B$2:$B135,"="&amp;$A4,Concentrado!$A$2:$A135, "=Hidalgo")</f>
        <v>0</v>
      </c>
    </row>
    <row r="5" spans="1:3" x14ac:dyDescent="0.25">
      <c r="A5" s="4">
        <v>2019</v>
      </c>
      <c r="B5" s="7">
        <f>SUMIFS(Concentrado!C$2:C136,Concentrado!$B$2:$B136,"="&amp;$A5,Concentrado!$A$2:$A136, "=Hidalgo")</f>
        <v>1376</v>
      </c>
      <c r="C5" s="7">
        <f>SUMIFS(Concentrado!D$2:D136,Concentrado!$B$2:$B136,"="&amp;$A5,Concentrado!$A$2:$A136, "=Hidalgo")</f>
        <v>715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"=Jalisco")</f>
        <v>812</v>
      </c>
      <c r="C2" s="7">
        <f>SUMIFS(Concentrado!D$2:D133,Concentrado!$B$2:$B133,"="&amp;$A2,Concentrado!$A$2:$A133, "=Jalisco")</f>
        <v>3559</v>
      </c>
    </row>
    <row r="3" spans="1:3" x14ac:dyDescent="0.25">
      <c r="A3" s="4">
        <v>2017</v>
      </c>
      <c r="B3" s="7">
        <f>SUMIFS(Concentrado!C$2:C134,Concentrado!$B$2:$B134,"="&amp;$A3,Concentrado!$A$2:$A134, "=Jalisco")</f>
        <v>1044</v>
      </c>
      <c r="C3" s="7">
        <f>SUMIFS(Concentrado!D$2:D134,Concentrado!$B$2:$B134,"="&amp;$A3,Concentrado!$A$2:$A134, "=Jalisco")</f>
        <v>3606</v>
      </c>
    </row>
    <row r="4" spans="1:3" x14ac:dyDescent="0.25">
      <c r="A4" s="4">
        <v>2018</v>
      </c>
      <c r="B4" s="7">
        <f>SUMIFS(Concentrado!C$2:C135,Concentrado!$B$2:$B135,"="&amp;$A4,Concentrado!$A$2:$A135, "=Jalisco")</f>
        <v>54</v>
      </c>
      <c r="C4" s="7">
        <f>SUMIFS(Concentrado!D$2:D135,Concentrado!$B$2:$B135,"="&amp;$A4,Concentrado!$A$2:$A135, "=Jalisco")</f>
        <v>237</v>
      </c>
    </row>
    <row r="5" spans="1:3" x14ac:dyDescent="0.25">
      <c r="A5" s="4">
        <v>2019</v>
      </c>
      <c r="B5" s="7">
        <f>SUMIFS(Concentrado!C$2:C136,Concentrado!$B$2:$B136,"="&amp;$A5,Concentrado!$A$2:$A136, "=Jalisco")</f>
        <v>157</v>
      </c>
      <c r="C5" s="7">
        <f>SUMIFS(Concentrado!D$2:D136,Concentrado!$B$2:$B136,"="&amp;$A5,Concentrado!$A$2:$A136, "=Jalisco")</f>
        <v>1022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"=México")</f>
        <v>289</v>
      </c>
      <c r="C2" s="7">
        <f>SUMIFS(Concentrado!D$2:D133,Concentrado!$B$2:$B133,"="&amp;$A2,Concentrado!$A$2:$A133, "=México")</f>
        <v>505</v>
      </c>
    </row>
    <row r="3" spans="1:3" x14ac:dyDescent="0.25">
      <c r="A3" s="4">
        <v>2017</v>
      </c>
      <c r="B3" s="7">
        <f>SUMIFS(Concentrado!C$2:C134,Concentrado!$B$2:$B134,"="&amp;$A3,Concentrado!$A$2:$A134, "=México")</f>
        <v>455</v>
      </c>
      <c r="C3" s="7">
        <f>SUMIFS(Concentrado!D$2:D134,Concentrado!$B$2:$B134,"="&amp;$A3,Concentrado!$A$2:$A134, "=México")</f>
        <v>459</v>
      </c>
    </row>
    <row r="4" spans="1:3" x14ac:dyDescent="0.25">
      <c r="A4" s="4">
        <v>2018</v>
      </c>
      <c r="B4" s="7">
        <f>SUMIFS(Concentrado!C$2:C135,Concentrado!$B$2:$B135,"="&amp;$A4,Concentrado!$A$2:$A135, "=México")</f>
        <v>0</v>
      </c>
      <c r="C4" s="7">
        <f>SUMIFS(Concentrado!D$2:D135,Concentrado!$B$2:$B135,"="&amp;$A4,Concentrado!$A$2:$A135, "=México")</f>
        <v>0</v>
      </c>
    </row>
    <row r="5" spans="1:3" x14ac:dyDescent="0.25">
      <c r="A5" s="4">
        <v>2019</v>
      </c>
      <c r="B5" s="7">
        <f>SUMIFS(Concentrado!C$2:C136,Concentrado!$B$2:$B136,"="&amp;$A5,Concentrado!$A$2:$A136, "=México")</f>
        <v>321</v>
      </c>
      <c r="C5" s="7">
        <f>SUMIFS(Concentrado!D$2:D136,Concentrado!$B$2:$B136,"="&amp;$A5,Concentrado!$A$2:$A136, "=México")</f>
        <v>580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"=Michoacán")</f>
        <v>1230</v>
      </c>
      <c r="C2" s="7">
        <f>SUMIFS(Concentrado!D$2:D133,Concentrado!$B$2:$B133,"="&amp;$A2,Concentrado!$A$2:$A133, "=Michoacán")</f>
        <v>4208</v>
      </c>
    </row>
    <row r="3" spans="1:3" x14ac:dyDescent="0.25">
      <c r="A3" s="4">
        <v>2017</v>
      </c>
      <c r="B3" s="7">
        <f>SUMIFS(Concentrado!C$2:C134,Concentrado!$B$2:$B134,"="&amp;$A3,Concentrado!$A$2:$A134, "=Michoacán")</f>
        <v>1295</v>
      </c>
      <c r="C3" s="7">
        <f>SUMIFS(Concentrado!D$2:D134,Concentrado!$B$2:$B134,"="&amp;$A3,Concentrado!$A$2:$A134, "=Michoacán")</f>
        <v>3948</v>
      </c>
    </row>
    <row r="4" spans="1:3" x14ac:dyDescent="0.25">
      <c r="A4" s="4">
        <v>2018</v>
      </c>
      <c r="B4" s="7">
        <f>SUMIFS(Concentrado!C$2:C135,Concentrado!$B$2:$B135,"="&amp;$A4,Concentrado!$A$2:$A135, "=Michoacán")</f>
        <v>2</v>
      </c>
      <c r="C4" s="7">
        <f>SUMIFS(Concentrado!D$2:D135,Concentrado!$B$2:$B135,"="&amp;$A4,Concentrado!$A$2:$A135, "=Michoacán")</f>
        <v>69</v>
      </c>
    </row>
    <row r="5" spans="1:3" x14ac:dyDescent="0.25">
      <c r="A5" s="4">
        <v>2019</v>
      </c>
      <c r="B5" s="7">
        <f>SUMIFS(Concentrado!C$2:C136,Concentrado!$B$2:$B136,"="&amp;$A5,Concentrado!$A$2:$A136, "=Michoacán")</f>
        <v>180</v>
      </c>
      <c r="C5" s="7">
        <f>SUMIFS(Concentrado!D$2:D136,Concentrado!$B$2:$B136,"="&amp;$A5,Concentrado!$A$2:$A136, "=Michoacán")</f>
        <v>604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"=Morelos")</f>
        <v>850</v>
      </c>
      <c r="C2" s="7">
        <f>SUMIFS(Concentrado!D$2:D133,Concentrado!$B$2:$B133,"="&amp;$A2,Concentrado!$A$2:$A133, "=Morelos")</f>
        <v>469</v>
      </c>
    </row>
    <row r="3" spans="1:3" x14ac:dyDescent="0.25">
      <c r="A3" s="4">
        <v>2017</v>
      </c>
      <c r="B3" s="7">
        <f>SUMIFS(Concentrado!C$2:C134,Concentrado!$B$2:$B134,"="&amp;$A3,Concentrado!$A$2:$A134, "=Morelos")</f>
        <v>235</v>
      </c>
      <c r="C3" s="7">
        <f>SUMIFS(Concentrado!D$2:D134,Concentrado!$B$2:$B134,"="&amp;$A3,Concentrado!$A$2:$A134, "=Morelos")</f>
        <v>948</v>
      </c>
    </row>
    <row r="4" spans="1:3" x14ac:dyDescent="0.25">
      <c r="A4" s="4">
        <v>2018</v>
      </c>
      <c r="B4" s="7">
        <f>SUMIFS(Concentrado!C$2:C135,Concentrado!$B$2:$B135,"="&amp;$A4,Concentrado!$A$2:$A135, "=Morelos")</f>
        <v>0</v>
      </c>
      <c r="C4" s="7">
        <f>SUMIFS(Concentrado!D$2:D135,Concentrado!$B$2:$B135,"="&amp;$A4,Concentrado!$A$2:$A135, "=Morelos")</f>
        <v>0</v>
      </c>
    </row>
    <row r="5" spans="1:3" x14ac:dyDescent="0.25">
      <c r="A5" s="4">
        <v>2019</v>
      </c>
      <c r="B5" s="7">
        <f>SUMIFS(Concentrado!C$2:C136,Concentrado!$B$2:$B136,"="&amp;$A5,Concentrado!$A$2:$A136, "=Morelos")</f>
        <v>104</v>
      </c>
      <c r="C5" s="7">
        <f>SUMIFS(Concentrado!D$2:D136,Concentrado!$B$2:$B136,"="&amp;$A5,Concentrado!$A$2:$A136, "=Morelos")</f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5">
        <v>2016</v>
      </c>
      <c r="B2" s="6">
        <f>SUMIFS(Concentrado!C$2:C$133,Concentrado!$B$2:$B$133,"="&amp;$A2,Concentrado!$A$2:$A$133, "=Nacional")</f>
        <v>52406</v>
      </c>
      <c r="C2" s="6">
        <f>SUMIFS(Concentrado!D$2:D$133,Concentrado!$B$2:$B$133,"="&amp;$A2,Concentrado!$A$2:$A$133, "=Nacional")</f>
        <v>130256</v>
      </c>
    </row>
    <row r="3" spans="1:3" x14ac:dyDescent="0.25">
      <c r="A3" s="5">
        <v>2017</v>
      </c>
      <c r="B3" s="6">
        <f>SUMIFS(Concentrado!C$2:C$133,Concentrado!$B$2:$B$133,"="&amp;$A3,Concentrado!$A$2:$A$133, "=Nacional")</f>
        <v>52391</v>
      </c>
      <c r="C3" s="6">
        <f>SUMIFS(Concentrado!D$2:D$133,Concentrado!$B$2:$B$133,"="&amp;$A3,Concentrado!$A$2:$A$133, "=Nacional")</f>
        <v>130189</v>
      </c>
    </row>
    <row r="4" spans="1:3" x14ac:dyDescent="0.25">
      <c r="A4" s="5">
        <v>2018</v>
      </c>
      <c r="B4" s="6">
        <f>SUMIFS(Concentrado!C$2:C$133,Concentrado!$B$2:$B$133,"="&amp;$A4,Concentrado!$A$2:$A$133, "=Nacional")</f>
        <v>10657</v>
      </c>
      <c r="C4" s="6">
        <f>SUMIFS(Concentrado!D$2:D$133,Concentrado!$B$2:$B$133,"="&amp;$A4,Concentrado!$A$2:$A$133, "=Nacional")</f>
        <v>33771</v>
      </c>
    </row>
    <row r="5" spans="1:3" x14ac:dyDescent="0.25">
      <c r="A5" s="5">
        <v>2019</v>
      </c>
      <c r="B5" s="6">
        <f>SUMIFS(Concentrado!C$2:C$133,Concentrado!$B$2:$B$133,"="&amp;$A5,Concentrado!$A$2:$A$133, "=Nacional")</f>
        <v>32561</v>
      </c>
      <c r="C5" s="6">
        <f>SUMIFS(Concentrado!D$2:D$133,Concentrado!$B$2:$B$133,"="&amp;$A5,Concentrado!$A$2:$A$133, "=Nacional")</f>
        <v>85577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"=Nayarit")</f>
        <v>1427</v>
      </c>
      <c r="C2" s="7">
        <f>SUMIFS(Concentrado!D$2:D133,Concentrado!$B$2:$B133,"="&amp;$A2,Concentrado!$A$2:$A133, "=Nayarit")</f>
        <v>3326</v>
      </c>
    </row>
    <row r="3" spans="1:3" x14ac:dyDescent="0.25">
      <c r="A3" s="4">
        <v>2017</v>
      </c>
      <c r="B3" s="7">
        <f>SUMIFS(Concentrado!C$2:C134,Concentrado!$B$2:$B134,"="&amp;$A3,Concentrado!$A$2:$A134, "=Nayarit")</f>
        <v>1577</v>
      </c>
      <c r="C3" s="7">
        <f>SUMIFS(Concentrado!D$2:D134,Concentrado!$B$2:$B134,"="&amp;$A3,Concentrado!$A$2:$A134, "=Nayarit")</f>
        <v>3568</v>
      </c>
    </row>
    <row r="4" spans="1:3" x14ac:dyDescent="0.25">
      <c r="A4" s="4">
        <v>2018</v>
      </c>
      <c r="B4" s="7">
        <f>SUMIFS(Concentrado!C$2:C135,Concentrado!$B$2:$B135,"="&amp;$A4,Concentrado!$A$2:$A135, "=Nayarit")</f>
        <v>996</v>
      </c>
      <c r="C4" s="7">
        <f>SUMIFS(Concentrado!D$2:D135,Concentrado!$B$2:$B135,"="&amp;$A4,Concentrado!$A$2:$A135, "=Nayarit")</f>
        <v>2729</v>
      </c>
    </row>
    <row r="5" spans="1:3" x14ac:dyDescent="0.25">
      <c r="A5" s="4">
        <v>2019</v>
      </c>
      <c r="B5" s="7">
        <f>SUMIFS(Concentrado!C$2:C136,Concentrado!$B$2:$B136,"="&amp;$A5,Concentrado!$A$2:$A136, "=Nayarit")</f>
        <v>488</v>
      </c>
      <c r="C5" s="7">
        <f>SUMIFS(Concentrado!D$2:D136,Concentrado!$B$2:$B136,"="&amp;$A5,Concentrado!$A$2:$A136, "=Nayarit")</f>
        <v>1308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"=Nuevo León")</f>
        <v>220</v>
      </c>
      <c r="C2" s="7">
        <f>SUMIFS(Concentrado!D$2:D133,Concentrado!$B$2:$B133,"="&amp;$A2,Concentrado!$A$2:$A133, "=Nuevo León")</f>
        <v>981</v>
      </c>
    </row>
    <row r="3" spans="1:3" x14ac:dyDescent="0.25">
      <c r="A3" s="4">
        <v>2017</v>
      </c>
      <c r="B3" s="7">
        <f>SUMIFS(Concentrado!C$2:C134,Concentrado!$B$2:$B134,"="&amp;$A3,Concentrado!$A$2:$A134, "=Nuevo León")</f>
        <v>211</v>
      </c>
      <c r="C3" s="7">
        <f>SUMIFS(Concentrado!D$2:D134,Concentrado!$B$2:$B134,"="&amp;$A3,Concentrado!$A$2:$A134, "=Nuevo León")</f>
        <v>1519</v>
      </c>
    </row>
    <row r="4" spans="1:3" x14ac:dyDescent="0.25">
      <c r="A4" s="4">
        <v>2018</v>
      </c>
      <c r="B4" s="7">
        <f>SUMIFS(Concentrado!C$2:C135,Concentrado!$B$2:$B135,"="&amp;$A4,Concentrado!$A$2:$A135, "=Nuevo León")</f>
        <v>0</v>
      </c>
      <c r="C4" s="7">
        <f>SUMIFS(Concentrado!D$2:D135,Concentrado!$B$2:$B135,"="&amp;$A4,Concentrado!$A$2:$A135, "=Nuevo León")</f>
        <v>0</v>
      </c>
    </row>
    <row r="5" spans="1:3" x14ac:dyDescent="0.25">
      <c r="A5" s="4">
        <v>2019</v>
      </c>
      <c r="B5" s="7">
        <f>SUMIFS(Concentrado!C$2:C136,Concentrado!$B$2:$B136,"="&amp;$A5,Concentrado!$A$2:$A136, "=Nuevo León")</f>
        <v>437</v>
      </c>
      <c r="C5" s="7">
        <f>SUMIFS(Concentrado!D$2:D136,Concentrado!$B$2:$B136,"="&amp;$A5,Concentrado!$A$2:$A136, "=Nuevo León")</f>
        <v>755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"=Oaxaca")</f>
        <v>1796</v>
      </c>
      <c r="C2" s="7">
        <f>SUMIFS(Concentrado!D$2:D133,Concentrado!$B$2:$B133,"="&amp;$A2,Concentrado!$A$2:$A133, "=Oaxaca")</f>
        <v>2928</v>
      </c>
    </row>
    <row r="3" spans="1:3" x14ac:dyDescent="0.25">
      <c r="A3" s="4">
        <v>2017</v>
      </c>
      <c r="B3" s="7">
        <f>SUMIFS(Concentrado!C$2:C134,Concentrado!$B$2:$B134,"="&amp;$A3,Concentrado!$A$2:$A134, "=Oaxaca")</f>
        <v>2417</v>
      </c>
      <c r="C3" s="7">
        <f>SUMIFS(Concentrado!D$2:D134,Concentrado!$B$2:$B134,"="&amp;$A3,Concentrado!$A$2:$A134, "=Oaxaca")</f>
        <v>3240</v>
      </c>
    </row>
    <row r="4" spans="1:3" x14ac:dyDescent="0.25">
      <c r="A4" s="4">
        <v>2018</v>
      </c>
      <c r="B4" s="7">
        <f>SUMIFS(Concentrado!C$2:C135,Concentrado!$B$2:$B135,"="&amp;$A4,Concentrado!$A$2:$A135, "=Oaxaca")</f>
        <v>2503</v>
      </c>
      <c r="C4" s="7">
        <f>SUMIFS(Concentrado!D$2:D135,Concentrado!$B$2:$B135,"="&amp;$A4,Concentrado!$A$2:$A135, "=Oaxaca")</f>
        <v>2969</v>
      </c>
    </row>
    <row r="5" spans="1:3" x14ac:dyDescent="0.25">
      <c r="A5" s="4">
        <v>2019</v>
      </c>
      <c r="B5" s="7">
        <f>SUMIFS(Concentrado!C$2:C136,Concentrado!$B$2:$B136,"="&amp;$A5,Concentrado!$A$2:$A136, "=Oaxaca")</f>
        <v>3538</v>
      </c>
      <c r="C5" s="7">
        <f>SUMIFS(Concentrado!D$2:D136,Concentrado!$B$2:$B136,"="&amp;$A5,Concentrado!$A$2:$A136, "=Oaxaca")</f>
        <v>4513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"=Puebla")</f>
        <v>3275</v>
      </c>
      <c r="C2" s="7">
        <f>SUMIFS(Concentrado!D$2:D133,Concentrado!$B$2:$B133,"="&amp;$A2,Concentrado!$A$2:$A133, "=Puebla")</f>
        <v>8774</v>
      </c>
    </row>
    <row r="3" spans="1:3" x14ac:dyDescent="0.25">
      <c r="A3" s="4">
        <v>2017</v>
      </c>
      <c r="B3" s="7">
        <f>SUMIFS(Concentrado!C$2:C134,Concentrado!$B$2:$B134,"="&amp;$A3,Concentrado!$A$2:$A134, "=Puebla")</f>
        <v>3175</v>
      </c>
      <c r="C3" s="7">
        <f>SUMIFS(Concentrado!D$2:D134,Concentrado!$B$2:$B134,"="&amp;$A3,Concentrado!$A$2:$A134, "=Puebla")</f>
        <v>8749</v>
      </c>
    </row>
    <row r="4" spans="1:3" x14ac:dyDescent="0.25">
      <c r="A4" s="4">
        <v>2018</v>
      </c>
      <c r="B4" s="7">
        <f>SUMIFS(Concentrado!C$2:C135,Concentrado!$B$2:$B135,"="&amp;$A4,Concentrado!$A$2:$A135, "=Puebla")</f>
        <v>2716</v>
      </c>
      <c r="C4" s="7">
        <f>SUMIFS(Concentrado!D$2:D135,Concentrado!$B$2:$B135,"="&amp;$A4,Concentrado!$A$2:$A135, "=Puebla")</f>
        <v>5958</v>
      </c>
    </row>
    <row r="5" spans="1:3" x14ac:dyDescent="0.25">
      <c r="A5" s="4">
        <v>2019</v>
      </c>
      <c r="B5" s="7">
        <f>SUMIFS(Concentrado!C$2:C136,Concentrado!$B$2:$B136,"="&amp;$A5,Concentrado!$A$2:$A136, "=Puebla")</f>
        <v>2519</v>
      </c>
      <c r="C5" s="7">
        <f>SUMIFS(Concentrado!D$2:D136,Concentrado!$B$2:$B136,"="&amp;$A5,Concentrado!$A$2:$A136, "=Puebla")</f>
        <v>8714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"=Querétaro")</f>
        <v>835</v>
      </c>
      <c r="C2" s="7">
        <f>SUMIFS(Concentrado!D$2:D133,Concentrado!$B$2:$B133,"="&amp;$A2,Concentrado!$A$2:$A133, "=Querétaro")</f>
        <v>4368</v>
      </c>
    </row>
    <row r="3" spans="1:3" x14ac:dyDescent="0.25">
      <c r="A3" s="4">
        <v>2017</v>
      </c>
      <c r="B3" s="7">
        <f>SUMIFS(Concentrado!C$2:C134,Concentrado!$B$2:$B134,"="&amp;$A3,Concentrado!$A$2:$A134, "=Querétaro")</f>
        <v>632</v>
      </c>
      <c r="C3" s="7">
        <f>SUMIFS(Concentrado!D$2:D134,Concentrado!$B$2:$B134,"="&amp;$A3,Concentrado!$A$2:$A134, "=Querétaro")</f>
        <v>3738</v>
      </c>
    </row>
    <row r="4" spans="1:3" x14ac:dyDescent="0.25">
      <c r="A4" s="4">
        <v>2018</v>
      </c>
      <c r="B4" s="7">
        <f>SUMIFS(Concentrado!C$2:C135,Concentrado!$B$2:$B135,"="&amp;$A4,Concentrado!$A$2:$A135, "=Querétaro")</f>
        <v>0</v>
      </c>
      <c r="C4" s="7">
        <f>SUMIFS(Concentrado!D$2:D135,Concentrado!$B$2:$B135,"="&amp;$A4,Concentrado!$A$2:$A135, "=Querétaro")</f>
        <v>0</v>
      </c>
    </row>
    <row r="5" spans="1:3" x14ac:dyDescent="0.25">
      <c r="A5" s="4">
        <v>2019</v>
      </c>
      <c r="B5" s="7">
        <f>SUMIFS(Concentrado!C$2:C136,Concentrado!$B$2:$B136,"="&amp;$A5,Concentrado!$A$2:$A136, "=Querétaro")</f>
        <v>872</v>
      </c>
      <c r="C5" s="7">
        <f>SUMIFS(Concentrado!D$2:D136,Concentrado!$B$2:$B136,"="&amp;$A5,Concentrado!$A$2:$A136, "=Querétaro")</f>
        <v>2520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"=Quintana Roo")</f>
        <v>301</v>
      </c>
      <c r="C2" s="7">
        <f>SUMIFS(Concentrado!D$2:D133,Concentrado!$B$2:$B133,"="&amp;$A2,Concentrado!$A$2:$A133, "=Quintana Roo")</f>
        <v>377</v>
      </c>
    </row>
    <row r="3" spans="1:3" x14ac:dyDescent="0.25">
      <c r="A3" s="4">
        <v>2017</v>
      </c>
      <c r="B3" s="7">
        <f>SUMIFS(Concentrado!C$2:C134,Concentrado!$B$2:$B134,"="&amp;$A3,Concentrado!$A$2:$A134, "=Quintana Roo")</f>
        <v>320</v>
      </c>
      <c r="C3" s="7">
        <f>SUMIFS(Concentrado!D$2:D134,Concentrado!$B$2:$B134,"="&amp;$A3,Concentrado!$A$2:$A134, "=Quintana Roo")</f>
        <v>323</v>
      </c>
    </row>
    <row r="4" spans="1:3" x14ac:dyDescent="0.25">
      <c r="A4" s="4">
        <v>2018</v>
      </c>
      <c r="B4" s="7">
        <f>SUMIFS(Concentrado!C$2:C135,Concentrado!$B$2:$B135,"="&amp;$A4,Concentrado!$A$2:$A135, "=Quintana Roo")</f>
        <v>0</v>
      </c>
      <c r="C4" s="7">
        <f>SUMIFS(Concentrado!D$2:D135,Concentrado!$B$2:$B135,"="&amp;$A4,Concentrado!$A$2:$A135, "=Quintana Roo")</f>
        <v>46</v>
      </c>
    </row>
    <row r="5" spans="1:3" x14ac:dyDescent="0.25">
      <c r="A5" s="4">
        <v>2019</v>
      </c>
      <c r="B5" s="7">
        <f>SUMIFS(Concentrado!C$2:C136,Concentrado!$B$2:$B136,"="&amp;$A5,Concentrado!$A$2:$A136, "=Quintana Roo")</f>
        <v>196</v>
      </c>
      <c r="C5" s="7">
        <f>SUMIFS(Concentrado!D$2:D136,Concentrado!$B$2:$B136,"="&amp;$A5,Concentrado!$A$2:$A136, "=Quintana Roo")</f>
        <v>437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"=San Luis Potosí")</f>
        <v>333</v>
      </c>
      <c r="C2" s="7">
        <f>SUMIFS(Concentrado!D$2:D133,Concentrado!$B$2:$B133,"="&amp;$A2,Concentrado!$A$2:$A133, "=San Luis Potosí")</f>
        <v>410</v>
      </c>
    </row>
    <row r="3" spans="1:3" x14ac:dyDescent="0.25">
      <c r="A3" s="4">
        <v>2017</v>
      </c>
      <c r="B3" s="7">
        <f>SUMIFS(Concentrado!C$2:C134,Concentrado!$B$2:$B134,"="&amp;$A3,Concentrado!$A$2:$A134, "=San Luis Potosí")</f>
        <v>186</v>
      </c>
      <c r="C3" s="7">
        <f>SUMIFS(Concentrado!D$2:D134,Concentrado!$B$2:$B134,"="&amp;$A3,Concentrado!$A$2:$A134, "=San Luis Potosí")</f>
        <v>203</v>
      </c>
    </row>
    <row r="4" spans="1:3" x14ac:dyDescent="0.25">
      <c r="A4" s="4">
        <v>2018</v>
      </c>
      <c r="B4" s="7">
        <f>SUMIFS(Concentrado!C$2:C135,Concentrado!$B$2:$B135,"="&amp;$A4,Concentrado!$A$2:$A135, "=San Luis Potosí")</f>
        <v>0</v>
      </c>
      <c r="C4" s="7">
        <f>SUMIFS(Concentrado!D$2:D135,Concentrado!$B$2:$B135,"="&amp;$A4,Concentrado!$A$2:$A135, "=San Luis Potosí")</f>
        <v>61</v>
      </c>
    </row>
    <row r="5" spans="1:3" x14ac:dyDescent="0.25">
      <c r="A5" s="4">
        <v>2019</v>
      </c>
      <c r="B5" s="7">
        <f>SUMIFS(Concentrado!C$2:C136,Concentrado!$B$2:$B136,"="&amp;$A5,Concentrado!$A$2:$A136, "=San Luis Potosí")</f>
        <v>192</v>
      </c>
      <c r="C5" s="7">
        <f>SUMIFS(Concentrado!D$2:D136,Concentrado!$B$2:$B136,"="&amp;$A5,Concentrado!$A$2:$A136, "=San Luis Potosí")</f>
        <v>245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"=Sinaloa")</f>
        <v>575</v>
      </c>
      <c r="C2" s="7">
        <f>SUMIFS(Concentrado!D$2:D133,Concentrado!$B$2:$B133,"="&amp;$A2,Concentrado!$A$2:$A133, "=Sinaloa")</f>
        <v>1118</v>
      </c>
    </row>
    <row r="3" spans="1:3" x14ac:dyDescent="0.25">
      <c r="A3" s="4">
        <v>2017</v>
      </c>
      <c r="B3" s="7">
        <f>SUMIFS(Concentrado!C$2:C134,Concentrado!$B$2:$B134,"="&amp;$A3,Concentrado!$A$2:$A134, "=Sinaloa")</f>
        <v>611</v>
      </c>
      <c r="C3" s="7">
        <f>SUMIFS(Concentrado!D$2:D134,Concentrado!$B$2:$B134,"="&amp;$A3,Concentrado!$A$2:$A134, "=Sinaloa")</f>
        <v>3031</v>
      </c>
    </row>
    <row r="4" spans="1:3" x14ac:dyDescent="0.25">
      <c r="A4" s="4">
        <v>2018</v>
      </c>
      <c r="B4" s="7">
        <f>SUMIFS(Concentrado!C$2:C135,Concentrado!$B$2:$B135,"="&amp;$A4,Concentrado!$A$2:$A135, "=Sinaloa")</f>
        <v>861</v>
      </c>
      <c r="C4" s="7">
        <f>SUMIFS(Concentrado!D$2:D135,Concentrado!$B$2:$B135,"="&amp;$A4,Concentrado!$A$2:$A135, "=Sinaloa")</f>
        <v>3625</v>
      </c>
    </row>
    <row r="5" spans="1:3" x14ac:dyDescent="0.25">
      <c r="A5" s="4">
        <v>2019</v>
      </c>
      <c r="B5" s="7">
        <f>SUMIFS(Concentrado!C$2:C136,Concentrado!$B$2:$B136,"="&amp;$A5,Concentrado!$A$2:$A136, "=Sinaloa")</f>
        <v>613</v>
      </c>
      <c r="C5" s="7">
        <f>SUMIFS(Concentrado!D$2:D136,Concentrado!$B$2:$B136,"="&amp;$A5,Concentrado!$A$2:$A136, "=Sinaloa")</f>
        <v>2078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"=Sonora")</f>
        <v>1619</v>
      </c>
      <c r="C2" s="7">
        <f>SUMIFS(Concentrado!D$2:D133,Concentrado!$B$2:$B133,"="&amp;$A2,Concentrado!$A$2:$A133, "=Sonora")</f>
        <v>5841</v>
      </c>
    </row>
    <row r="3" spans="1:3" x14ac:dyDescent="0.25">
      <c r="A3" s="4">
        <v>2017</v>
      </c>
      <c r="B3" s="7">
        <f>SUMIFS(Concentrado!C$2:C134,Concentrado!$B$2:$B134,"="&amp;$A3,Concentrado!$A$2:$A134, "=Sonora")</f>
        <v>1562</v>
      </c>
      <c r="C3" s="7">
        <f>SUMIFS(Concentrado!D$2:D134,Concentrado!$B$2:$B134,"="&amp;$A3,Concentrado!$A$2:$A134, "=Sonora")</f>
        <v>5985</v>
      </c>
    </row>
    <row r="4" spans="1:3" x14ac:dyDescent="0.25">
      <c r="A4" s="4">
        <v>2018</v>
      </c>
      <c r="B4" s="7">
        <f>SUMIFS(Concentrado!C$2:C135,Concentrado!$B$2:$B135,"="&amp;$A4,Concentrado!$A$2:$A135, "=Sonora")</f>
        <v>1217</v>
      </c>
      <c r="C4" s="7">
        <f>SUMIFS(Concentrado!D$2:D135,Concentrado!$B$2:$B135,"="&amp;$A4,Concentrado!$A$2:$A135, "=Sonora")</f>
        <v>5871</v>
      </c>
    </row>
    <row r="5" spans="1:3" x14ac:dyDescent="0.25">
      <c r="A5" s="4">
        <v>2019</v>
      </c>
      <c r="B5" s="7">
        <f>SUMIFS(Concentrado!C$2:C136,Concentrado!$B$2:$B136,"="&amp;$A5,Concentrado!$A$2:$A136, "=Sonora")</f>
        <v>1479</v>
      </c>
      <c r="C5" s="7">
        <f>SUMIFS(Concentrado!D$2:D136,Concentrado!$B$2:$B136,"="&amp;$A5,Concentrado!$A$2:$A136, "=Sonora")</f>
        <v>5937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"=Tabasco")</f>
        <v>3866</v>
      </c>
      <c r="C2" s="7">
        <f>SUMIFS(Concentrado!D$2:D133,Concentrado!$B$2:$B133,"="&amp;$A2,Concentrado!$A$2:$A133, "=Tabasco")</f>
        <v>8402</v>
      </c>
    </row>
    <row r="3" spans="1:3" x14ac:dyDescent="0.25">
      <c r="A3" s="4">
        <v>2017</v>
      </c>
      <c r="B3" s="7">
        <f>SUMIFS(Concentrado!C$2:C134,Concentrado!$B$2:$B134,"="&amp;$A3,Concentrado!$A$2:$A134, "=Tabasco")</f>
        <v>2167</v>
      </c>
      <c r="C3" s="7">
        <f>SUMIFS(Concentrado!D$2:D134,Concentrado!$B$2:$B134,"="&amp;$A3,Concentrado!$A$2:$A134, "=Tabasco")</f>
        <v>4708</v>
      </c>
    </row>
    <row r="4" spans="1:3" x14ac:dyDescent="0.25">
      <c r="A4" s="4">
        <v>2018</v>
      </c>
      <c r="B4" s="7">
        <f>SUMIFS(Concentrado!C$2:C135,Concentrado!$B$2:$B135,"="&amp;$A4,Concentrado!$A$2:$A135, "=Tabasco")</f>
        <v>5</v>
      </c>
      <c r="C4" s="7">
        <f>SUMIFS(Concentrado!D$2:D135,Concentrado!$B$2:$B135,"="&amp;$A4,Concentrado!$A$2:$A135, "=Tabasco")</f>
        <v>5</v>
      </c>
    </row>
    <row r="5" spans="1:3" x14ac:dyDescent="0.25">
      <c r="A5" s="4">
        <v>2019</v>
      </c>
      <c r="B5" s="7">
        <f>SUMIFS(Concentrado!C$2:C136,Concentrado!$B$2:$B136,"="&amp;$A5,Concentrado!$A$2:$A136, "=Tabasco")</f>
        <v>16</v>
      </c>
      <c r="C5" s="7">
        <f>SUMIFS(Concentrado!D$2:D136,Concentrado!$B$2:$B136,"="&amp;$A5,Concentrado!$A$2:$A136, "=Tabasco")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"=Aguascalientes")</f>
        <v>656</v>
      </c>
      <c r="C2" s="7">
        <f>SUMIFS(Concentrado!D$2:D$133,Concentrado!$B$2:$B$133,"="&amp;$A2,Concentrado!$A$2:$A$133, "=Aguascalientes")</f>
        <v>2573</v>
      </c>
    </row>
    <row r="3" spans="1:3" x14ac:dyDescent="0.25">
      <c r="A3" s="4">
        <v>2017</v>
      </c>
      <c r="B3" s="7">
        <f>SUMIFS(Concentrado!C$2:C$133,Concentrado!$B$2:$B$133,"="&amp;$A3,Concentrado!$A$2:$A$133, "=Aguascalientes")</f>
        <v>679</v>
      </c>
      <c r="C3" s="7">
        <f>SUMIFS(Concentrado!D$2:D$133,Concentrado!$B$2:$B$133,"="&amp;$A3,Concentrado!$A$2:$A$133, "=Aguascalientes")</f>
        <v>3614</v>
      </c>
    </row>
    <row r="4" spans="1:3" x14ac:dyDescent="0.25">
      <c r="A4" s="4">
        <v>2018</v>
      </c>
      <c r="B4" s="7">
        <f>SUMIFS(Concentrado!C$2:C$133,Concentrado!$B$2:$B$133,"="&amp;$A4,Concentrado!$A$2:$A$133, "=Aguascalientes")</f>
        <v>0</v>
      </c>
      <c r="C4" s="7">
        <f>SUMIFS(Concentrado!D$2:D$133,Concentrado!$B$2:$B$133,"="&amp;$A4,Concentrado!$A$2:$A$133, "=Aguascalientes")</f>
        <v>0</v>
      </c>
    </row>
    <row r="5" spans="1:3" x14ac:dyDescent="0.25">
      <c r="A5" s="4">
        <v>2019</v>
      </c>
      <c r="B5" s="7">
        <f>SUMIFS(Concentrado!C$2:C$133,Concentrado!$B$2:$B$133,"="&amp;$A5,Concentrado!$A$2:$A$133, "=Aguascalientes")</f>
        <v>679</v>
      </c>
      <c r="C5" s="7">
        <f>SUMIFS(Concentrado!D$2:D$133,Concentrado!$B$2:$B$133,"="&amp;$A5,Concentrado!$A$2:$A$133, "=Aguascalientes")</f>
        <v>3714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"=Tamaulipas")</f>
        <v>996</v>
      </c>
      <c r="C2" s="7">
        <f>SUMIFS(Concentrado!D$2:D133,Concentrado!$B$2:$B133,"="&amp;$A2,Concentrado!$A$2:$A133, "=Tamaulipas")</f>
        <v>9596</v>
      </c>
    </row>
    <row r="3" spans="1:3" x14ac:dyDescent="0.25">
      <c r="A3" s="4">
        <v>2017</v>
      </c>
      <c r="B3" s="7">
        <f>SUMIFS(Concentrado!C$2:C134,Concentrado!$B$2:$B134,"="&amp;$A3,Concentrado!$A$2:$A134, "=Tamaulipas")</f>
        <v>883</v>
      </c>
      <c r="C3" s="7">
        <f>SUMIFS(Concentrado!D$2:D134,Concentrado!$B$2:$B134,"="&amp;$A3,Concentrado!$A$2:$A134, "=Tamaulipas")</f>
        <v>8636</v>
      </c>
    </row>
    <row r="4" spans="1:3" x14ac:dyDescent="0.25">
      <c r="A4" s="4">
        <v>2018</v>
      </c>
      <c r="B4" s="7">
        <f>SUMIFS(Concentrado!C$2:C135,Concentrado!$B$2:$B135,"="&amp;$A4,Concentrado!$A$2:$A135, "=Tamaulipas")</f>
        <v>161</v>
      </c>
      <c r="C4" s="7">
        <f>SUMIFS(Concentrado!D$2:D135,Concentrado!$B$2:$B135,"="&amp;$A4,Concentrado!$A$2:$A135, "=Tamaulipas")</f>
        <v>7221</v>
      </c>
    </row>
    <row r="5" spans="1:3" x14ac:dyDescent="0.25">
      <c r="A5" s="4">
        <v>2019</v>
      </c>
      <c r="B5" s="7">
        <f>SUMIFS(Concentrado!C$2:C136,Concentrado!$B$2:$B136,"="&amp;$A5,Concentrado!$A$2:$A136, "=Tamaulipas")</f>
        <v>1180</v>
      </c>
      <c r="C5" s="7">
        <f>SUMIFS(Concentrado!D$2:D136,Concentrado!$B$2:$B136,"="&amp;$A5,Concentrado!$A$2:$A136, "=Tamaulipas")</f>
        <v>9723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3" sqref="B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"=Tlaxcala")</f>
        <v>616</v>
      </c>
      <c r="C2" s="7">
        <f>SUMIFS(Concentrado!D$2:D133,Concentrado!$B$2:$B133,"="&amp;$A2,Concentrado!$A$2:$A133, "=Tlaxcala")</f>
        <v>525</v>
      </c>
    </row>
    <row r="3" spans="1:3" x14ac:dyDescent="0.25">
      <c r="A3" s="4">
        <v>2017</v>
      </c>
      <c r="B3" s="7">
        <f>SUMIFS(Concentrado!C$2:C134,Concentrado!$B$2:$B134,"="&amp;$A3,Concentrado!$A$2:$A134, "=Tlaxcala")</f>
        <v>328</v>
      </c>
      <c r="C3" s="7">
        <f>SUMIFS(Concentrado!D$2:D134,Concentrado!$B$2:$B134,"="&amp;$A3,Concentrado!$A$2:$A134, "=Tlaxcala")</f>
        <v>336</v>
      </c>
    </row>
    <row r="4" spans="1:3" x14ac:dyDescent="0.25">
      <c r="A4" s="4">
        <v>2018</v>
      </c>
      <c r="B4" s="7">
        <f>SUMIFS(Concentrado!C$2:C135,Concentrado!$B$2:$B135,"="&amp;$A4,Concentrado!$A$2:$A135, "=Tlaxcala")</f>
        <v>4</v>
      </c>
      <c r="C4" s="7">
        <f>SUMIFS(Concentrado!D$2:D135,Concentrado!$B$2:$B135,"="&amp;$A4,Concentrado!$A$2:$A135, "=Tlaxcala")</f>
        <v>7</v>
      </c>
    </row>
    <row r="5" spans="1:3" x14ac:dyDescent="0.25">
      <c r="A5" s="4">
        <v>2019</v>
      </c>
      <c r="B5" s="7">
        <f>SUMIFS(Concentrado!C$2:C136,Concentrado!$B$2:$B136,"="&amp;$A5,Concentrado!$A$2:$A136, "=Tlaxcala")</f>
        <v>10</v>
      </c>
      <c r="C5" s="7">
        <f>SUMIFS(Concentrado!D$2:D136,Concentrado!$B$2:$B136,"="&amp;$A5,Concentrado!$A$2:$A136, "=Tlaxcala")</f>
        <v>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"=Veracruz")</f>
        <v>6125</v>
      </c>
      <c r="C2" s="7">
        <f>SUMIFS(Concentrado!D$2:D133,Concentrado!$B$2:$B133,"="&amp;$A2,Concentrado!$A$2:$A133, "=Veracruz")</f>
        <v>12103</v>
      </c>
    </row>
    <row r="3" spans="1:3" x14ac:dyDescent="0.25">
      <c r="A3" s="4">
        <v>2017</v>
      </c>
      <c r="B3" s="7">
        <f>SUMIFS(Concentrado!C$2:C134,Concentrado!$B$2:$B134,"="&amp;$A3,Concentrado!$A$2:$A134, "=Veracruz")</f>
        <v>5928</v>
      </c>
      <c r="C3" s="7">
        <f>SUMIFS(Concentrado!D$2:D134,Concentrado!$B$2:$B134,"="&amp;$A3,Concentrado!$A$2:$A134, "=Veracruz")</f>
        <v>11445</v>
      </c>
    </row>
    <row r="4" spans="1:3" x14ac:dyDescent="0.25">
      <c r="A4" s="4">
        <v>2018</v>
      </c>
      <c r="B4" s="7">
        <f>SUMIFS(Concentrado!C$2:C135,Concentrado!$B$2:$B135,"="&amp;$A4,Concentrado!$A$2:$A135, "=Veracruz")</f>
        <v>0</v>
      </c>
      <c r="C4" s="7">
        <f>SUMIFS(Concentrado!D$2:D135,Concentrado!$B$2:$B135,"="&amp;$A4,Concentrado!$A$2:$A135, "=Veracruz")</f>
        <v>0</v>
      </c>
    </row>
    <row r="5" spans="1:3" x14ac:dyDescent="0.25">
      <c r="A5" s="4">
        <v>2019</v>
      </c>
      <c r="B5" s="7">
        <f>SUMIFS(Concentrado!C$2:C136,Concentrado!$B$2:$B136,"="&amp;$A5,Concentrado!$A$2:$A136, "=Veracruz")</f>
        <v>6309</v>
      </c>
      <c r="C5" s="7">
        <f>SUMIFS(Concentrado!D$2:D136,Concentrado!$B$2:$B136,"="&amp;$A5,Concentrado!$A$2:$A136, "=Veracruz")</f>
        <v>12267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8" sqref="B8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"=Yucatán")</f>
        <v>455</v>
      </c>
      <c r="C2" s="7">
        <f>SUMIFS(Concentrado!D$2:D133,Concentrado!$B$2:$B133,"="&amp;$A2,Concentrado!$A$2:$A133, "=Yucatán")</f>
        <v>392</v>
      </c>
    </row>
    <row r="3" spans="1:3" x14ac:dyDescent="0.25">
      <c r="A3" s="4">
        <v>2017</v>
      </c>
      <c r="B3" s="7">
        <f>SUMIFS(Concentrado!C$2:C134,Concentrado!$B$2:$B134,"="&amp;$A3,Concentrado!$A$2:$A134, "=Yucatán")</f>
        <v>571</v>
      </c>
      <c r="C3" s="7">
        <f>SUMIFS(Concentrado!D$2:D134,Concentrado!$B$2:$B134,"="&amp;$A3,Concentrado!$A$2:$A134, "=Yucatán")</f>
        <v>479</v>
      </c>
    </row>
    <row r="4" spans="1:3" x14ac:dyDescent="0.25">
      <c r="A4" s="4">
        <v>2018</v>
      </c>
      <c r="B4" s="7">
        <f>SUMIFS(Concentrado!C$2:C135,Concentrado!$B$2:$B135,"="&amp;$A4,Concentrado!$A$2:$A135, "=Yucatán")</f>
        <v>0</v>
      </c>
      <c r="C4" s="7">
        <f>SUMIFS(Concentrado!D$2:D135,Concentrado!$B$2:$B135,"="&amp;$A4,Concentrado!$A$2:$A135, "=Yucatán")</f>
        <v>0</v>
      </c>
    </row>
    <row r="5" spans="1:3" x14ac:dyDescent="0.25">
      <c r="A5" s="4">
        <v>2019</v>
      </c>
      <c r="B5" s="7">
        <f>SUMIFS(Concentrado!C$2:C136,Concentrado!$B$2:$B136,"="&amp;$A5,Concentrado!$A$2:$A136, "=Yucatán")</f>
        <v>545</v>
      </c>
      <c r="C5" s="7">
        <f>SUMIFS(Concentrado!D$2:D136,Concentrado!$B$2:$B136,"="&amp;$A5,Concentrado!$A$2:$A136, "=Yucatán")</f>
        <v>975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"=Zacatecas")</f>
        <v>35</v>
      </c>
      <c r="C2" s="7">
        <f>SUMIFS(Concentrado!D$2:D133,Concentrado!$B$2:$B133,"="&amp;$A2,Concentrado!$A$2:$A133, "=Zacatecas")</f>
        <v>123</v>
      </c>
    </row>
    <row r="3" spans="1:3" x14ac:dyDescent="0.25">
      <c r="A3" s="4">
        <v>2017</v>
      </c>
      <c r="B3" s="7">
        <f>SUMIFS(Concentrado!C$2:C134,Concentrado!$B$2:$B134,"="&amp;$A3,Concentrado!$A$2:$A134, "=Zacatecas")</f>
        <v>253</v>
      </c>
      <c r="C3" s="7">
        <f>SUMIFS(Concentrado!D$2:D134,Concentrado!$B$2:$B134,"="&amp;$A3,Concentrado!$A$2:$A134, "=Zacatecas")</f>
        <v>135</v>
      </c>
    </row>
    <row r="4" spans="1:3" x14ac:dyDescent="0.25">
      <c r="A4" s="4">
        <v>2018</v>
      </c>
      <c r="B4" s="7">
        <f>SUMIFS(Concentrado!C$2:C135,Concentrado!$B$2:$B135,"="&amp;$A4,Concentrado!$A$2:$A135, "=Zacatecas")</f>
        <v>0</v>
      </c>
      <c r="C4" s="7">
        <f>SUMIFS(Concentrado!D$2:D135,Concentrado!$B$2:$B135,"="&amp;$A4,Concentrado!$A$2:$A135, "=Zacatecas")</f>
        <v>0</v>
      </c>
    </row>
    <row r="5" spans="1:3" x14ac:dyDescent="0.25">
      <c r="A5" s="4">
        <v>2019</v>
      </c>
      <c r="B5" s="7">
        <f>SUMIFS(Concentrado!C$2:C136,Concentrado!$B$2:$B136,"="&amp;$A5,Concentrado!$A$2:$A136, "=Zacatecas")</f>
        <v>167</v>
      </c>
      <c r="C5" s="7">
        <f>SUMIFS(Concentrado!D$2:D136,Concentrado!$B$2:$B136,"="&amp;$A5,Concentrado!$A$2:$A136, "=Zacatecas")</f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"=Baja California")</f>
        <v>2584</v>
      </c>
      <c r="C2" s="7">
        <f>SUMIFS(Concentrado!D$2:D133,Concentrado!$B$2:$B133,"="&amp;$A2,Concentrado!$A$2:$A133, "=Baja California")</f>
        <v>6899</v>
      </c>
    </row>
    <row r="3" spans="1:3" x14ac:dyDescent="0.25">
      <c r="A3" s="4">
        <v>2017</v>
      </c>
      <c r="B3" s="7">
        <f>SUMIFS(Concentrado!C$2:C134,Concentrado!$B$2:$B134,"="&amp;$A3,Concentrado!$A$2:$A134, "=Baja California")</f>
        <v>2734</v>
      </c>
      <c r="C3" s="7">
        <f>SUMIFS(Concentrado!D$2:D134,Concentrado!$B$2:$B134,"="&amp;$A3,Concentrado!$A$2:$A134, "=Baja California")</f>
        <v>7260</v>
      </c>
    </row>
    <row r="4" spans="1:3" x14ac:dyDescent="0.25">
      <c r="A4" s="4">
        <v>2018</v>
      </c>
      <c r="B4" s="7">
        <f>SUMIFS(Concentrado!C$2:C135,Concentrado!$B$2:$B135,"="&amp;$A4,Concentrado!$A$2:$A135, "=Baja California")</f>
        <v>1060</v>
      </c>
      <c r="C4" s="7">
        <f>SUMIFS(Concentrado!D$2:D135,Concentrado!$B$2:$B135,"="&amp;$A4,Concentrado!$A$2:$A135, "=Baja California")</f>
        <v>2648</v>
      </c>
    </row>
    <row r="5" spans="1:3" x14ac:dyDescent="0.25">
      <c r="A5" s="4">
        <v>2019</v>
      </c>
      <c r="B5" s="7">
        <f>SUMIFS(Concentrado!C$2:C136,Concentrado!$B$2:$B136,"="&amp;$A5,Concentrado!$A$2:$A136, "=Baja California")</f>
        <v>1659</v>
      </c>
      <c r="C5" s="7">
        <f>SUMIFS(Concentrado!D$2:D136,Concentrado!$B$2:$B136,"="&amp;$A5,Concentrado!$A$2:$A136, "=Baja California")</f>
        <v>5445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"=Baja California Sur")</f>
        <v>268</v>
      </c>
      <c r="C2" s="7">
        <f>SUMIFS(Concentrado!D$2:D133,Concentrado!$B$2:$B133,"="&amp;$A2,Concentrado!$A$2:$A133, "=Baja California Sur")</f>
        <v>1198</v>
      </c>
    </row>
    <row r="3" spans="1:3" x14ac:dyDescent="0.25">
      <c r="A3" s="4">
        <v>2017</v>
      </c>
      <c r="B3" s="7">
        <f>SUMIFS(Concentrado!C$2:C134,Concentrado!$B$2:$B134,"="&amp;$A3,Concentrado!$A$2:$A134, "=Baja California Sur")</f>
        <v>283</v>
      </c>
      <c r="C3" s="7">
        <f>SUMIFS(Concentrado!D$2:D134,Concentrado!$B$2:$B134,"="&amp;$A3,Concentrado!$A$2:$A134, "=Baja California Sur")</f>
        <v>1161</v>
      </c>
    </row>
    <row r="4" spans="1:3" x14ac:dyDescent="0.25">
      <c r="A4" s="4">
        <v>2018</v>
      </c>
      <c r="B4" s="7">
        <f>SUMIFS(Concentrado!C$2:C135,Concentrado!$B$2:$B135,"="&amp;$A4,Concentrado!$A$2:$A135, "=Baja California Sur")</f>
        <v>286</v>
      </c>
      <c r="C4" s="7">
        <f>SUMIFS(Concentrado!D$2:D135,Concentrado!$B$2:$B135,"="&amp;$A4,Concentrado!$A$2:$A135, "=Baja California Sur")</f>
        <v>1017</v>
      </c>
    </row>
    <row r="5" spans="1:3" x14ac:dyDescent="0.25">
      <c r="A5" s="4">
        <v>2019</v>
      </c>
      <c r="B5" s="7">
        <f>SUMIFS(Concentrado!C$2:C136,Concentrado!$B$2:$B136,"="&amp;$A5,Concentrado!$A$2:$A136, "=Baja California Sur")</f>
        <v>14</v>
      </c>
      <c r="C5" s="7">
        <f>SUMIFS(Concentrado!D$2:D136,Concentrado!$B$2:$B136,"="&amp;$A5,Concentrado!$A$2:$A136, "=Baja California Sur")</f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"=Campeche")</f>
        <v>3079</v>
      </c>
      <c r="C2" s="7">
        <f>SUMIFS(Concentrado!D$2:D133,Concentrado!$B$2:$B133,"="&amp;$A2,Concentrado!$A$2:$A133, "=Campeche")</f>
        <v>6349</v>
      </c>
    </row>
    <row r="3" spans="1:3" x14ac:dyDescent="0.25">
      <c r="A3" s="4">
        <v>2017</v>
      </c>
      <c r="B3" s="7">
        <f>SUMIFS(Concentrado!C$2:C134,Concentrado!$B$2:$B134,"="&amp;$A3,Concentrado!$A$2:$A134, "=Campeche")</f>
        <v>2196</v>
      </c>
      <c r="C3" s="7">
        <f>SUMIFS(Concentrado!D$2:D134,Concentrado!$B$2:$B134,"="&amp;$A3,Concentrado!$A$2:$A134, "=Campeche")</f>
        <v>4619</v>
      </c>
    </row>
    <row r="4" spans="1:3" x14ac:dyDescent="0.25">
      <c r="A4" s="4">
        <v>2018</v>
      </c>
      <c r="B4" s="7">
        <f>SUMIFS(Concentrado!C$2:C135,Concentrado!$B$2:$B135,"="&amp;$A4,Concentrado!$A$2:$A135, "=Campeche")</f>
        <v>628</v>
      </c>
      <c r="C4" s="7">
        <f>SUMIFS(Concentrado!D$2:D135,Concentrado!$B$2:$B135,"="&amp;$A4,Concentrado!$A$2:$A135, "=Campeche")</f>
        <v>1236</v>
      </c>
    </row>
    <row r="5" spans="1:3" x14ac:dyDescent="0.25">
      <c r="A5" s="4">
        <v>2019</v>
      </c>
      <c r="B5" s="7">
        <f>SUMIFS(Concentrado!C$2:C136,Concentrado!$B$2:$B136,"="&amp;$A5,Concentrado!$A$2:$A136, "=Campeche")</f>
        <v>2</v>
      </c>
      <c r="C5" s="7">
        <f>SUMIFS(Concentrado!D$2:D136,Concentrado!$B$2:$B136,"="&amp;$A5,Concentrado!$A$2:$A136, "=Campeche")</f>
        <v>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23" sqref="F23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"=Chiapas")</f>
        <v>1215</v>
      </c>
      <c r="C2" s="7">
        <f>SUMIFS(Concentrado!D$2:D133,Concentrado!$B$2:$B133,"="&amp;$A2,Concentrado!$A$2:$A133, "=Chiapas")</f>
        <v>2024</v>
      </c>
    </row>
    <row r="3" spans="1:3" x14ac:dyDescent="0.25">
      <c r="A3" s="4">
        <v>2017</v>
      </c>
      <c r="B3" s="7">
        <f>SUMIFS(Concentrado!C$2:C134,Concentrado!$B$2:$B134,"="&amp;$A3,Concentrado!$A$2:$A134, "=Chiapas")</f>
        <v>1548</v>
      </c>
      <c r="C3" s="7">
        <f>SUMIFS(Concentrado!D$2:D134,Concentrado!$B$2:$B134,"="&amp;$A3,Concentrado!$A$2:$A134, "=Chiapas")</f>
        <v>2170</v>
      </c>
    </row>
    <row r="4" spans="1:3" x14ac:dyDescent="0.25">
      <c r="A4" s="4">
        <v>2018</v>
      </c>
      <c r="B4" s="7">
        <f>SUMIFS(Concentrado!C$2:C135,Concentrado!$B$2:$B135,"="&amp;$A4,Concentrado!$A$2:$A135, "=Chiapas")</f>
        <v>0</v>
      </c>
      <c r="C4" s="7">
        <f>SUMIFS(Concentrado!D$2:D135,Concentrado!$B$2:$B135,"="&amp;$A4,Concentrado!$A$2:$A135, "=Chiapas")</f>
        <v>0</v>
      </c>
    </row>
    <row r="5" spans="1:3" x14ac:dyDescent="0.25">
      <c r="A5" s="4">
        <v>2019</v>
      </c>
      <c r="B5" s="7">
        <f>SUMIFS(Concentrado!C$2:C136,Concentrado!$B$2:$B136,"="&amp;$A5,Concentrado!$A$2:$A136, "=Chiapas")</f>
        <v>2283</v>
      </c>
      <c r="C5" s="7">
        <f>SUMIFS(Concentrado!D$2:D136,Concentrado!$B$2:$B136,"="&amp;$A5,Concentrado!$A$2:$A136, "=Chiapas")</f>
        <v>4828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"=Chihuahua")</f>
        <v>1675</v>
      </c>
      <c r="C2" s="7">
        <f>SUMIFS(Concentrado!D$2:D133,Concentrado!$B$2:$B133,"="&amp;$A2,Concentrado!$A$2:$A133, "=Chihuahua")</f>
        <v>5844</v>
      </c>
    </row>
    <row r="3" spans="1:3" x14ac:dyDescent="0.25">
      <c r="A3" s="4">
        <v>2017</v>
      </c>
      <c r="B3" s="7">
        <f>SUMIFS(Concentrado!C$2:C134,Concentrado!$B$2:$B134,"="&amp;$A3,Concentrado!$A$2:$A134, "=Chihuahua")</f>
        <v>1103</v>
      </c>
      <c r="C3" s="7">
        <f>SUMIFS(Concentrado!D$2:D134,Concentrado!$B$2:$B134,"="&amp;$A3,Concentrado!$A$2:$A134, "=Chihuahua")</f>
        <v>2734</v>
      </c>
    </row>
    <row r="4" spans="1:3" x14ac:dyDescent="0.25">
      <c r="A4" s="4">
        <v>2018</v>
      </c>
      <c r="B4" s="7">
        <f>SUMIFS(Concentrado!C$2:C135,Concentrado!$B$2:$B135,"="&amp;$A4,Concentrado!$A$2:$A135, "=Chihuahua")</f>
        <v>7</v>
      </c>
      <c r="C4" s="7">
        <f>SUMIFS(Concentrado!D$2:D135,Concentrado!$B$2:$B135,"="&amp;$A4,Concentrado!$A$2:$A135, "=Chihuahua")</f>
        <v>6</v>
      </c>
    </row>
    <row r="5" spans="1:3" x14ac:dyDescent="0.25">
      <c r="A5" s="4">
        <v>2019</v>
      </c>
      <c r="B5" s="7">
        <f>SUMIFS(Concentrado!C$2:C136,Concentrado!$B$2:$B136,"="&amp;$A5,Concentrado!$A$2:$A136, "=Chihuahua")</f>
        <v>2834</v>
      </c>
      <c r="C5" s="7">
        <f>SUMIFS(Concentrado!D$2:D136,Concentrado!$B$2:$B136,"="&amp;$A5,Concentrado!$A$2:$A136, "=Chihuahua")</f>
        <v>2888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baseColWidth="10" defaultRowHeight="15" x14ac:dyDescent="0.25"/>
  <cols>
    <col min="1" max="1" width="12.140625" customWidth="1"/>
    <col min="2" max="2" width="20.42578125" customWidth="1"/>
    <col min="3" max="3" width="21.28515625" customWidth="1"/>
  </cols>
  <sheetData>
    <row r="1" spans="1:3" s="3" customFormat="1" ht="28.5" x14ac:dyDescent="0.2">
      <c r="A1" s="1" t="s">
        <v>0</v>
      </c>
      <c r="B1" s="1" t="s">
        <v>34</v>
      </c>
      <c r="C1" s="1" t="s">
        <v>35</v>
      </c>
    </row>
    <row r="2" spans="1:3" x14ac:dyDescent="0.25">
      <c r="A2" s="4">
        <v>2016</v>
      </c>
      <c r="B2" s="7">
        <f>SUMIFS(Concentrado!C$2:C$133,Concentrado!$B$2:$B$133,"="&amp;$A2,Concentrado!$A$2:$A$133, "=CDMX")</f>
        <v>11690</v>
      </c>
      <c r="C2" s="7">
        <f>SUMIFS(Concentrado!D$2:D133,Concentrado!$B$2:$B133,"="&amp;$A2,Concentrado!$A$2:$A133, "=CDMX")</f>
        <v>23154</v>
      </c>
    </row>
    <row r="3" spans="1:3" x14ac:dyDescent="0.25">
      <c r="A3" s="4">
        <v>2017</v>
      </c>
      <c r="B3" s="7">
        <f>SUMIFS(Concentrado!C$2:C134,Concentrado!$B$2:$B134,"="&amp;$A3,Concentrado!$A$2:$A134, "=CDMX")</f>
        <v>14864</v>
      </c>
      <c r="C3" s="7">
        <f>SUMIFS(Concentrado!D$2:D134,Concentrado!$B$2:$B134,"="&amp;$A3,Concentrado!$A$2:$A134, "=CDMX")</f>
        <v>29257</v>
      </c>
    </row>
    <row r="4" spans="1:3" x14ac:dyDescent="0.25">
      <c r="A4" s="4">
        <v>2018</v>
      </c>
      <c r="B4" s="7">
        <f>SUMIFS(Concentrado!C$2:C135,Concentrado!$B$2:$B135,"="&amp;$A4,Concentrado!$A$2:$A135, "=CDMX")</f>
        <v>42</v>
      </c>
      <c r="C4" s="7">
        <f>SUMIFS(Concentrado!D$2:D135,Concentrado!$B$2:$B135,"="&amp;$A4,Concentrado!$A$2:$A135, "=CDMX")</f>
        <v>1</v>
      </c>
    </row>
    <row r="5" spans="1:3" x14ac:dyDescent="0.25">
      <c r="A5" s="4">
        <v>2019</v>
      </c>
      <c r="B5" s="7">
        <f>SUMIFS(Concentrado!C$2:C136,Concentrado!$B$2:$B136,"="&amp;$A5,Concentrado!$A$2:$A136, "=CDMX")</f>
        <v>186</v>
      </c>
      <c r="C5" s="7">
        <f>SUMIFS(Concentrado!D$2:D136,Concentrado!$B$2:$B136,"="&amp;$A5,Concentrado!$A$2:$A136, "=CDMX")</f>
        <v>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Concentrado</vt:lpstr>
      <vt:lpstr>NACIONAL</vt:lpstr>
      <vt:lpstr>AGS</vt:lpstr>
      <vt:lpstr>BC</vt:lpstr>
      <vt:lpstr>BCS</vt:lpstr>
      <vt:lpstr>CAMP</vt:lpstr>
      <vt:lpstr>CHIS</vt:lpstr>
      <vt:lpstr>CHI</vt:lpstr>
      <vt:lpstr>CDMX</vt:lpstr>
      <vt:lpstr>COAH</vt:lpstr>
      <vt:lpstr>COL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TAMPS</vt:lpstr>
      <vt:lpstr>TLAX</vt:lpstr>
      <vt:lpstr>VER</vt:lpstr>
      <vt:lpstr>YUC</vt:lpstr>
      <vt:lpstr>ZAC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Valeria Güemes</cp:lastModifiedBy>
  <dcterms:created xsi:type="dcterms:W3CDTF">2019-03-12T16:50:24Z</dcterms:created>
  <dcterms:modified xsi:type="dcterms:W3CDTF">2021-02-15T21:41:40Z</dcterms:modified>
</cp:coreProperties>
</file>