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oPagliarino/Desktop/Esperimentazioni II/Workspace/ESP2-GR1-FISICA-UNITO-20-21/Fisica - Esperimentazioni 2/Misure e dati sperimentali/Presa dati ottica 2-3/"/>
    </mc:Choice>
  </mc:AlternateContent>
  <xr:revisionPtr revIDLastSave="0" documentId="13_ncr:1_{45E5B8B8-77E1-DC42-A35A-CCEB88C264E3}" xr6:coauthVersionLast="45" xr6:coauthVersionMax="46" xr10:uidLastSave="{00000000-0000-0000-0000-000000000000}"/>
  <bookViews>
    <workbookView xWindow="0" yWindow="440" windowWidth="25600" windowHeight="15560" xr2:uid="{F90D8682-FA94-45D1-B173-B74B2E841A9D}"/>
  </bookViews>
  <sheets>
    <sheet name="INTERFEROMETRO" sheetId="2" r:id="rId1"/>
    <sheet name="POLARIMETR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2" l="1"/>
  <c r="F31" i="2"/>
  <c r="C26" i="2"/>
  <c r="A47" i="1" l="1"/>
  <c r="E47" i="1" s="1"/>
  <c r="J33" i="1"/>
  <c r="J29" i="1"/>
  <c r="D50" i="2"/>
  <c r="D49" i="2"/>
  <c r="D48" i="2"/>
  <c r="D47" i="2"/>
  <c r="D46" i="2"/>
  <c r="D44" i="2"/>
  <c r="D45" i="2"/>
  <c r="D43" i="2"/>
  <c r="O35" i="2"/>
  <c r="C32" i="2" s="1"/>
  <c r="D42" i="2"/>
  <c r="D8" i="2"/>
  <c r="F8" i="2" s="1"/>
  <c r="E44" i="1"/>
  <c r="E45" i="1"/>
  <c r="E46" i="1"/>
  <c r="E43" i="1"/>
  <c r="R22" i="1"/>
  <c r="P22" i="1"/>
  <c r="G8" i="1"/>
  <c r="C36" i="1" s="1"/>
  <c r="G7" i="1"/>
  <c r="G6" i="1"/>
  <c r="C7" i="1"/>
  <c r="C6" i="1"/>
  <c r="J26" i="1" l="1"/>
  <c r="J30" i="1"/>
  <c r="J34" i="1"/>
  <c r="A48" i="1"/>
  <c r="J27" i="1"/>
  <c r="J31" i="1"/>
  <c r="J35" i="1"/>
  <c r="J28" i="1"/>
  <c r="J32" i="1"/>
  <c r="J36" i="1"/>
  <c r="C27" i="2"/>
  <c r="C28" i="2"/>
  <c r="C25" i="2"/>
  <c r="C29" i="2"/>
  <c r="C33" i="2"/>
  <c r="G45" i="2"/>
  <c r="G46" i="2" s="1"/>
  <c r="C30" i="2"/>
  <c r="C31" i="2"/>
  <c r="C29" i="1"/>
  <c r="C32" i="1"/>
  <c r="C33" i="1"/>
  <c r="C26" i="1"/>
  <c r="C34" i="1"/>
  <c r="C30" i="1"/>
  <c r="C31" i="1"/>
  <c r="C28" i="1"/>
  <c r="C35" i="1"/>
  <c r="C27" i="1"/>
  <c r="C25" i="1"/>
  <c r="Q25" i="1"/>
  <c r="Q33" i="1"/>
  <c r="J25" i="1"/>
  <c r="Q26" i="1"/>
  <c r="Q34" i="1"/>
  <c r="Q27" i="1"/>
  <c r="Q35" i="1"/>
  <c r="Q28" i="1"/>
  <c r="Q36" i="1"/>
  <c r="Q30" i="1"/>
  <c r="Q31" i="1"/>
  <c r="Q29" i="1"/>
  <c r="Q32" i="1"/>
  <c r="C24" i="2"/>
  <c r="A49" i="1" l="1"/>
  <c r="E48" i="1"/>
  <c r="J39" i="1"/>
  <c r="L39" i="1" s="1"/>
  <c r="Q39" i="1"/>
  <c r="S39" i="1" s="1"/>
  <c r="C39" i="1"/>
  <c r="E39" i="1" s="1"/>
  <c r="D31" i="2"/>
  <c r="A50" i="1" l="1"/>
  <c r="E49" i="1"/>
  <c r="E50" i="1" l="1"/>
  <c r="A51" i="1"/>
  <c r="A52" i="1" l="1"/>
  <c r="E51" i="1"/>
  <c r="E52" i="1" l="1"/>
  <c r="A53" i="1"/>
  <c r="A54" i="1" l="1"/>
  <c r="E53" i="1"/>
  <c r="E54" i="1" l="1"/>
  <c r="A55" i="1"/>
  <c r="E55" i="1" l="1"/>
  <c r="A56" i="1"/>
  <c r="A57" i="1" l="1"/>
  <c r="E56" i="1"/>
  <c r="A58" i="1" l="1"/>
  <c r="E57" i="1"/>
  <c r="A59" i="1" l="1"/>
  <c r="E58" i="1"/>
  <c r="E59" i="1" l="1"/>
  <c r="A60" i="1"/>
  <c r="E60" i="1" l="1"/>
  <c r="A61" i="1"/>
  <c r="A62" i="1" l="1"/>
  <c r="E61" i="1"/>
  <c r="A63" i="1" l="1"/>
  <c r="E62" i="1"/>
  <c r="A64" i="1" l="1"/>
  <c r="E63" i="1"/>
  <c r="A65" i="1" l="1"/>
  <c r="E64" i="1"/>
  <c r="A66" i="1" l="1"/>
  <c r="E65" i="1"/>
  <c r="A67" i="1" l="1"/>
  <c r="E66" i="1"/>
  <c r="A68" i="1" l="1"/>
  <c r="E67" i="1"/>
  <c r="A69" i="1" l="1"/>
  <c r="E68" i="1"/>
  <c r="A70" i="1" l="1"/>
  <c r="E69" i="1"/>
  <c r="A71" i="1" l="1"/>
  <c r="E70" i="1"/>
  <c r="A72" i="1" l="1"/>
  <c r="E71" i="1"/>
  <c r="A73" i="1" l="1"/>
  <c r="E72" i="1"/>
  <c r="A74" i="1" l="1"/>
  <c r="E73" i="1"/>
  <c r="A75" i="1" l="1"/>
  <c r="E74" i="1"/>
  <c r="A76" i="1" l="1"/>
  <c r="E75" i="1"/>
  <c r="A77" i="1" l="1"/>
  <c r="E76" i="1"/>
  <c r="A78" i="1" l="1"/>
  <c r="E78" i="1" s="1"/>
  <c r="E77" i="1"/>
</calcChain>
</file>

<file path=xl/sharedStrings.xml><?xml version="1.0" encoding="utf-8"?>
<sst xmlns="http://schemas.openxmlformats.org/spreadsheetml/2006/main" count="108" uniqueCount="57">
  <si>
    <t>VERIFICA DELLA MAGGIORE PRECISIONE DEL PUNTO DI MINIMA ILLUMINAZIONE</t>
  </si>
  <si>
    <t>MASSIMA ILLUMINAZIONE</t>
  </si>
  <si>
    <t>MINIMA ILLUMINAZIONE</t>
  </si>
  <si>
    <t>Angolo (deg)</t>
  </si>
  <si>
    <t>Semidisp</t>
  </si>
  <si>
    <t>Dev. Std</t>
  </si>
  <si>
    <t>Media</t>
  </si>
  <si>
    <t>CONCENTRAZIONE DI ZUCCHERO E FRUTTOSIO</t>
  </si>
  <si>
    <t>ZUCCHERO</t>
  </si>
  <si>
    <t>deg*cm^3/(g*m)</t>
  </si>
  <si>
    <t>k</t>
  </si>
  <si>
    <t>h</t>
  </si>
  <si>
    <t>m</t>
  </si>
  <si>
    <t>"+/-"</t>
  </si>
  <si>
    <t>misure angoli</t>
  </si>
  <si>
    <t>errore</t>
  </si>
  <si>
    <r>
      <t>rotazione(</t>
    </r>
    <r>
      <rPr>
        <sz val="11"/>
        <color theme="1"/>
        <rFont val="Calibri"/>
        <family val="2"/>
      </rPr>
      <t>α)</t>
    </r>
  </si>
  <si>
    <t>media</t>
  </si>
  <si>
    <t>FRUTTOSIO</t>
  </si>
  <si>
    <t>VERIFICA LEGGE DI MALUS</t>
  </si>
  <si>
    <t>cos^2</t>
  </si>
  <si>
    <t>concentrazione (g/cm^3)</t>
  </si>
  <si>
    <t>INTERFEROMETRO DI MICHELSON-MORELEY</t>
  </si>
  <si>
    <t>LUNGHEZZA D'ONDA LASER He-Ne</t>
  </si>
  <si>
    <t>muovere lo specchio in modo da veder passare 80 frange</t>
  </si>
  <si>
    <t>numero frange</t>
  </si>
  <si>
    <t>spostamento specchio (um)</t>
  </si>
  <si>
    <t>λ</t>
  </si>
  <si>
    <t>MISURA n DEL VETRO</t>
  </si>
  <si>
    <t>inclinare il parallelepipedo in modo da veder passare 50 frange</t>
  </si>
  <si>
    <t>Spessore parallelepipedo</t>
  </si>
  <si>
    <t>mm</t>
  </si>
  <si>
    <t>MISURA n(p) DELL'ARIA</t>
  </si>
  <si>
    <r>
      <t xml:space="preserve">creare </t>
    </r>
    <r>
      <rPr>
        <sz val="11"/>
        <color theme="1"/>
        <rFont val="Calibri"/>
        <family val="2"/>
      </rPr>
      <t>Δp nella camera, quindi farla tornare lentamente a 0 e contare quante frange passano</t>
    </r>
  </si>
  <si>
    <t>Δp (mbar)</t>
  </si>
  <si>
    <t>Spessore camera d'aria</t>
  </si>
  <si>
    <t>n</t>
  </si>
  <si>
    <t>p (mbar)</t>
  </si>
  <si>
    <t>T (°C)</t>
  </si>
  <si>
    <t>VALORE TEORICO</t>
  </si>
  <si>
    <t>Formula lunga e non sicura perché ero stanco</t>
  </si>
  <si>
    <t>N frange</t>
  </si>
  <si>
    <t>ΔN/ΔP</t>
  </si>
  <si>
    <t>Δn/ΔP</t>
  </si>
  <si>
    <t>λ "vero" (nm)</t>
  </si>
  <si>
    <t>n a condizioni std</t>
  </si>
  <si>
    <t>MEDIA</t>
  </si>
  <si>
    <t>NB per essere sicuri che il parallelepipedo si orizzontale girarlo finchè i cerchi cambiano direzione</t>
  </si>
  <si>
    <t>anoglo a 0</t>
  </si>
  <si>
    <t>valore misurato (deg)</t>
  </si>
  <si>
    <t>inclinazione effettiva</t>
  </si>
  <si>
    <t>Pressione di riferimento</t>
  </si>
  <si>
    <t>987.7</t>
  </si>
  <si>
    <t>pm 0,1</t>
  </si>
  <si>
    <t>hpa</t>
  </si>
  <si>
    <t>errore (scala 200uA)</t>
  </si>
  <si>
    <t>I  fotodiodo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</si>
</sst>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7973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1" xfId="0" applyBorder="1"/>
    <xf numFmtId="0" fontId="0" fillId="4" borderId="1" xfId="0" applyFill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0" borderId="1" xfId="0" applyFill="1" applyBorder="1"/>
    <xf numFmtId="0" fontId="0" fillId="4" borderId="17" xfId="0" applyFill="1" applyBorder="1"/>
    <xf numFmtId="0" fontId="1" fillId="0" borderId="1" xfId="0" applyFont="1" applyBorder="1"/>
    <xf numFmtId="0" fontId="0" fillId="0" borderId="18" xfId="0" applyBorder="1"/>
    <xf numFmtId="0" fontId="0" fillId="0" borderId="19" xfId="0" applyBorder="1"/>
    <xf numFmtId="0" fontId="2" fillId="2" borderId="1" xfId="0" applyFont="1" applyFill="1" applyBorder="1"/>
    <xf numFmtId="0" fontId="0" fillId="3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4" borderId="1" xfId="0" applyFont="1" applyFill="1" applyBorder="1"/>
    <xf numFmtId="0" fontId="0" fillId="0" borderId="0" xfId="0" applyFont="1"/>
    <xf numFmtId="0" fontId="0" fillId="0" borderId="4" xfId="0" applyBorder="1"/>
    <xf numFmtId="0" fontId="0" fillId="2" borderId="4" xfId="0" applyFill="1" applyBorder="1"/>
    <xf numFmtId="0" fontId="0" fillId="4" borderId="10" xfId="0" applyFill="1" applyBorder="1"/>
    <xf numFmtId="0" fontId="0" fillId="0" borderId="20" xfId="0" applyBorder="1"/>
    <xf numFmtId="0" fontId="0" fillId="0" borderId="6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 frange (</a:t>
            </a:r>
            <a:r>
              <a:rPr lang="el-GR"/>
              <a:t>Δ</a:t>
            </a:r>
            <a:r>
              <a:rPr lang="it-IT"/>
              <a:t>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INTERFEROMETRO!$A$42:$A$57</c:f>
              <c:numCache>
                <c:formatCode>General</c:formatCode>
                <c:ptCount val="16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-300</c:v>
                </c:pt>
                <c:pt idx="7">
                  <c:v>-600</c:v>
                </c:pt>
                <c:pt idx="8">
                  <c:v>-800</c:v>
                </c:pt>
              </c:numCache>
            </c:numRef>
          </c:xVal>
          <c:yVal>
            <c:numRef>
              <c:f>INTERFEROMETRO!$C$42:$C$57</c:f>
              <c:numCache>
                <c:formatCode>General</c:formatCode>
                <c:ptCount val="16"/>
                <c:pt idx="0">
                  <c:v>6</c:v>
                </c:pt>
                <c:pt idx="1">
                  <c:v>12.2</c:v>
                </c:pt>
                <c:pt idx="2">
                  <c:v>17.100000000000001</c:v>
                </c:pt>
                <c:pt idx="3">
                  <c:v>23.5</c:v>
                </c:pt>
                <c:pt idx="4">
                  <c:v>30.9</c:v>
                </c:pt>
                <c:pt idx="5">
                  <c:v>37</c:v>
                </c:pt>
                <c:pt idx="6">
                  <c:v>-7.8</c:v>
                </c:pt>
                <c:pt idx="7">
                  <c:v>-12.8</c:v>
                </c:pt>
                <c:pt idx="8">
                  <c:v>-16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8-4952-B43C-FEECDA0F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39967"/>
        <c:axId val="243240799"/>
      </c:scatterChart>
      <c:valAx>
        <c:axId val="24323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43240799"/>
        <c:crosses val="autoZero"/>
        <c:crossBetween val="midCat"/>
      </c:valAx>
      <c:valAx>
        <c:axId val="2432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432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I(cos^2(</a:t>
            </a:r>
            <a:r>
              <a:rPr lang="el-GR"/>
              <a:t>α</a:t>
            </a:r>
            <a:r>
              <a:rPr lang="it-IT"/>
              <a:t>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POLARIMETRO!$E$43:$E$78</c:f>
              <c:numCache>
                <c:formatCode>General</c:formatCode>
                <c:ptCount val="36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  <c:pt idx="10">
                  <c:v>3.0153689607045793E-2</c:v>
                </c:pt>
                <c:pt idx="11">
                  <c:v>0.11697777844051097</c:v>
                </c:pt>
                <c:pt idx="12">
                  <c:v>0.24999999999999978</c:v>
                </c:pt>
                <c:pt idx="13">
                  <c:v>0.41317591116653485</c:v>
                </c:pt>
                <c:pt idx="14">
                  <c:v>0.58682408883346493</c:v>
                </c:pt>
                <c:pt idx="15">
                  <c:v>0.75000000000000011</c:v>
                </c:pt>
                <c:pt idx="16">
                  <c:v>0.88302222155948884</c:v>
                </c:pt>
                <c:pt idx="17">
                  <c:v>0.9698463103929541</c:v>
                </c:pt>
                <c:pt idx="18">
                  <c:v>1</c:v>
                </c:pt>
                <c:pt idx="19">
                  <c:v>0.9698463103929541</c:v>
                </c:pt>
                <c:pt idx="20">
                  <c:v>0.88302222155948906</c:v>
                </c:pt>
                <c:pt idx="21">
                  <c:v>0.74999999999999989</c:v>
                </c:pt>
                <c:pt idx="22">
                  <c:v>0.58682408883346515</c:v>
                </c:pt>
                <c:pt idx="23">
                  <c:v>0.41317591116653501</c:v>
                </c:pt>
                <c:pt idx="24">
                  <c:v>0.25000000000000044</c:v>
                </c:pt>
                <c:pt idx="25">
                  <c:v>0.11697777844051142</c:v>
                </c:pt>
                <c:pt idx="26">
                  <c:v>3.0153689607045803E-2</c:v>
                </c:pt>
                <c:pt idx="27">
                  <c:v>3.3772246572712026E-32</c:v>
                </c:pt>
                <c:pt idx="28">
                  <c:v>3.0153689607045675E-2</c:v>
                </c:pt>
                <c:pt idx="29">
                  <c:v>0.11697777844051059</c:v>
                </c:pt>
                <c:pt idx="30">
                  <c:v>0.25000000000000011</c:v>
                </c:pt>
                <c:pt idx="31">
                  <c:v>0.41317591116653474</c:v>
                </c:pt>
                <c:pt idx="32">
                  <c:v>0.58682408883346482</c:v>
                </c:pt>
                <c:pt idx="33">
                  <c:v>0.74999999999999956</c:v>
                </c:pt>
                <c:pt idx="34">
                  <c:v>0.88302222155948906</c:v>
                </c:pt>
                <c:pt idx="35">
                  <c:v>0.96984631039295388</c:v>
                </c:pt>
              </c:numCache>
            </c:numRef>
          </c:xVal>
          <c:yVal>
            <c:numRef>
              <c:f>POLARIMETRO!$C$43:$C$78</c:f>
              <c:numCache>
                <c:formatCode>General</c:formatCode>
                <c:ptCount val="36"/>
                <c:pt idx="0">
                  <c:v>16.100000000000001</c:v>
                </c:pt>
                <c:pt idx="1">
                  <c:v>11.5</c:v>
                </c:pt>
                <c:pt idx="2">
                  <c:v>7.3</c:v>
                </c:pt>
                <c:pt idx="3">
                  <c:v>3.8</c:v>
                </c:pt>
                <c:pt idx="4">
                  <c:v>1.5</c:v>
                </c:pt>
                <c:pt idx="5">
                  <c:v>0.9</c:v>
                </c:pt>
                <c:pt idx="6">
                  <c:v>2</c:v>
                </c:pt>
                <c:pt idx="7">
                  <c:v>4.7</c:v>
                </c:pt>
                <c:pt idx="8">
                  <c:v>8.4</c:v>
                </c:pt>
                <c:pt idx="9">
                  <c:v>12.5</c:v>
                </c:pt>
                <c:pt idx="10">
                  <c:v>17.100000000000001</c:v>
                </c:pt>
                <c:pt idx="11">
                  <c:v>21.3</c:v>
                </c:pt>
                <c:pt idx="12">
                  <c:v>24.4</c:v>
                </c:pt>
                <c:pt idx="13">
                  <c:v>26.4</c:v>
                </c:pt>
                <c:pt idx="14">
                  <c:v>26.9</c:v>
                </c:pt>
                <c:pt idx="15">
                  <c:v>26.1</c:v>
                </c:pt>
                <c:pt idx="16">
                  <c:v>23.8</c:v>
                </c:pt>
                <c:pt idx="17">
                  <c:v>20.5</c:v>
                </c:pt>
                <c:pt idx="18">
                  <c:v>16.3</c:v>
                </c:pt>
                <c:pt idx="19">
                  <c:v>11.7</c:v>
                </c:pt>
                <c:pt idx="20">
                  <c:v>7.4</c:v>
                </c:pt>
                <c:pt idx="21">
                  <c:v>3.7</c:v>
                </c:pt>
                <c:pt idx="22">
                  <c:v>1.6</c:v>
                </c:pt>
                <c:pt idx="23">
                  <c:v>0.9</c:v>
                </c:pt>
                <c:pt idx="24">
                  <c:v>2</c:v>
                </c:pt>
                <c:pt idx="25">
                  <c:v>4.7</c:v>
                </c:pt>
                <c:pt idx="26">
                  <c:v>8.5</c:v>
                </c:pt>
                <c:pt idx="27">
                  <c:v>13.1</c:v>
                </c:pt>
                <c:pt idx="28">
                  <c:v>17.899999999999999</c:v>
                </c:pt>
                <c:pt idx="29">
                  <c:v>21.9</c:v>
                </c:pt>
                <c:pt idx="30">
                  <c:v>25.1</c:v>
                </c:pt>
                <c:pt idx="31">
                  <c:v>26.9</c:v>
                </c:pt>
                <c:pt idx="32">
                  <c:v>27.4</c:v>
                </c:pt>
                <c:pt idx="33">
                  <c:v>26.4</c:v>
                </c:pt>
                <c:pt idx="34">
                  <c:v>24</c:v>
                </c:pt>
                <c:pt idx="35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4B-4A2D-86F4-F9C61E2E6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19311"/>
        <c:axId val="241068559"/>
      </c:scatterChart>
      <c:valAx>
        <c:axId val="19191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41068559"/>
        <c:crosses val="autoZero"/>
        <c:crossBetween val="midCat"/>
      </c:valAx>
      <c:valAx>
        <c:axId val="2410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191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POLARIMETRO!$A$43:$A$78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POLARIMETRO!$C$43:$C$78</c:f>
              <c:numCache>
                <c:formatCode>General</c:formatCode>
                <c:ptCount val="36"/>
                <c:pt idx="0">
                  <c:v>16.100000000000001</c:v>
                </c:pt>
                <c:pt idx="1">
                  <c:v>11.5</c:v>
                </c:pt>
                <c:pt idx="2">
                  <c:v>7.3</c:v>
                </c:pt>
                <c:pt idx="3">
                  <c:v>3.8</c:v>
                </c:pt>
                <c:pt idx="4">
                  <c:v>1.5</c:v>
                </c:pt>
                <c:pt idx="5">
                  <c:v>0.9</c:v>
                </c:pt>
                <c:pt idx="6">
                  <c:v>2</c:v>
                </c:pt>
                <c:pt idx="7">
                  <c:v>4.7</c:v>
                </c:pt>
                <c:pt idx="8">
                  <c:v>8.4</c:v>
                </c:pt>
                <c:pt idx="9">
                  <c:v>12.5</c:v>
                </c:pt>
                <c:pt idx="10">
                  <c:v>17.100000000000001</c:v>
                </c:pt>
                <c:pt idx="11">
                  <c:v>21.3</c:v>
                </c:pt>
                <c:pt idx="12">
                  <c:v>24.4</c:v>
                </c:pt>
                <c:pt idx="13">
                  <c:v>26.4</c:v>
                </c:pt>
                <c:pt idx="14">
                  <c:v>26.9</c:v>
                </c:pt>
                <c:pt idx="15">
                  <c:v>26.1</c:v>
                </c:pt>
                <c:pt idx="16">
                  <c:v>23.8</c:v>
                </c:pt>
                <c:pt idx="17">
                  <c:v>20.5</c:v>
                </c:pt>
                <c:pt idx="18">
                  <c:v>16.3</c:v>
                </c:pt>
                <c:pt idx="19">
                  <c:v>11.7</c:v>
                </c:pt>
                <c:pt idx="20">
                  <c:v>7.4</c:v>
                </c:pt>
                <c:pt idx="21">
                  <c:v>3.7</c:v>
                </c:pt>
                <c:pt idx="22">
                  <c:v>1.6</c:v>
                </c:pt>
                <c:pt idx="23">
                  <c:v>0.9</c:v>
                </c:pt>
                <c:pt idx="24">
                  <c:v>2</c:v>
                </c:pt>
                <c:pt idx="25">
                  <c:v>4.7</c:v>
                </c:pt>
                <c:pt idx="26">
                  <c:v>8.5</c:v>
                </c:pt>
                <c:pt idx="27">
                  <c:v>13.1</c:v>
                </c:pt>
                <c:pt idx="28">
                  <c:v>17.899999999999999</c:v>
                </c:pt>
                <c:pt idx="29">
                  <c:v>21.9</c:v>
                </c:pt>
                <c:pt idx="30">
                  <c:v>25.1</c:v>
                </c:pt>
                <c:pt idx="31">
                  <c:v>26.9</c:v>
                </c:pt>
                <c:pt idx="32">
                  <c:v>27.4</c:v>
                </c:pt>
                <c:pt idx="33">
                  <c:v>26.4</c:v>
                </c:pt>
                <c:pt idx="34">
                  <c:v>24</c:v>
                </c:pt>
                <c:pt idx="3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FE-45BB-864F-03574E609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5839"/>
        <c:axId val="311102079"/>
      </c:scatterChart>
      <c:valAx>
        <c:axId val="3699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11102079"/>
        <c:crosses val="autoZero"/>
        <c:crossBetween val="midCat"/>
      </c:valAx>
      <c:valAx>
        <c:axId val="3111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6992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47</xdr:row>
      <xdr:rowOff>7651</xdr:rowOff>
    </xdr:from>
    <xdr:to>
      <xdr:col>12</xdr:col>
      <xdr:colOff>147740</xdr:colOff>
      <xdr:row>61</xdr:row>
      <xdr:rowOff>83851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E0CDF4-A24D-4CFF-A0FD-0C2E5421A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28</xdr:row>
      <xdr:rowOff>160020</xdr:rowOff>
    </xdr:from>
    <xdr:to>
      <xdr:col>12</xdr:col>
      <xdr:colOff>180605</xdr:colOff>
      <xdr:row>36</xdr:row>
      <xdr:rowOff>131258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E6407921-DA83-4073-84E7-183BB13B1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6520" y="6446520"/>
          <a:ext cx="2961905" cy="1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42</xdr:row>
      <xdr:rowOff>109537</xdr:rowOff>
    </xdr:from>
    <xdr:to>
      <xdr:col>12</xdr:col>
      <xdr:colOff>428625</xdr:colOff>
      <xdr:row>56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712EDB-6960-460B-A352-7D86F7D31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358707</xdr:colOff>
      <xdr:row>58</xdr:row>
      <xdr:rowOff>47016</xdr:rowOff>
    </xdr:from>
    <xdr:to>
      <xdr:col>11</xdr:col>
      <xdr:colOff>1526026</xdr:colOff>
      <xdr:row>72</xdr:row>
      <xdr:rowOff>94844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E28EE96-F55C-4441-8E98-7C3257542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E77C-BFFA-4C34-ADF7-B0824CD74AAF}">
  <dimension ref="A1:Q60"/>
  <sheetViews>
    <sheetView tabSelected="1" topLeftCell="A36" zoomScale="125" workbookViewId="0">
      <selection activeCell="C59" sqref="C59"/>
    </sheetView>
  </sheetViews>
  <sheetFormatPr baseColWidth="10" defaultColWidth="8.83203125" defaultRowHeight="15" x14ac:dyDescent="0.2"/>
  <cols>
    <col min="1" max="1" width="32.1640625" bestFit="1" customWidth="1"/>
    <col min="3" max="3" width="20.1640625" bestFit="1" customWidth="1"/>
    <col min="6" max="6" width="16.5" bestFit="1" customWidth="1"/>
    <col min="9" max="9" width="14.33203125" bestFit="1" customWidth="1"/>
    <col min="15" max="15" width="9.83203125" bestFit="1" customWidth="1"/>
  </cols>
  <sheetData>
    <row r="1" spans="1:10" x14ac:dyDescent="0.2">
      <c r="A1" s="36" t="s">
        <v>22</v>
      </c>
      <c r="B1" s="37"/>
      <c r="C1" s="37"/>
      <c r="D1" s="37"/>
      <c r="E1" s="37"/>
      <c r="F1" s="37"/>
      <c r="G1" s="37"/>
    </row>
    <row r="2" spans="1:10" x14ac:dyDescent="0.2">
      <c r="A2" s="37"/>
      <c r="B2" s="37"/>
      <c r="C2" s="37"/>
      <c r="D2" s="37"/>
      <c r="E2" s="37"/>
      <c r="F2" s="37"/>
      <c r="G2" s="37"/>
    </row>
    <row r="4" spans="1:10" x14ac:dyDescent="0.2">
      <c r="A4" s="38" t="s">
        <v>23</v>
      </c>
      <c r="B4" s="39"/>
      <c r="C4" s="39"/>
      <c r="D4" s="39"/>
      <c r="E4" s="39"/>
      <c r="F4" s="39"/>
      <c r="G4" s="39"/>
    </row>
    <row r="5" spans="1:10" x14ac:dyDescent="0.2">
      <c r="A5" s="33" t="s">
        <v>24</v>
      </c>
      <c r="B5" s="33"/>
      <c r="C5" s="33"/>
      <c r="D5" s="33"/>
      <c r="E5" s="33"/>
      <c r="F5" s="33"/>
      <c r="G5" s="33"/>
      <c r="I5" s="4" t="s">
        <v>25</v>
      </c>
      <c r="J5" s="3">
        <v>80</v>
      </c>
    </row>
    <row r="7" spans="1:10" x14ac:dyDescent="0.2">
      <c r="A7" s="4" t="s">
        <v>26</v>
      </c>
      <c r="B7" s="4" t="s">
        <v>15</v>
      </c>
      <c r="D7" s="12" t="s">
        <v>17</v>
      </c>
      <c r="E7" s="3" t="s">
        <v>15</v>
      </c>
      <c r="F7" s="18" t="s">
        <v>27</v>
      </c>
      <c r="G7" s="3" t="s">
        <v>15</v>
      </c>
    </row>
    <row r="8" spans="1:10" x14ac:dyDescent="0.2">
      <c r="A8" s="3">
        <v>25.5</v>
      </c>
      <c r="B8" s="3"/>
      <c r="D8" s="3">
        <f>AVERAGE(A8:A17)</f>
        <v>25.330000000000002</v>
      </c>
      <c r="E8" s="3"/>
      <c r="F8" s="3">
        <f>2*D8/J5</f>
        <v>0.63325000000000009</v>
      </c>
      <c r="G8" s="3"/>
    </row>
    <row r="9" spans="1:10" x14ac:dyDescent="0.2">
      <c r="A9" s="3">
        <v>26</v>
      </c>
      <c r="B9" s="3"/>
    </row>
    <row r="10" spans="1:10" x14ac:dyDescent="0.2">
      <c r="A10" s="3">
        <v>24.5</v>
      </c>
      <c r="B10" s="3"/>
    </row>
    <row r="11" spans="1:10" x14ac:dyDescent="0.2">
      <c r="A11" s="3">
        <v>25</v>
      </c>
      <c r="B11" s="3"/>
      <c r="F11" s="18" t="s">
        <v>44</v>
      </c>
      <c r="G11" s="3" t="s">
        <v>15</v>
      </c>
    </row>
    <row r="12" spans="1:10" x14ac:dyDescent="0.2">
      <c r="A12" s="3">
        <v>24.9</v>
      </c>
      <c r="B12" s="3"/>
      <c r="F12" s="3">
        <v>633</v>
      </c>
      <c r="G12" s="3"/>
    </row>
    <row r="13" spans="1:10" x14ac:dyDescent="0.2">
      <c r="A13" s="3">
        <v>24.5</v>
      </c>
      <c r="B13" s="3"/>
      <c r="F13" s="23"/>
    </row>
    <row r="14" spans="1:10" x14ac:dyDescent="0.2">
      <c r="A14" s="3">
        <v>26</v>
      </c>
      <c r="B14" s="3"/>
    </row>
    <row r="15" spans="1:10" x14ac:dyDescent="0.2">
      <c r="A15" s="3">
        <v>25.9</v>
      </c>
      <c r="B15" s="3"/>
    </row>
    <row r="16" spans="1:10" x14ac:dyDescent="0.2">
      <c r="A16" s="3">
        <v>25</v>
      </c>
      <c r="B16" s="3"/>
    </row>
    <row r="17" spans="1:15" x14ac:dyDescent="0.2">
      <c r="A17" s="3">
        <v>26</v>
      </c>
      <c r="B17" s="3"/>
    </row>
    <row r="19" spans="1:15" x14ac:dyDescent="0.2">
      <c r="L19" s="35" t="s">
        <v>47</v>
      </c>
      <c r="M19" s="35"/>
      <c r="N19" s="35"/>
      <c r="O19" s="35"/>
    </row>
    <row r="20" spans="1:15" x14ac:dyDescent="0.2">
      <c r="A20" s="40" t="s">
        <v>28</v>
      </c>
      <c r="B20" s="40"/>
      <c r="C20" s="40"/>
      <c r="D20" s="40"/>
      <c r="E20" s="40"/>
      <c r="F20" s="40"/>
      <c r="G20" s="40"/>
      <c r="L20" s="35"/>
      <c r="M20" s="35"/>
      <c r="N20" s="35"/>
      <c r="O20" s="35"/>
    </row>
    <row r="21" spans="1:15" x14ac:dyDescent="0.2">
      <c r="A21" s="33" t="s">
        <v>29</v>
      </c>
      <c r="B21" s="33"/>
      <c r="C21" s="33"/>
      <c r="D21" s="33"/>
      <c r="E21" s="33"/>
      <c r="F21" s="33"/>
      <c r="G21" s="33"/>
      <c r="I21" s="4" t="s">
        <v>25</v>
      </c>
      <c r="J21" s="3">
        <v>50</v>
      </c>
      <c r="L21" s="35"/>
      <c r="M21" s="35"/>
      <c r="N21" s="35"/>
      <c r="O21" s="35"/>
    </row>
    <row r="23" spans="1:15" x14ac:dyDescent="0.2">
      <c r="A23" s="4" t="s">
        <v>49</v>
      </c>
      <c r="B23" s="4" t="s">
        <v>15</v>
      </c>
      <c r="C23" s="4" t="s">
        <v>50</v>
      </c>
      <c r="D23" s="30" t="s">
        <v>30</v>
      </c>
      <c r="E23" s="30"/>
      <c r="F23" s="30"/>
      <c r="G23" s="31"/>
    </row>
    <row r="24" spans="1:15" x14ac:dyDescent="0.2">
      <c r="A24" s="3">
        <v>7.2</v>
      </c>
      <c r="B24" s="3"/>
      <c r="C24" s="3">
        <f>A24-$O$35</f>
        <v>7.2444444444444445</v>
      </c>
      <c r="D24" s="24">
        <v>5.38</v>
      </c>
      <c r="E24" s="3" t="s">
        <v>13</v>
      </c>
      <c r="F24" s="3">
        <v>0.05</v>
      </c>
      <c r="G24" s="3" t="s">
        <v>31</v>
      </c>
      <c r="O24" s="3" t="s">
        <v>48</v>
      </c>
    </row>
    <row r="25" spans="1:15" x14ac:dyDescent="0.2">
      <c r="A25" s="3">
        <v>7</v>
      </c>
      <c r="B25" s="3"/>
      <c r="C25" s="3">
        <f t="shared" ref="C25:C33" si="0">A25-$O$35</f>
        <v>7.0444444444444443</v>
      </c>
      <c r="O25" s="3">
        <v>-0.5</v>
      </c>
    </row>
    <row r="26" spans="1:15" x14ac:dyDescent="0.2">
      <c r="A26" s="3">
        <v>7.3</v>
      </c>
      <c r="B26" s="3"/>
      <c r="C26" s="3">
        <f>A26-$O$35</f>
        <v>7.3444444444444441</v>
      </c>
      <c r="O26" s="3">
        <v>0.1</v>
      </c>
    </row>
    <row r="27" spans="1:15" x14ac:dyDescent="0.2">
      <c r="A27" s="3">
        <v>6.9</v>
      </c>
      <c r="B27" s="3"/>
      <c r="C27" s="3">
        <f t="shared" si="0"/>
        <v>6.9444444444444446</v>
      </c>
      <c r="O27" s="3">
        <v>0.1</v>
      </c>
    </row>
    <row r="28" spans="1:15" x14ac:dyDescent="0.2">
      <c r="A28" s="3">
        <v>7.3</v>
      </c>
      <c r="B28" s="3"/>
      <c r="C28" s="3">
        <f t="shared" si="0"/>
        <v>7.3444444444444441</v>
      </c>
      <c r="O28" s="3">
        <v>-0.5</v>
      </c>
    </row>
    <row r="29" spans="1:15" x14ac:dyDescent="0.2">
      <c r="A29" s="3">
        <v>7.3</v>
      </c>
      <c r="B29" s="3"/>
      <c r="C29" s="3">
        <f t="shared" si="0"/>
        <v>7.3444444444444441</v>
      </c>
      <c r="O29" s="3">
        <v>0.3</v>
      </c>
    </row>
    <row r="30" spans="1:15" x14ac:dyDescent="0.2">
      <c r="A30" s="3">
        <v>7</v>
      </c>
      <c r="B30" s="3"/>
      <c r="C30" s="3">
        <f t="shared" si="0"/>
        <v>7.0444444444444443</v>
      </c>
      <c r="D30" s="25" t="s">
        <v>17</v>
      </c>
      <c r="E30" s="3" t="s">
        <v>15</v>
      </c>
      <c r="F30" s="18" t="s">
        <v>36</v>
      </c>
      <c r="G30" s="3" t="s">
        <v>15</v>
      </c>
      <c r="O30" s="3">
        <v>0</v>
      </c>
    </row>
    <row r="31" spans="1:15" x14ac:dyDescent="0.2">
      <c r="A31" s="3">
        <v>7.1</v>
      </c>
      <c r="B31" s="3"/>
      <c r="C31" s="3">
        <f t="shared" si="0"/>
        <v>7.1444444444444439</v>
      </c>
      <c r="D31" s="24">
        <f>AVERAGE(C24:C36)</f>
        <v>7.1944444444444446</v>
      </c>
      <c r="E31" s="3"/>
      <c r="F31" s="3">
        <f>((D24-F12*0.000001*J21/2)*(1-COS(D31*PI()/180)))/(D24*(1-COS(D31*PI()/180))-(F12*0.000001*J21/2))</f>
        <v>1.5917413497533037</v>
      </c>
      <c r="G31" s="3"/>
      <c r="O31" s="3">
        <v>0.1</v>
      </c>
    </row>
    <row r="32" spans="1:15" ht="15" customHeight="1" x14ac:dyDescent="0.2">
      <c r="A32" s="3">
        <v>7.3</v>
      </c>
      <c r="B32" s="3"/>
      <c r="C32" s="3">
        <f t="shared" si="0"/>
        <v>7.3444444444444441</v>
      </c>
      <c r="F32" s="34" t="s">
        <v>40</v>
      </c>
      <c r="G32" s="34"/>
      <c r="O32" s="3">
        <v>0</v>
      </c>
    </row>
    <row r="33" spans="1:17" x14ac:dyDescent="0.2">
      <c r="A33" s="3">
        <v>7.1</v>
      </c>
      <c r="B33" s="3"/>
      <c r="C33" s="3">
        <f t="shared" si="0"/>
        <v>7.1444444444444439</v>
      </c>
      <c r="F33" s="34"/>
      <c r="G33" s="34"/>
      <c r="O33" s="3">
        <v>0</v>
      </c>
    </row>
    <row r="34" spans="1:17" x14ac:dyDescent="0.2">
      <c r="A34" s="3"/>
      <c r="B34" s="3"/>
      <c r="C34" s="3"/>
      <c r="F34" s="34"/>
      <c r="G34" s="34"/>
      <c r="O34" s="3" t="s">
        <v>17</v>
      </c>
    </row>
    <row r="35" spans="1:17" x14ac:dyDescent="0.2">
      <c r="A35" s="3"/>
      <c r="B35" s="3"/>
      <c r="C35" s="3"/>
      <c r="F35" s="34"/>
      <c r="G35" s="34"/>
      <c r="O35" s="3">
        <f>AVERAGE(O25:O33)</f>
        <v>-4.4444444444444446E-2</v>
      </c>
    </row>
    <row r="36" spans="1:17" x14ac:dyDescent="0.2">
      <c r="A36" s="3"/>
      <c r="B36" s="3"/>
      <c r="C36" s="3"/>
      <c r="F36" s="34"/>
      <c r="G36" s="34"/>
    </row>
    <row r="38" spans="1:17" x14ac:dyDescent="0.2">
      <c r="A38" s="32" t="s">
        <v>32</v>
      </c>
      <c r="B38" s="32"/>
      <c r="C38" s="32"/>
      <c r="D38" s="32"/>
      <c r="E38" s="32"/>
      <c r="F38" s="32"/>
      <c r="G38" s="32"/>
      <c r="L38" s="33" t="s">
        <v>39</v>
      </c>
      <c r="M38" s="33"/>
    </row>
    <row r="39" spans="1:17" x14ac:dyDescent="0.2">
      <c r="A39" s="33" t="s">
        <v>33</v>
      </c>
      <c r="B39" s="33"/>
      <c r="C39" s="33"/>
      <c r="D39" s="33"/>
      <c r="E39" s="33"/>
      <c r="F39" s="33"/>
      <c r="G39" s="33"/>
      <c r="L39" s="4" t="s">
        <v>37</v>
      </c>
      <c r="M39" s="19">
        <v>1013</v>
      </c>
    </row>
    <row r="40" spans="1:17" x14ac:dyDescent="0.2">
      <c r="L40" s="4" t="s">
        <v>38</v>
      </c>
      <c r="M40" s="19">
        <v>22</v>
      </c>
    </row>
    <row r="41" spans="1:17" x14ac:dyDescent="0.2">
      <c r="A41" s="22" t="s">
        <v>34</v>
      </c>
      <c r="B41" s="4" t="s">
        <v>15</v>
      </c>
      <c r="C41" s="22" t="s">
        <v>41</v>
      </c>
      <c r="D41" s="22" t="s">
        <v>42</v>
      </c>
      <c r="F41" s="29" t="s">
        <v>35</v>
      </c>
      <c r="G41" s="30"/>
      <c r="H41" s="30"/>
      <c r="I41" s="31"/>
      <c r="L41" s="4" t="s">
        <v>36</v>
      </c>
      <c r="M41" s="19">
        <v>1.0002690000000001</v>
      </c>
    </row>
    <row r="42" spans="1:17" x14ac:dyDescent="0.2">
      <c r="A42" s="3">
        <v>300</v>
      </c>
      <c r="B42" s="3">
        <v>100</v>
      </c>
      <c r="C42" s="3">
        <v>6</v>
      </c>
      <c r="D42" s="19">
        <f>C42/A42</f>
        <v>0.02</v>
      </c>
      <c r="F42" s="3">
        <v>32.33</v>
      </c>
      <c r="G42" s="3" t="s">
        <v>13</v>
      </c>
      <c r="H42" s="3">
        <v>0.05</v>
      </c>
      <c r="I42" s="3" t="s">
        <v>31</v>
      </c>
    </row>
    <row r="43" spans="1:17" x14ac:dyDescent="0.2">
      <c r="A43" s="3">
        <v>600</v>
      </c>
      <c r="B43" s="3">
        <v>100</v>
      </c>
      <c r="C43" s="3">
        <v>12.2</v>
      </c>
      <c r="D43" s="19">
        <f>C43/A43</f>
        <v>2.0333333333333332E-2</v>
      </c>
    </row>
    <row r="44" spans="1:17" x14ac:dyDescent="0.2">
      <c r="A44" s="3">
        <v>900</v>
      </c>
      <c r="B44" s="3">
        <v>100</v>
      </c>
      <c r="C44" s="3">
        <v>17.100000000000001</v>
      </c>
      <c r="D44" s="19">
        <f t="shared" ref="D44:D50" si="1">C44/A44</f>
        <v>1.9000000000000003E-2</v>
      </c>
    </row>
    <row r="45" spans="1:17" x14ac:dyDescent="0.2">
      <c r="A45" s="3">
        <v>1200</v>
      </c>
      <c r="B45" s="3">
        <v>100</v>
      </c>
      <c r="C45" s="3">
        <v>23.5</v>
      </c>
      <c r="D45" s="19">
        <f t="shared" si="1"/>
        <v>1.9583333333333335E-2</v>
      </c>
      <c r="F45" s="20" t="s">
        <v>43</v>
      </c>
      <c r="G45" s="21">
        <f>D60*F12*0.000001/(2*F42)</f>
        <v>2.0384870719776381E-7</v>
      </c>
      <c r="L45" s="3" t="s">
        <v>51</v>
      </c>
      <c r="M45" s="3"/>
      <c r="N45" s="3"/>
      <c r="O45" s="3" t="s">
        <v>52</v>
      </c>
      <c r="P45" s="3" t="s">
        <v>53</v>
      </c>
      <c r="Q45" s="3" t="s">
        <v>54</v>
      </c>
    </row>
    <row r="46" spans="1:17" x14ac:dyDescent="0.2">
      <c r="A46" s="3">
        <v>1500</v>
      </c>
      <c r="B46" s="3">
        <v>100</v>
      </c>
      <c r="C46" s="3">
        <v>30.9</v>
      </c>
      <c r="D46" s="19">
        <f t="shared" si="1"/>
        <v>2.06E-2</v>
      </c>
      <c r="F46" s="21" t="s">
        <v>45</v>
      </c>
      <c r="G46" s="21">
        <f>1+G45*1013</f>
        <v>1.0002064987403914</v>
      </c>
    </row>
    <row r="47" spans="1:17" x14ac:dyDescent="0.2">
      <c r="A47" s="3">
        <v>1800</v>
      </c>
      <c r="B47" s="3">
        <v>100</v>
      </c>
      <c r="C47" s="3">
        <v>37</v>
      </c>
      <c r="D47" s="19">
        <f t="shared" si="1"/>
        <v>2.0555555555555556E-2</v>
      </c>
    </row>
    <row r="48" spans="1:17" x14ac:dyDescent="0.2">
      <c r="A48" s="3">
        <v>-300</v>
      </c>
      <c r="B48" s="3">
        <v>100</v>
      </c>
      <c r="C48" s="3">
        <v>-7.8</v>
      </c>
      <c r="D48" s="19">
        <f t="shared" si="1"/>
        <v>2.5999999999999999E-2</v>
      </c>
    </row>
    <row r="49" spans="1:4" x14ac:dyDescent="0.2">
      <c r="A49" s="3">
        <v>-600</v>
      </c>
      <c r="B49" s="3">
        <v>100</v>
      </c>
      <c r="C49" s="3">
        <v>-12.8</v>
      </c>
      <c r="D49" s="19">
        <f t="shared" si="1"/>
        <v>2.1333333333333336E-2</v>
      </c>
    </row>
    <row r="50" spans="1:4" x14ac:dyDescent="0.2">
      <c r="A50" s="3">
        <v>-800</v>
      </c>
      <c r="B50" s="3">
        <v>100</v>
      </c>
      <c r="C50" s="3">
        <v>-16</v>
      </c>
      <c r="D50" s="19">
        <f t="shared" si="1"/>
        <v>0.02</v>
      </c>
    </row>
    <row r="51" spans="1:4" x14ac:dyDescent="0.2">
      <c r="A51" s="3"/>
      <c r="B51" s="3">
        <v>100</v>
      </c>
      <c r="C51" s="3">
        <v>0</v>
      </c>
      <c r="D51" s="19"/>
    </row>
    <row r="52" spans="1:4" x14ac:dyDescent="0.2">
      <c r="A52" s="3"/>
      <c r="B52" s="3">
        <v>100</v>
      </c>
      <c r="C52" s="3">
        <v>0</v>
      </c>
      <c r="D52" s="19"/>
    </row>
    <row r="53" spans="1:4" x14ac:dyDescent="0.2">
      <c r="A53" s="3"/>
      <c r="B53" s="3">
        <v>100</v>
      </c>
      <c r="C53" s="3">
        <v>0</v>
      </c>
      <c r="D53" s="19"/>
    </row>
    <row r="54" spans="1:4" x14ac:dyDescent="0.2">
      <c r="A54" s="3"/>
      <c r="B54" s="3">
        <v>100</v>
      </c>
      <c r="C54" s="3">
        <v>0</v>
      </c>
      <c r="D54" s="19"/>
    </row>
    <row r="55" spans="1:4" x14ac:dyDescent="0.2">
      <c r="A55" s="3"/>
      <c r="B55" s="3">
        <v>100</v>
      </c>
      <c r="C55" s="3">
        <v>0</v>
      </c>
      <c r="D55" s="19"/>
    </row>
    <row r="56" spans="1:4" x14ac:dyDescent="0.2">
      <c r="A56" s="3"/>
      <c r="B56" s="3">
        <v>100</v>
      </c>
      <c r="C56" s="3">
        <v>0</v>
      </c>
      <c r="D56" s="19"/>
    </row>
    <row r="57" spans="1:4" x14ac:dyDescent="0.2">
      <c r="A57" s="3"/>
      <c r="B57" s="3">
        <v>100</v>
      </c>
      <c r="C57" s="3">
        <v>0</v>
      </c>
      <c r="D57" s="19"/>
    </row>
    <row r="59" spans="1:4" x14ac:dyDescent="0.2">
      <c r="D59" s="4" t="s">
        <v>46</v>
      </c>
    </row>
    <row r="60" spans="1:4" x14ac:dyDescent="0.2">
      <c r="D60" s="3">
        <f>AVERAGE(D42:D57)</f>
        <v>2.0822839506172839E-2</v>
      </c>
    </row>
  </sheetData>
  <mergeCells count="12">
    <mergeCell ref="L19:O21"/>
    <mergeCell ref="A1:G2"/>
    <mergeCell ref="A4:G4"/>
    <mergeCell ref="A5:G5"/>
    <mergeCell ref="A20:G20"/>
    <mergeCell ref="A21:G21"/>
    <mergeCell ref="F41:I41"/>
    <mergeCell ref="A38:G38"/>
    <mergeCell ref="A39:G39"/>
    <mergeCell ref="D23:G23"/>
    <mergeCell ref="L38:M38"/>
    <mergeCell ref="F32:G3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E5CD-EF45-4434-9F6A-3F3A9BFB11B8}">
  <dimension ref="A1:T86"/>
  <sheetViews>
    <sheetView topLeftCell="A5" zoomScale="94" workbookViewId="0">
      <selection activeCell="I12" sqref="I12"/>
    </sheetView>
  </sheetViews>
  <sheetFormatPr baseColWidth="10" defaultColWidth="8.83203125" defaultRowHeight="15" x14ac:dyDescent="0.2"/>
  <cols>
    <col min="1" max="1" width="13.33203125" customWidth="1"/>
    <col min="2" max="2" width="11.5" customWidth="1"/>
    <col min="3" max="3" width="14.5" bestFit="1" customWidth="1"/>
    <col min="4" max="4" width="18.83203125" bestFit="1" customWidth="1"/>
    <col min="5" max="5" width="23.33203125" bestFit="1" customWidth="1"/>
    <col min="7" max="8" width="13.1640625" bestFit="1" customWidth="1"/>
    <col min="9" max="9" width="11.33203125" customWidth="1"/>
    <col min="10" max="10" width="12.1640625" bestFit="1" customWidth="1"/>
    <col min="11" max="11" width="14.5" customWidth="1"/>
    <col min="12" max="12" width="23.33203125" bestFit="1" customWidth="1"/>
    <col min="15" max="15" width="13.1640625" bestFit="1" customWidth="1"/>
    <col min="16" max="16" width="10.6640625" customWidth="1"/>
    <col min="17" max="17" width="12.1640625" bestFit="1" customWidth="1"/>
    <col min="18" max="18" width="6.5" bestFit="1" customWidth="1"/>
    <col min="19" max="19" width="23.33203125" bestFit="1" customWidth="1"/>
  </cols>
  <sheetData>
    <row r="1" spans="1:9" ht="16" thickBot="1" x14ac:dyDescent="0.25">
      <c r="A1" s="44" t="s">
        <v>0</v>
      </c>
      <c r="B1" s="45"/>
      <c r="C1" s="45"/>
      <c r="D1" s="46"/>
      <c r="E1" s="45"/>
      <c r="F1" s="45"/>
      <c r="G1" s="47"/>
      <c r="H1" s="2"/>
      <c r="I1" s="6"/>
    </row>
    <row r="2" spans="1:9" x14ac:dyDescent="0.2">
      <c r="A2" s="41" t="s">
        <v>1</v>
      </c>
      <c r="B2" s="42"/>
      <c r="C2" s="43"/>
      <c r="E2" s="41" t="s">
        <v>2</v>
      </c>
      <c r="F2" s="42"/>
      <c r="G2" s="43"/>
      <c r="H2" s="16"/>
    </row>
    <row r="3" spans="1:9" x14ac:dyDescent="0.2">
      <c r="A3" s="26" t="s">
        <v>3</v>
      </c>
      <c r="B3" s="6"/>
      <c r="C3" s="7"/>
      <c r="E3" s="26" t="s">
        <v>3</v>
      </c>
      <c r="F3" s="6"/>
      <c r="G3" s="7"/>
    </row>
    <row r="4" spans="1:9" x14ac:dyDescent="0.2">
      <c r="A4" s="5">
        <v>90.7</v>
      </c>
      <c r="B4" s="6"/>
      <c r="C4" s="7"/>
      <c r="E4" s="5">
        <v>0.15</v>
      </c>
      <c r="F4" s="6"/>
      <c r="G4" s="7"/>
    </row>
    <row r="5" spans="1:9" x14ac:dyDescent="0.2">
      <c r="A5" s="5">
        <v>121.1</v>
      </c>
      <c r="B5" s="6"/>
      <c r="C5" s="7"/>
      <c r="E5" s="5">
        <v>0.1</v>
      </c>
      <c r="F5" s="6"/>
      <c r="G5" s="7"/>
    </row>
    <row r="6" spans="1:9" x14ac:dyDescent="0.2">
      <c r="A6" s="5">
        <v>105.3</v>
      </c>
      <c r="B6" s="4" t="s">
        <v>4</v>
      </c>
      <c r="C6" s="8">
        <f>(MAX(A4:A15)-MIN(A4:A15))/2</f>
        <v>25.699999999999996</v>
      </c>
      <c r="E6" s="5">
        <v>0.1</v>
      </c>
      <c r="F6" s="4" t="s">
        <v>4</v>
      </c>
      <c r="G6" s="3">
        <f>(MAX(E4:E15)-MIN(E4:E15))/2</f>
        <v>0.22499999999999998</v>
      </c>
    </row>
    <row r="7" spans="1:9" x14ac:dyDescent="0.2">
      <c r="A7" s="5">
        <v>75</v>
      </c>
      <c r="B7" s="4" t="s">
        <v>5</v>
      </c>
      <c r="C7" s="8">
        <f>_xlfn.STDEV.S(A4:A15)</f>
        <v>16.343432252063074</v>
      </c>
      <c r="E7" s="5">
        <v>0.15</v>
      </c>
      <c r="F7" s="4" t="s">
        <v>5</v>
      </c>
      <c r="G7" s="3">
        <f>_xlfn.STDEV.S(E4:E15)</f>
        <v>0.12873216263610932</v>
      </c>
      <c r="H7" s="17"/>
    </row>
    <row r="8" spans="1:9" x14ac:dyDescent="0.2">
      <c r="A8" s="5">
        <v>89.2</v>
      </c>
      <c r="B8" s="6"/>
      <c r="C8" s="7"/>
      <c r="E8" s="5">
        <v>0</v>
      </c>
      <c r="F8" s="4" t="s">
        <v>6</v>
      </c>
      <c r="G8" s="3">
        <f>AVERAGE(E4:E15)</f>
        <v>2.0833333333333332E-2</v>
      </c>
    </row>
    <row r="9" spans="1:9" x14ac:dyDescent="0.2">
      <c r="A9" s="5">
        <v>69.7</v>
      </c>
      <c r="B9" s="6"/>
      <c r="C9" s="7"/>
      <c r="E9" s="5">
        <v>-0.3</v>
      </c>
      <c r="F9" s="6"/>
      <c r="G9" s="7"/>
    </row>
    <row r="10" spans="1:9" x14ac:dyDescent="0.2">
      <c r="A10" s="5">
        <v>83</v>
      </c>
      <c r="B10" s="6"/>
      <c r="C10" s="7"/>
      <c r="E10" s="5">
        <v>0</v>
      </c>
      <c r="F10" s="6"/>
      <c r="G10" s="7"/>
      <c r="H10" s="16"/>
    </row>
    <row r="11" spans="1:9" x14ac:dyDescent="0.2">
      <c r="A11" s="5">
        <v>101</v>
      </c>
      <c r="B11" s="6"/>
      <c r="C11" s="7"/>
      <c r="E11" s="5">
        <v>0</v>
      </c>
      <c r="F11" s="6"/>
      <c r="G11" s="7"/>
    </row>
    <row r="12" spans="1:9" x14ac:dyDescent="0.2">
      <c r="A12" s="5">
        <v>105.1</v>
      </c>
      <c r="B12" s="6"/>
      <c r="C12" s="7"/>
      <c r="E12" s="5">
        <v>0</v>
      </c>
      <c r="F12" s="6"/>
      <c r="G12" s="7"/>
    </row>
    <row r="13" spans="1:9" x14ac:dyDescent="0.2">
      <c r="A13" s="5"/>
      <c r="B13" s="6"/>
      <c r="C13" s="7"/>
      <c r="E13" s="5">
        <v>-0.1</v>
      </c>
      <c r="F13" s="6"/>
      <c r="G13" s="7"/>
    </row>
    <row r="14" spans="1:9" x14ac:dyDescent="0.2">
      <c r="A14" s="5"/>
      <c r="B14" s="6"/>
      <c r="C14" s="7"/>
      <c r="E14" s="5">
        <v>0</v>
      </c>
      <c r="F14" s="6"/>
      <c r="G14" s="7"/>
    </row>
    <row r="15" spans="1:9" ht="16" thickBot="1" x14ac:dyDescent="0.25">
      <c r="A15" s="9"/>
      <c r="B15" s="10"/>
      <c r="C15" s="11"/>
      <c r="E15" s="9">
        <v>0.15</v>
      </c>
      <c r="F15" s="10"/>
      <c r="G15" s="11"/>
    </row>
    <row r="17" spans="1:19" x14ac:dyDescent="0.2">
      <c r="A17" s="32" t="s">
        <v>7</v>
      </c>
      <c r="B17" s="32"/>
      <c r="C17" s="32"/>
      <c r="D17" s="32"/>
      <c r="E17" s="32"/>
      <c r="F17" s="32"/>
      <c r="G17" s="32"/>
    </row>
    <row r="19" spans="1:19" x14ac:dyDescent="0.2">
      <c r="A19" s="15" t="s">
        <v>8</v>
      </c>
      <c r="H19" s="15" t="s">
        <v>8</v>
      </c>
      <c r="O19" s="15" t="s">
        <v>18</v>
      </c>
    </row>
    <row r="21" spans="1:19" x14ac:dyDescent="0.2">
      <c r="A21" s="1" t="s">
        <v>10</v>
      </c>
      <c r="B21" s="3">
        <v>663.7</v>
      </c>
      <c r="C21" s="12"/>
      <c r="D21" s="3"/>
      <c r="E21" s="12" t="s">
        <v>9</v>
      </c>
      <c r="H21" s="1" t="s">
        <v>10</v>
      </c>
      <c r="I21" s="3">
        <v>663.7</v>
      </c>
      <c r="J21" s="12"/>
      <c r="K21" s="3"/>
      <c r="L21" s="12" t="s">
        <v>9</v>
      </c>
      <c r="O21" s="1" t="s">
        <v>10</v>
      </c>
      <c r="P21" s="3">
        <v>-920</v>
      </c>
      <c r="Q21" s="12"/>
      <c r="R21" s="3"/>
      <c r="S21" s="12" t="s">
        <v>9</v>
      </c>
    </row>
    <row r="22" spans="1:19" x14ac:dyDescent="0.2">
      <c r="A22" s="12" t="s">
        <v>11</v>
      </c>
      <c r="B22" s="3">
        <v>0.20300000000000001</v>
      </c>
      <c r="C22" s="12" t="s">
        <v>13</v>
      </c>
      <c r="D22" s="3"/>
      <c r="E22" s="12" t="s">
        <v>12</v>
      </c>
      <c r="H22" s="12" t="s">
        <v>11</v>
      </c>
      <c r="I22" s="3">
        <v>0.105</v>
      </c>
      <c r="J22" s="12" t="s">
        <v>13</v>
      </c>
      <c r="K22" s="3"/>
      <c r="L22" s="12" t="s">
        <v>12</v>
      </c>
      <c r="O22" s="12" t="s">
        <v>11</v>
      </c>
      <c r="P22" s="3">
        <f>B22</f>
        <v>0.20300000000000001</v>
      </c>
      <c r="Q22" s="12" t="s">
        <v>13</v>
      </c>
      <c r="R22" s="3">
        <f>D22</f>
        <v>0</v>
      </c>
      <c r="S22" s="12" t="s">
        <v>12</v>
      </c>
    </row>
    <row r="24" spans="1:19" x14ac:dyDescent="0.2">
      <c r="A24" s="3" t="s">
        <v>14</v>
      </c>
      <c r="B24" s="3" t="s">
        <v>15</v>
      </c>
      <c r="C24" s="3" t="s">
        <v>16</v>
      </c>
      <c r="D24" s="13" t="s">
        <v>15</v>
      </c>
      <c r="H24" s="3" t="s">
        <v>14</v>
      </c>
      <c r="I24" s="3" t="s">
        <v>15</v>
      </c>
      <c r="J24" s="3" t="s">
        <v>16</v>
      </c>
      <c r="K24" s="13" t="s">
        <v>15</v>
      </c>
      <c r="O24" s="3" t="s">
        <v>14</v>
      </c>
      <c r="P24" s="3" t="s">
        <v>15</v>
      </c>
      <c r="Q24" s="3" t="s">
        <v>16</v>
      </c>
      <c r="R24" s="13" t="s">
        <v>15</v>
      </c>
    </row>
    <row r="25" spans="1:19" x14ac:dyDescent="0.2">
      <c r="A25" s="3">
        <v>6.7</v>
      </c>
      <c r="B25" s="3"/>
      <c r="C25" s="3">
        <f>A25-$G$8</f>
        <v>6.6791666666666671</v>
      </c>
      <c r="D25" s="3"/>
      <c r="H25" s="3">
        <v>3.6</v>
      </c>
      <c r="I25" s="3"/>
      <c r="J25" s="3">
        <f t="shared" ref="J25:J36" si="0">H25-$G$8</f>
        <v>3.5791666666666666</v>
      </c>
      <c r="K25" s="3"/>
      <c r="O25" s="3">
        <v>-5.75</v>
      </c>
      <c r="P25" s="3"/>
      <c r="Q25" s="3">
        <f>O25-$G$8</f>
        <v>-5.770833333333333</v>
      </c>
      <c r="R25" s="3"/>
    </row>
    <row r="26" spans="1:19" x14ac:dyDescent="0.2">
      <c r="A26" s="3">
        <v>6.65</v>
      </c>
      <c r="B26" s="3"/>
      <c r="C26" s="3">
        <f>A26-$G$8</f>
        <v>6.6291666666666673</v>
      </c>
      <c r="D26" s="3"/>
      <c r="H26" s="3">
        <v>3.65</v>
      </c>
      <c r="I26" s="3"/>
      <c r="J26" s="3">
        <f t="shared" si="0"/>
        <v>3.6291666666666664</v>
      </c>
      <c r="K26" s="3"/>
      <c r="O26" s="3">
        <v>-5.7</v>
      </c>
      <c r="P26" s="3"/>
      <c r="Q26" s="3">
        <f t="shared" ref="Q26:Q36" si="1">O26-$G$8</f>
        <v>-5.7208333333333332</v>
      </c>
      <c r="R26" s="3"/>
    </row>
    <row r="27" spans="1:19" x14ac:dyDescent="0.2">
      <c r="A27" s="3">
        <v>6.75</v>
      </c>
      <c r="B27" s="3"/>
      <c r="C27" s="3">
        <f t="shared" ref="C27:C36" si="2">A27-$G$8</f>
        <v>6.729166666666667</v>
      </c>
      <c r="D27" s="3"/>
      <c r="H27" s="3">
        <v>3.55</v>
      </c>
      <c r="I27" s="3"/>
      <c r="J27" s="3">
        <f t="shared" si="0"/>
        <v>3.5291666666666663</v>
      </c>
      <c r="K27" s="3"/>
      <c r="O27" s="3">
        <v>-5.8</v>
      </c>
      <c r="P27" s="3"/>
      <c r="Q27" s="3">
        <f t="shared" si="1"/>
        <v>-5.8208333333333329</v>
      </c>
      <c r="R27" s="3"/>
    </row>
    <row r="28" spans="1:19" x14ac:dyDescent="0.2">
      <c r="A28" s="3">
        <v>6.7</v>
      </c>
      <c r="B28" s="3"/>
      <c r="C28" s="3">
        <f t="shared" si="2"/>
        <v>6.6791666666666671</v>
      </c>
      <c r="D28" s="3"/>
      <c r="H28" s="3">
        <v>3.6</v>
      </c>
      <c r="I28" s="3"/>
      <c r="J28" s="3">
        <f t="shared" si="0"/>
        <v>3.5791666666666666</v>
      </c>
      <c r="K28" s="3"/>
      <c r="O28" s="3">
        <v>-5.8</v>
      </c>
      <c r="P28" s="3"/>
      <c r="Q28" s="3">
        <f t="shared" si="1"/>
        <v>-5.8208333333333329</v>
      </c>
      <c r="R28" s="3"/>
    </row>
    <row r="29" spans="1:19" x14ac:dyDescent="0.2">
      <c r="A29" s="3">
        <v>6.7</v>
      </c>
      <c r="B29" s="3"/>
      <c r="C29" s="3">
        <f t="shared" si="2"/>
        <v>6.6791666666666671</v>
      </c>
      <c r="D29" s="3"/>
      <c r="H29" s="3">
        <v>3.7</v>
      </c>
      <c r="I29" s="3"/>
      <c r="J29" s="3">
        <f t="shared" si="0"/>
        <v>3.6791666666666667</v>
      </c>
      <c r="K29" s="3"/>
      <c r="O29" s="3">
        <v>-5.6</v>
      </c>
      <c r="P29" s="3"/>
      <c r="Q29" s="3">
        <f t="shared" si="1"/>
        <v>-5.6208333333333327</v>
      </c>
      <c r="R29" s="3"/>
    </row>
    <row r="30" spans="1:19" x14ac:dyDescent="0.2">
      <c r="A30" s="3">
        <v>6.8</v>
      </c>
      <c r="B30" s="3"/>
      <c r="C30" s="3">
        <f t="shared" si="2"/>
        <v>6.7791666666666668</v>
      </c>
      <c r="D30" s="3"/>
      <c r="H30" s="3">
        <v>3.6</v>
      </c>
      <c r="I30" s="3"/>
      <c r="J30" s="3">
        <f t="shared" si="0"/>
        <v>3.5791666666666666</v>
      </c>
      <c r="K30" s="3"/>
      <c r="O30" s="3">
        <v>-5.7</v>
      </c>
      <c r="P30" s="3"/>
      <c r="Q30" s="3">
        <f t="shared" si="1"/>
        <v>-5.7208333333333332</v>
      </c>
      <c r="R30" s="3"/>
    </row>
    <row r="31" spans="1:19" x14ac:dyDescent="0.2">
      <c r="A31" s="3">
        <v>6.7</v>
      </c>
      <c r="B31" s="3"/>
      <c r="C31" s="3">
        <f t="shared" si="2"/>
        <v>6.6791666666666671</v>
      </c>
      <c r="D31" s="3"/>
      <c r="H31" s="3">
        <v>3.65</v>
      </c>
      <c r="I31" s="3"/>
      <c r="J31" s="3">
        <f t="shared" si="0"/>
        <v>3.6291666666666664</v>
      </c>
      <c r="K31" s="3"/>
      <c r="O31" s="3">
        <v>-5.75</v>
      </c>
      <c r="P31" s="3"/>
      <c r="Q31" s="3">
        <f t="shared" si="1"/>
        <v>-5.770833333333333</v>
      </c>
      <c r="R31" s="3"/>
    </row>
    <row r="32" spans="1:19" x14ac:dyDescent="0.2">
      <c r="A32" s="3">
        <v>6.75</v>
      </c>
      <c r="B32" s="3"/>
      <c r="C32" s="3">
        <f t="shared" si="2"/>
        <v>6.729166666666667</v>
      </c>
      <c r="D32" s="3"/>
      <c r="H32" s="3">
        <v>3.65</v>
      </c>
      <c r="I32" s="3"/>
      <c r="J32" s="3">
        <f t="shared" si="0"/>
        <v>3.6291666666666664</v>
      </c>
      <c r="K32" s="3"/>
      <c r="O32" s="3">
        <v>-5.7</v>
      </c>
      <c r="P32" s="3"/>
      <c r="Q32" s="3">
        <f t="shared" si="1"/>
        <v>-5.7208333333333332</v>
      </c>
      <c r="R32" s="3"/>
    </row>
    <row r="33" spans="1:20" x14ac:dyDescent="0.2">
      <c r="A33" s="3">
        <v>6.75</v>
      </c>
      <c r="B33" s="3"/>
      <c r="C33" s="3">
        <f t="shared" si="2"/>
        <v>6.729166666666667</v>
      </c>
      <c r="D33" s="3"/>
      <c r="H33" s="3">
        <v>3.6</v>
      </c>
      <c r="I33" s="3"/>
      <c r="J33" s="3">
        <f t="shared" si="0"/>
        <v>3.5791666666666666</v>
      </c>
      <c r="K33" s="3"/>
      <c r="O33" s="3">
        <v>-5.65</v>
      </c>
      <c r="P33" s="3"/>
      <c r="Q33" s="3">
        <f t="shared" si="1"/>
        <v>-5.6708333333333334</v>
      </c>
      <c r="R33" s="3"/>
    </row>
    <row r="34" spans="1:20" x14ac:dyDescent="0.2">
      <c r="A34" s="3">
        <v>6.7</v>
      </c>
      <c r="B34" s="3"/>
      <c r="C34" s="3">
        <f t="shared" si="2"/>
        <v>6.6791666666666671</v>
      </c>
      <c r="D34" s="3"/>
      <c r="H34" s="3">
        <v>3.6</v>
      </c>
      <c r="I34" s="3"/>
      <c r="J34" s="3">
        <f t="shared" si="0"/>
        <v>3.5791666666666666</v>
      </c>
      <c r="K34" s="3"/>
      <c r="O34" s="3">
        <v>-5.75</v>
      </c>
      <c r="P34" s="3"/>
      <c r="Q34" s="3">
        <f t="shared" si="1"/>
        <v>-5.770833333333333</v>
      </c>
      <c r="R34" s="3"/>
    </row>
    <row r="35" spans="1:20" x14ac:dyDescent="0.2">
      <c r="A35" s="3">
        <v>6.7</v>
      </c>
      <c r="B35" s="3"/>
      <c r="C35" s="3">
        <f t="shared" si="2"/>
        <v>6.6791666666666671</v>
      </c>
      <c r="D35" s="3"/>
      <c r="H35" s="3">
        <v>3.7</v>
      </c>
      <c r="I35" s="3"/>
      <c r="J35" s="3">
        <f t="shared" si="0"/>
        <v>3.6791666666666667</v>
      </c>
      <c r="K35" s="3"/>
      <c r="O35" s="3">
        <v>-5.7</v>
      </c>
      <c r="P35" s="3"/>
      <c r="Q35" s="3">
        <f t="shared" si="1"/>
        <v>-5.7208333333333332</v>
      </c>
      <c r="R35" s="3"/>
    </row>
    <row r="36" spans="1:20" x14ac:dyDescent="0.2">
      <c r="A36" s="3">
        <v>6.75</v>
      </c>
      <c r="B36" s="3"/>
      <c r="C36" s="3">
        <f t="shared" si="2"/>
        <v>6.729166666666667</v>
      </c>
      <c r="D36" s="3"/>
      <c r="H36" s="3">
        <v>3.6</v>
      </c>
      <c r="I36" s="3"/>
      <c r="J36" s="3">
        <f t="shared" si="0"/>
        <v>3.5791666666666666</v>
      </c>
      <c r="K36" s="3"/>
      <c r="O36" s="3">
        <v>-7.6</v>
      </c>
      <c r="P36" s="3"/>
      <c r="Q36" s="3">
        <f t="shared" si="1"/>
        <v>-7.6208333333333327</v>
      </c>
      <c r="R36" s="3"/>
    </row>
    <row r="38" spans="1:20" x14ac:dyDescent="0.2">
      <c r="C38" s="12" t="s">
        <v>17</v>
      </c>
      <c r="D38" s="3" t="s">
        <v>15</v>
      </c>
      <c r="E38" s="12" t="s">
        <v>21</v>
      </c>
      <c r="F38" s="3" t="s">
        <v>15</v>
      </c>
      <c r="J38" s="12" t="s">
        <v>17</v>
      </c>
      <c r="K38" s="3" t="s">
        <v>15</v>
      </c>
      <c r="L38" s="12" t="s">
        <v>21</v>
      </c>
      <c r="M38" s="3" t="s">
        <v>15</v>
      </c>
      <c r="Q38" s="12" t="s">
        <v>17</v>
      </c>
      <c r="R38" s="3" t="s">
        <v>15</v>
      </c>
      <c r="S38" s="12" t="s">
        <v>21</v>
      </c>
      <c r="T38" s="3" t="s">
        <v>15</v>
      </c>
    </row>
    <row r="39" spans="1:20" x14ac:dyDescent="0.2">
      <c r="C39" s="3">
        <f>AVERAGE(C25:C36)</f>
        <v>6.700000000000002</v>
      </c>
      <c r="D39" s="3"/>
      <c r="E39" s="3">
        <f>C39/(B21*B22)</f>
        <v>4.9728681796556255E-2</v>
      </c>
      <c r="F39" s="3"/>
      <c r="J39" s="3">
        <f>AVERAGE(J25:J36)</f>
        <v>3.6041666666666665</v>
      </c>
      <c r="K39" s="3"/>
      <c r="L39" s="3">
        <f>J39/(I21*I22)</f>
        <v>5.1718241412380322E-2</v>
      </c>
      <c r="M39" s="3"/>
      <c r="Q39" s="3">
        <f>AVERAGE(Q25:Q36)</f>
        <v>-5.895833333333333</v>
      </c>
      <c r="R39" s="3"/>
      <c r="S39" s="3">
        <f>Q39/(P21*P22)</f>
        <v>3.1569036910116366E-2</v>
      </c>
      <c r="T39" s="3"/>
    </row>
    <row r="41" spans="1:20" x14ac:dyDescent="0.2">
      <c r="A41" s="32" t="s">
        <v>19</v>
      </c>
      <c r="B41" s="32"/>
      <c r="C41" s="32"/>
      <c r="D41" s="32"/>
      <c r="E41" s="32"/>
      <c r="F41" s="32"/>
      <c r="G41" s="32"/>
    </row>
    <row r="42" spans="1:20" x14ac:dyDescent="0.2">
      <c r="A42" s="14" t="s">
        <v>3</v>
      </c>
      <c r="B42" s="14" t="s">
        <v>15</v>
      </c>
      <c r="C42" s="14" t="s">
        <v>56</v>
      </c>
      <c r="D42" s="14" t="s">
        <v>55</v>
      </c>
      <c r="E42" s="14" t="s">
        <v>20</v>
      </c>
    </row>
    <row r="43" spans="1:20" x14ac:dyDescent="0.2">
      <c r="A43" s="3">
        <v>0</v>
      </c>
      <c r="B43" s="3"/>
      <c r="C43" s="3">
        <v>16.100000000000001</v>
      </c>
      <c r="D43" s="3"/>
      <c r="E43" s="3">
        <f>COS(A43*PI()/180)*COS(A43*PI()/180)</f>
        <v>1</v>
      </c>
    </row>
    <row r="44" spans="1:20" x14ac:dyDescent="0.2">
      <c r="A44" s="3">
        <v>10</v>
      </c>
      <c r="B44" s="3"/>
      <c r="C44" s="3">
        <v>11.5</v>
      </c>
      <c r="D44" s="3"/>
      <c r="E44" s="3">
        <f t="shared" ref="E44:E78" si="3">COS(A44*PI()/180)*COS(A44*PI()/180)</f>
        <v>0.9698463103929541</v>
      </c>
    </row>
    <row r="45" spans="1:20" x14ac:dyDescent="0.2">
      <c r="A45" s="3">
        <v>20</v>
      </c>
      <c r="B45" s="3"/>
      <c r="C45" s="3">
        <v>7.3</v>
      </c>
      <c r="D45" s="3"/>
      <c r="E45" s="3">
        <f t="shared" si="3"/>
        <v>0.88302222155948906</v>
      </c>
    </row>
    <row r="46" spans="1:20" x14ac:dyDescent="0.2">
      <c r="A46" s="3">
        <v>30</v>
      </c>
      <c r="B46" s="3"/>
      <c r="C46" s="3">
        <v>3.8</v>
      </c>
      <c r="D46" s="3"/>
      <c r="E46" s="3">
        <f t="shared" si="3"/>
        <v>0.75000000000000011</v>
      </c>
    </row>
    <row r="47" spans="1:20" x14ac:dyDescent="0.2">
      <c r="A47" s="3">
        <f>A46+10</f>
        <v>40</v>
      </c>
      <c r="B47" s="3"/>
      <c r="C47" s="3">
        <v>1.5</v>
      </c>
      <c r="D47" s="3"/>
      <c r="E47" s="3">
        <f t="shared" si="3"/>
        <v>0.58682408883346515</v>
      </c>
    </row>
    <row r="48" spans="1:20" x14ac:dyDescent="0.2">
      <c r="A48" s="3">
        <f t="shared" ref="A48:A78" si="4">A47+10</f>
        <v>50</v>
      </c>
      <c r="B48" s="3"/>
      <c r="C48" s="3">
        <v>0.9</v>
      </c>
      <c r="D48" s="3"/>
      <c r="E48" s="3">
        <f t="shared" si="3"/>
        <v>0.41317591116653485</v>
      </c>
    </row>
    <row r="49" spans="1:5" x14ac:dyDescent="0.2">
      <c r="A49" s="3">
        <f t="shared" si="4"/>
        <v>60</v>
      </c>
      <c r="B49" s="3"/>
      <c r="C49" s="3">
        <v>2</v>
      </c>
      <c r="D49" s="3"/>
      <c r="E49" s="3">
        <f t="shared" si="3"/>
        <v>0.25000000000000011</v>
      </c>
    </row>
    <row r="50" spans="1:5" x14ac:dyDescent="0.2">
      <c r="A50" s="3">
        <f t="shared" si="4"/>
        <v>70</v>
      </c>
      <c r="B50" s="3"/>
      <c r="C50" s="3">
        <v>4.7</v>
      </c>
      <c r="D50" s="3"/>
      <c r="E50" s="3">
        <f t="shared" si="3"/>
        <v>0.11697777844051105</v>
      </c>
    </row>
    <row r="51" spans="1:5" x14ac:dyDescent="0.2">
      <c r="A51" s="3">
        <f t="shared" si="4"/>
        <v>80</v>
      </c>
      <c r="B51" s="3"/>
      <c r="C51" s="3">
        <v>8.4</v>
      </c>
      <c r="D51" s="3"/>
      <c r="E51" s="3">
        <f t="shared" si="3"/>
        <v>3.0153689607045831E-2</v>
      </c>
    </row>
    <row r="52" spans="1:5" x14ac:dyDescent="0.2">
      <c r="A52" s="3">
        <f t="shared" si="4"/>
        <v>90</v>
      </c>
      <c r="B52" s="3"/>
      <c r="C52" s="3">
        <v>12.5</v>
      </c>
      <c r="D52" s="3"/>
      <c r="E52" s="3">
        <f t="shared" si="3"/>
        <v>3.7524718414124473E-33</v>
      </c>
    </row>
    <row r="53" spans="1:5" x14ac:dyDescent="0.2">
      <c r="A53" s="3">
        <f t="shared" si="4"/>
        <v>100</v>
      </c>
      <c r="B53" s="3"/>
      <c r="C53" s="3">
        <v>17.100000000000001</v>
      </c>
      <c r="D53" s="3"/>
      <c r="E53" s="3">
        <f t="shared" si="3"/>
        <v>3.0153689607045793E-2</v>
      </c>
    </row>
    <row r="54" spans="1:5" x14ac:dyDescent="0.2">
      <c r="A54" s="3">
        <f t="shared" si="4"/>
        <v>110</v>
      </c>
      <c r="B54" s="3"/>
      <c r="C54" s="3">
        <v>21.3</v>
      </c>
      <c r="D54" s="3"/>
      <c r="E54" s="3">
        <f t="shared" si="3"/>
        <v>0.11697777844051097</v>
      </c>
    </row>
    <row r="55" spans="1:5" x14ac:dyDescent="0.2">
      <c r="A55" s="3">
        <f t="shared" si="4"/>
        <v>120</v>
      </c>
      <c r="B55" s="3"/>
      <c r="C55" s="3">
        <v>24.4</v>
      </c>
      <c r="D55" s="3"/>
      <c r="E55" s="3">
        <f t="shared" si="3"/>
        <v>0.24999999999999978</v>
      </c>
    </row>
    <row r="56" spans="1:5" x14ac:dyDescent="0.2">
      <c r="A56" s="3">
        <f t="shared" si="4"/>
        <v>130</v>
      </c>
      <c r="B56" s="3"/>
      <c r="C56" s="3">
        <v>26.4</v>
      </c>
      <c r="D56" s="3"/>
      <c r="E56" s="3">
        <f t="shared" si="3"/>
        <v>0.41317591116653485</v>
      </c>
    </row>
    <row r="57" spans="1:5" x14ac:dyDescent="0.2">
      <c r="A57" s="3">
        <f t="shared" si="4"/>
        <v>140</v>
      </c>
      <c r="B57" s="3"/>
      <c r="C57" s="3">
        <v>26.9</v>
      </c>
      <c r="D57" s="3"/>
      <c r="E57" s="3">
        <f t="shared" si="3"/>
        <v>0.58682408883346493</v>
      </c>
    </row>
    <row r="58" spans="1:5" x14ac:dyDescent="0.2">
      <c r="A58" s="3">
        <f t="shared" si="4"/>
        <v>150</v>
      </c>
      <c r="B58" s="3"/>
      <c r="C58" s="3">
        <v>26.1</v>
      </c>
      <c r="D58" s="3"/>
      <c r="E58" s="3">
        <f t="shared" si="3"/>
        <v>0.75000000000000011</v>
      </c>
    </row>
    <row r="59" spans="1:5" x14ac:dyDescent="0.2">
      <c r="A59" s="3">
        <f t="shared" si="4"/>
        <v>160</v>
      </c>
      <c r="B59" s="3"/>
      <c r="C59" s="3">
        <v>23.8</v>
      </c>
      <c r="D59" s="3"/>
      <c r="E59" s="3">
        <f t="shared" si="3"/>
        <v>0.88302222155948884</v>
      </c>
    </row>
    <row r="60" spans="1:5" x14ac:dyDescent="0.2">
      <c r="A60" s="3">
        <f t="shared" si="4"/>
        <v>170</v>
      </c>
      <c r="B60" s="3"/>
      <c r="C60" s="3">
        <v>20.5</v>
      </c>
      <c r="D60" s="3"/>
      <c r="E60" s="3">
        <f t="shared" si="3"/>
        <v>0.9698463103929541</v>
      </c>
    </row>
    <row r="61" spans="1:5" x14ac:dyDescent="0.2">
      <c r="A61" s="3">
        <f t="shared" si="4"/>
        <v>180</v>
      </c>
      <c r="B61" s="3"/>
      <c r="C61" s="3">
        <v>16.3</v>
      </c>
      <c r="D61" s="3"/>
      <c r="E61" s="3">
        <f t="shared" si="3"/>
        <v>1</v>
      </c>
    </row>
    <row r="62" spans="1:5" x14ac:dyDescent="0.2">
      <c r="A62" s="3">
        <f t="shared" si="4"/>
        <v>190</v>
      </c>
      <c r="B62" s="3"/>
      <c r="C62" s="3">
        <v>11.7</v>
      </c>
      <c r="D62" s="3"/>
      <c r="E62" s="3">
        <f t="shared" si="3"/>
        <v>0.9698463103929541</v>
      </c>
    </row>
    <row r="63" spans="1:5" x14ac:dyDescent="0.2">
      <c r="A63" s="3">
        <f t="shared" si="4"/>
        <v>200</v>
      </c>
      <c r="B63" s="3"/>
      <c r="C63" s="3">
        <v>7.4</v>
      </c>
      <c r="D63" s="3"/>
      <c r="E63" s="3">
        <f t="shared" si="3"/>
        <v>0.88302222155948906</v>
      </c>
    </row>
    <row r="64" spans="1:5" x14ac:dyDescent="0.2">
      <c r="A64" s="3">
        <f t="shared" si="4"/>
        <v>210</v>
      </c>
      <c r="B64" s="3"/>
      <c r="C64" s="3">
        <v>3.7</v>
      </c>
      <c r="D64" s="3"/>
      <c r="E64" s="3">
        <f t="shared" si="3"/>
        <v>0.74999999999999989</v>
      </c>
    </row>
    <row r="65" spans="1:5" x14ac:dyDescent="0.2">
      <c r="A65" s="3">
        <f t="shared" si="4"/>
        <v>220</v>
      </c>
      <c r="B65" s="3"/>
      <c r="C65" s="3">
        <v>1.6</v>
      </c>
      <c r="D65" s="3"/>
      <c r="E65" s="3">
        <f t="shared" si="3"/>
        <v>0.58682408883346515</v>
      </c>
    </row>
    <row r="66" spans="1:5" x14ac:dyDescent="0.2">
      <c r="A66" s="3">
        <f t="shared" si="4"/>
        <v>230</v>
      </c>
      <c r="B66" s="3"/>
      <c r="C66" s="3">
        <v>0.9</v>
      </c>
      <c r="D66" s="3"/>
      <c r="E66" s="3">
        <f t="shared" si="3"/>
        <v>0.41317591116653501</v>
      </c>
    </row>
    <row r="67" spans="1:5" x14ac:dyDescent="0.2">
      <c r="A67" s="3">
        <f t="shared" si="4"/>
        <v>240</v>
      </c>
      <c r="B67" s="3"/>
      <c r="C67" s="3">
        <v>2</v>
      </c>
      <c r="D67" s="3"/>
      <c r="E67" s="3">
        <f t="shared" si="3"/>
        <v>0.25000000000000044</v>
      </c>
    </row>
    <row r="68" spans="1:5" x14ac:dyDescent="0.2">
      <c r="A68" s="3">
        <f t="shared" si="4"/>
        <v>250</v>
      </c>
      <c r="B68" s="3"/>
      <c r="C68" s="3">
        <v>4.7</v>
      </c>
      <c r="D68" s="3"/>
      <c r="E68" s="3">
        <f t="shared" si="3"/>
        <v>0.11697777844051142</v>
      </c>
    </row>
    <row r="69" spans="1:5" x14ac:dyDescent="0.2">
      <c r="A69" s="3">
        <f t="shared" si="4"/>
        <v>260</v>
      </c>
      <c r="B69" s="3"/>
      <c r="C69" s="3">
        <v>8.5</v>
      </c>
      <c r="D69" s="3"/>
      <c r="E69" s="3">
        <f t="shared" si="3"/>
        <v>3.0153689607045803E-2</v>
      </c>
    </row>
    <row r="70" spans="1:5" x14ac:dyDescent="0.2">
      <c r="A70" s="3">
        <f t="shared" si="4"/>
        <v>270</v>
      </c>
      <c r="B70" s="3"/>
      <c r="C70" s="3">
        <v>13.1</v>
      </c>
      <c r="D70" s="3"/>
      <c r="E70" s="3">
        <f t="shared" si="3"/>
        <v>3.3772246572712026E-32</v>
      </c>
    </row>
    <row r="71" spans="1:5" x14ac:dyDescent="0.2">
      <c r="A71" s="3">
        <f t="shared" si="4"/>
        <v>280</v>
      </c>
      <c r="B71" s="3"/>
      <c r="C71" s="3">
        <v>17.899999999999999</v>
      </c>
      <c r="D71" s="3"/>
      <c r="E71" s="3">
        <f t="shared" si="3"/>
        <v>3.0153689607045675E-2</v>
      </c>
    </row>
    <row r="72" spans="1:5" x14ac:dyDescent="0.2">
      <c r="A72" s="3">
        <f t="shared" si="4"/>
        <v>290</v>
      </c>
      <c r="B72" s="3"/>
      <c r="C72" s="3">
        <v>21.9</v>
      </c>
      <c r="D72" s="3"/>
      <c r="E72" s="3">
        <f t="shared" si="3"/>
        <v>0.11697777844051059</v>
      </c>
    </row>
    <row r="73" spans="1:5" x14ac:dyDescent="0.2">
      <c r="A73" s="3">
        <f t="shared" si="4"/>
        <v>300</v>
      </c>
      <c r="B73" s="3"/>
      <c r="C73" s="3">
        <v>25.1</v>
      </c>
      <c r="D73" s="3"/>
      <c r="E73" s="3">
        <f t="shared" si="3"/>
        <v>0.25000000000000011</v>
      </c>
    </row>
    <row r="74" spans="1:5" x14ac:dyDescent="0.2">
      <c r="A74" s="3">
        <f t="shared" si="4"/>
        <v>310</v>
      </c>
      <c r="B74" s="3"/>
      <c r="C74" s="3">
        <v>26.9</v>
      </c>
      <c r="D74" s="3"/>
      <c r="E74" s="3">
        <f t="shared" si="3"/>
        <v>0.41317591116653474</v>
      </c>
    </row>
    <row r="75" spans="1:5" x14ac:dyDescent="0.2">
      <c r="A75" s="3">
        <f t="shared" si="4"/>
        <v>320</v>
      </c>
      <c r="B75" s="3"/>
      <c r="C75" s="3">
        <v>27.4</v>
      </c>
      <c r="D75" s="3"/>
      <c r="E75" s="3">
        <f t="shared" si="3"/>
        <v>0.58682408883346482</v>
      </c>
    </row>
    <row r="76" spans="1:5" x14ac:dyDescent="0.2">
      <c r="A76" s="3">
        <f t="shared" si="4"/>
        <v>330</v>
      </c>
      <c r="B76" s="3"/>
      <c r="C76" s="3">
        <v>26.4</v>
      </c>
      <c r="D76" s="3"/>
      <c r="E76" s="3">
        <f t="shared" si="3"/>
        <v>0.74999999999999956</v>
      </c>
    </row>
    <row r="77" spans="1:5" x14ac:dyDescent="0.2">
      <c r="A77" s="3">
        <f t="shared" si="4"/>
        <v>340</v>
      </c>
      <c r="B77" s="3"/>
      <c r="C77" s="3">
        <v>24</v>
      </c>
      <c r="D77" s="3"/>
      <c r="E77" s="3">
        <f t="shared" si="3"/>
        <v>0.88302222155948906</v>
      </c>
    </row>
    <row r="78" spans="1:5" x14ac:dyDescent="0.2">
      <c r="A78" s="27">
        <f t="shared" si="4"/>
        <v>350</v>
      </c>
      <c r="B78" s="27"/>
      <c r="C78" s="27">
        <v>20.5</v>
      </c>
      <c r="D78" s="27"/>
      <c r="E78" s="27">
        <f t="shared" si="3"/>
        <v>0.96984631039295388</v>
      </c>
    </row>
    <row r="79" spans="1:5" x14ac:dyDescent="0.2">
      <c r="A79" s="28"/>
      <c r="B79" s="28"/>
      <c r="C79" s="28"/>
      <c r="D79" s="28"/>
      <c r="E79" s="28"/>
    </row>
    <row r="80" spans="1:5" x14ac:dyDescent="0.2">
      <c r="A80" s="6"/>
      <c r="B80" s="6"/>
      <c r="C80" s="6"/>
      <c r="D80" s="6"/>
      <c r="E80" s="6"/>
    </row>
    <row r="81" spans="1:5" x14ac:dyDescent="0.2">
      <c r="A81" s="6"/>
      <c r="B81" s="6"/>
      <c r="C81" s="6"/>
      <c r="D81" s="6"/>
      <c r="E81" s="6"/>
    </row>
    <row r="82" spans="1:5" x14ac:dyDescent="0.2">
      <c r="A82" s="6"/>
      <c r="B82" s="6"/>
      <c r="C82" s="6"/>
      <c r="D82" s="6"/>
      <c r="E82" s="6"/>
    </row>
    <row r="83" spans="1:5" x14ac:dyDescent="0.2">
      <c r="A83" s="6"/>
      <c r="B83" s="6"/>
      <c r="C83" s="6"/>
      <c r="D83" s="6"/>
      <c r="E83" s="6"/>
    </row>
    <row r="84" spans="1:5" x14ac:dyDescent="0.2">
      <c r="A84" s="6"/>
      <c r="B84" s="6"/>
      <c r="C84" s="6"/>
      <c r="D84" s="6"/>
      <c r="E84" s="6"/>
    </row>
    <row r="85" spans="1:5" x14ac:dyDescent="0.2">
      <c r="A85" s="6"/>
      <c r="B85" s="6"/>
      <c r="C85" s="6"/>
      <c r="D85" s="6"/>
      <c r="E85" s="6"/>
    </row>
    <row r="86" spans="1:5" x14ac:dyDescent="0.2">
      <c r="A86" s="6"/>
      <c r="B86" s="6"/>
      <c r="C86" s="6"/>
      <c r="D86" s="6"/>
      <c r="E86" s="6"/>
    </row>
  </sheetData>
  <mergeCells count="5">
    <mergeCell ref="A41:G41"/>
    <mergeCell ref="A2:C2"/>
    <mergeCell ref="E2:G2"/>
    <mergeCell ref="A1:G1"/>
    <mergeCell ref="A17:G1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INTERFEROMETRO</vt:lpstr>
      <vt:lpstr>POLARIMETRO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Valerio Pagliarino</cp:lastModifiedBy>
  <dcterms:created xsi:type="dcterms:W3CDTF">2021-04-21T19:17:04Z</dcterms:created>
  <dcterms:modified xsi:type="dcterms:W3CDTF">2021-04-23T16:07:29Z</dcterms:modified>
</cp:coreProperties>
</file>