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\Desktop\"/>
    </mc:Choice>
  </mc:AlternateContent>
  <xr:revisionPtr revIDLastSave="0" documentId="13_ncr:1_{B4DC98A3-01F5-441E-8156-E9C021E79DE1}" xr6:coauthVersionLast="47" xr6:coauthVersionMax="47" xr10:uidLastSave="{00000000-0000-0000-0000-000000000000}"/>
  <bookViews>
    <workbookView xWindow="-108" yWindow="-108" windowWidth="23256" windowHeight="12720" xr2:uid="{91134B5D-755F-44D4-BDB4-EF0A0E5428A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C41" i="1"/>
  <c r="D34" i="1" l="1"/>
  <c r="D35" i="1"/>
  <c r="C34" i="1"/>
  <c r="C35" i="1"/>
  <c r="B31" i="1"/>
  <c r="B32" i="1"/>
  <c r="B33" i="1"/>
  <c r="B34" i="1"/>
  <c r="B30" i="1"/>
  <c r="D30" i="1" s="1"/>
  <c r="B35" i="1"/>
  <c r="A32" i="1"/>
  <c r="A33" i="1"/>
  <c r="D33" i="1" s="1"/>
  <c r="A34" i="1"/>
  <c r="A35" i="1"/>
  <c r="A31" i="1"/>
  <c r="A30" i="1"/>
  <c r="H19" i="1"/>
  <c r="H17" i="1"/>
  <c r="Q23" i="1"/>
  <c r="Q22" i="1"/>
  <c r="P22" i="1"/>
  <c r="P23" i="1"/>
  <c r="O23" i="1"/>
  <c r="O22" i="1"/>
  <c r="O21" i="1"/>
  <c r="P21" i="1" s="1"/>
  <c r="Q21" i="1" s="1"/>
  <c r="O20" i="1"/>
  <c r="C32" i="1" s="1"/>
  <c r="O19" i="1"/>
  <c r="C31" i="1" s="1"/>
  <c r="O18" i="1"/>
  <c r="P18" i="1" s="1"/>
  <c r="Q18" i="1" s="1"/>
  <c r="D18" i="1"/>
  <c r="N19" i="1"/>
  <c r="N20" i="1"/>
  <c r="N21" i="1"/>
  <c r="N22" i="1"/>
  <c r="N23" i="1"/>
  <c r="N18" i="1"/>
  <c r="C18" i="1"/>
  <c r="D32" i="1" l="1"/>
  <c r="D31" i="1"/>
  <c r="C33" i="1"/>
  <c r="C30" i="1"/>
  <c r="P20" i="1"/>
  <c r="Q20" i="1" s="1"/>
  <c r="S17" i="1"/>
  <c r="S19" i="1" s="1"/>
  <c r="S20" i="1" s="1"/>
  <c r="S21" i="1" s="1"/>
  <c r="P19" i="1"/>
  <c r="Q19" i="1" s="1"/>
  <c r="O24" i="1"/>
  <c r="H20" i="1"/>
  <c r="H21" i="1" s="1"/>
  <c r="D37" i="1" l="1"/>
  <c r="C37" i="1"/>
  <c r="E30" i="1" s="1"/>
  <c r="I30" i="1" s="1"/>
  <c r="D26" i="1"/>
  <c r="F30" i="1" l="1"/>
  <c r="G30" i="1" s="1"/>
  <c r="H30" i="1" s="1"/>
  <c r="E35" i="1"/>
  <c r="E32" i="1"/>
  <c r="E33" i="1"/>
  <c r="E31" i="1"/>
  <c r="E34" i="1"/>
  <c r="F34" i="1" s="1"/>
  <c r="G34" i="1" s="1"/>
  <c r="H34" i="1" s="1"/>
  <c r="I34" i="1"/>
  <c r="E37" i="1"/>
  <c r="F25" i="1"/>
  <c r="F24" i="1"/>
  <c r="F23" i="1"/>
  <c r="F22" i="1"/>
  <c r="F21" i="1"/>
  <c r="F20" i="1"/>
  <c r="F19" i="1"/>
  <c r="E19" i="1"/>
  <c r="E20" i="1"/>
  <c r="E21" i="1"/>
  <c r="E22" i="1"/>
  <c r="E23" i="1"/>
  <c r="E24" i="1"/>
  <c r="E25" i="1"/>
  <c r="E18" i="1"/>
  <c r="F18" i="1" s="1"/>
  <c r="D25" i="1"/>
  <c r="D24" i="1"/>
  <c r="D23" i="1"/>
  <c r="D22" i="1"/>
  <c r="D21" i="1"/>
  <c r="D20" i="1"/>
  <c r="D19" i="1"/>
  <c r="C19" i="1"/>
  <c r="C20" i="1"/>
  <c r="C21" i="1"/>
  <c r="C22" i="1"/>
  <c r="C23" i="1"/>
  <c r="C24" i="1"/>
  <c r="C25" i="1"/>
  <c r="B25" i="1"/>
  <c r="B24" i="1"/>
  <c r="B23" i="1"/>
  <c r="B22" i="1"/>
  <c r="B21" i="1"/>
  <c r="B20" i="1"/>
  <c r="B19" i="1"/>
  <c r="A20" i="1"/>
  <c r="A21" i="1" s="1"/>
  <c r="A22" i="1" s="1"/>
  <c r="A23" i="1" s="1"/>
  <c r="A24" i="1" s="1"/>
  <c r="A25" i="1" s="1"/>
  <c r="A19" i="1"/>
  <c r="B18" i="1"/>
  <c r="A18" i="1"/>
  <c r="H14" i="1"/>
  <c r="D14" i="1"/>
  <c r="F13" i="1"/>
  <c r="D13" i="1"/>
  <c r="E12" i="1"/>
  <c r="B13" i="1"/>
  <c r="I31" i="1" l="1"/>
  <c r="F31" i="1"/>
  <c r="G31" i="1" s="1"/>
  <c r="H31" i="1" s="1"/>
  <c r="I33" i="1"/>
  <c r="F33" i="1"/>
  <c r="G33" i="1" s="1"/>
  <c r="H33" i="1" s="1"/>
  <c r="F32" i="1"/>
  <c r="G32" i="1" s="1"/>
  <c r="H32" i="1" s="1"/>
  <c r="I32" i="1"/>
  <c r="I35" i="1"/>
  <c r="F35" i="1"/>
  <c r="G35" i="1" s="1"/>
  <c r="H35" i="1" s="1"/>
  <c r="C39" i="1" l="1"/>
  <c r="D40" i="1"/>
</calcChain>
</file>

<file path=xl/sharedStrings.xml><?xml version="1.0" encoding="utf-8"?>
<sst xmlns="http://schemas.openxmlformats.org/spreadsheetml/2006/main" count="51" uniqueCount="35">
  <si>
    <t>Исходные данные</t>
  </si>
  <si>
    <t>Количество интервалов</t>
  </si>
  <si>
    <t xml:space="preserve">k = </t>
  </si>
  <si>
    <t>min=</t>
  </si>
  <si>
    <t>max=</t>
  </si>
  <si>
    <t>W=</t>
  </si>
  <si>
    <t>Длина интервалов</t>
  </si>
  <si>
    <t>h=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</si>
  <si>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</si>
  <si>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</si>
  <si>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</si>
  <si>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</si>
  <si>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</si>
  <si>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</si>
  <si>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</si>
  <si>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</si>
  <si>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х-ср=</t>
  </si>
  <si>
    <t>Выборочная дисперсия</t>
  </si>
  <si>
    <t>s2=</t>
  </si>
  <si>
    <t>s=</t>
  </si>
  <si>
    <t>Dв=</t>
  </si>
  <si>
    <t>Проверка гипотезы о законе распределения по критерию Пирсона</t>
  </si>
  <si>
    <t>pi</t>
  </si>
  <si>
    <t>n*pi</t>
  </si>
  <si>
    <t>ni-npi</t>
  </si>
  <si>
    <t>(ni-npi)^2</t>
  </si>
  <si>
    <t>(ninpi)^2/npi</t>
  </si>
  <si>
    <t>ni^2/npi</t>
  </si>
  <si>
    <t>Суммы</t>
  </si>
  <si>
    <t>X^2 расч=</t>
  </si>
  <si>
    <t>X^2 расч + n=</t>
  </si>
  <si>
    <t>k-r-1=</t>
  </si>
  <si>
    <t>x расч &lt; x критич =&gt; выборка из нормального распределения</t>
  </si>
  <si>
    <t>X^2 крит=</t>
  </si>
  <si>
    <t>a = 53,116;  σ = 9,612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</si>
</sst>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00"/>
      <name val="Cambria"/>
      <family val="1"/>
      <charset val="204"/>
    </font>
    <font>
      <sz val="10"/>
      <color rgb="FF000000"/>
      <name val="Cambria"/>
      <family val="1"/>
      <charset val="204"/>
    </font>
    <font>
      <sz val="8"/>
      <color rgb="FF000000"/>
      <name val="Cambria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0" fillId="0" borderId="3" xfId="0" applyBorder="1"/>
    <xf numFmtId="0" fontId="2" fillId="2" borderId="10" xfId="0" applyFont="1" applyFill="1" applyBorder="1"/>
    <xf numFmtId="0" fontId="2" fillId="2" borderId="11" xfId="0" applyFont="1" applyFill="1" applyBorder="1"/>
    <xf numFmtId="0" fontId="0" fillId="2" borderId="12" xfId="0" applyFill="1" applyBorder="1"/>
    <xf numFmtId="0" fontId="0" fillId="0" borderId="11" xfId="0" applyBorder="1"/>
    <xf numFmtId="0" fontId="0" fillId="0" borderId="1" xfId="0" applyBorder="1"/>
    <xf numFmtId="0" fontId="0" fillId="0" borderId="13" xfId="0" applyBorder="1"/>
    <xf numFmtId="0" fontId="5" fillId="0" borderId="8" xfId="0" applyFont="1" applyBorder="1"/>
    <xf numFmtId="0" fontId="6" fillId="0" borderId="1" xfId="0" applyFont="1" applyBorder="1"/>
    <xf numFmtId="0" fontId="0" fillId="0" borderId="2" xfId="0" applyBorder="1"/>
    <xf numFmtId="0" fontId="0" fillId="0" borderId="4" xfId="0" applyBorder="1"/>
    <xf numFmtId="0" fontId="7" fillId="0" borderId="8" xfId="0" applyFont="1" applyBorder="1"/>
    <xf numFmtId="0" fontId="4" fillId="0" borderId="0" xfId="0" applyFont="1"/>
    <xf numFmtId="0" fontId="0" fillId="0" borderId="0" xfId="0" applyAlignment="1">
      <alignment horizontal="center"/>
    </xf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2" fillId="3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0.11603937007874016"/>
          <c:y val="8.3750000000000005E-2"/>
          <c:w val="0.8839606299212597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Лист1!$C$18:$C$25</c:f>
              <c:numCache>
                <c:formatCode>General</c:formatCode>
                <c:ptCount val="8"/>
                <c:pt idx="0">
                  <c:v>33.85</c:v>
                </c:pt>
                <c:pt idx="1">
                  <c:v>39.550000000000004</c:v>
                </c:pt>
                <c:pt idx="2">
                  <c:v>45.250000000000007</c:v>
                </c:pt>
                <c:pt idx="3">
                  <c:v>50.95000000000001</c:v>
                </c:pt>
                <c:pt idx="4">
                  <c:v>56.650000000000013</c:v>
                </c:pt>
                <c:pt idx="5">
                  <c:v>62.350000000000016</c:v>
                </c:pt>
                <c:pt idx="6">
                  <c:v>68.050000000000011</c:v>
                </c:pt>
                <c:pt idx="7">
                  <c:v>73.750000000000028</c:v>
                </c:pt>
              </c:numCache>
            </c:numRef>
          </c:cat>
          <c:val>
            <c:numRef>
              <c:f>Лист1!$F$18:$F$25</c:f>
              <c:numCache>
                <c:formatCode>General</c:formatCode>
                <c:ptCount val="8"/>
                <c:pt idx="0">
                  <c:v>7.0175438596491229E-3</c:v>
                </c:pt>
                <c:pt idx="1">
                  <c:v>1.7543859649122806E-2</c:v>
                </c:pt>
                <c:pt idx="2">
                  <c:v>3.3333333333333333E-2</c:v>
                </c:pt>
                <c:pt idx="3">
                  <c:v>2.9824561403508774E-2</c:v>
                </c:pt>
                <c:pt idx="4">
                  <c:v>4.2105263157894736E-2</c:v>
                </c:pt>
                <c:pt idx="5">
                  <c:v>2.9824561403508774E-2</c:v>
                </c:pt>
                <c:pt idx="6">
                  <c:v>8.771929824561403E-3</c:v>
                </c:pt>
                <c:pt idx="7">
                  <c:v>7.0175438596491229E-3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E-4745-AB4E-FA639750A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1424188192"/>
        <c:axId val="1427352944"/>
      </c:barChart>
      <c:catAx>
        <c:axId val="142418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Серединные интервалы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27352944"/>
        <c:crosses val="autoZero"/>
        <c:auto val="1"/>
        <c:lblAlgn val="ctr"/>
        <c:lblOffset val="100"/>
        <c:noMultiLvlLbl val="0"/>
      </c:catAx>
      <c:valAx>
        <c:axId val="14273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ni/n/h</a:t>
                </a:r>
                <a:r>
                  <a:rPr lang="en-US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2418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0.11603937007874016"/>
          <c:y val="8.3750000000000005E-2"/>
          <c:w val="0.8839606299212597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Лист1!$N$18:$N$23</c:f>
              <c:numCache>
                <c:formatCode>General</c:formatCode>
                <c:ptCount val="6"/>
                <c:pt idx="0">
                  <c:v>36.700000000000003</c:v>
                </c:pt>
                <c:pt idx="1">
                  <c:v>45.25</c:v>
                </c:pt>
                <c:pt idx="2">
                  <c:v>50.95</c:v>
                </c:pt>
                <c:pt idx="3">
                  <c:v>56.65</c:v>
                </c:pt>
                <c:pt idx="4">
                  <c:v>62.35</c:v>
                </c:pt>
                <c:pt idx="5">
                  <c:v>70.900000000000006</c:v>
                </c:pt>
              </c:numCache>
            </c:numRef>
          </c:cat>
          <c:val>
            <c:numRef>
              <c:f>Лист1!$Q$18:$Q$25</c:f>
              <c:numCache>
                <c:formatCode>General</c:formatCode>
                <c:ptCount val="8"/>
                <c:pt idx="0">
                  <c:v>2.456140350877193E-2</c:v>
                </c:pt>
                <c:pt idx="1">
                  <c:v>3.3333333333333333E-2</c:v>
                </c:pt>
                <c:pt idx="2">
                  <c:v>2.9824561403508774E-2</c:v>
                </c:pt>
                <c:pt idx="3">
                  <c:v>4.2105263157894736E-2</c:v>
                </c:pt>
                <c:pt idx="4">
                  <c:v>2.9824561403508774E-2</c:v>
                </c:pt>
                <c:pt idx="5">
                  <c:v>1.5789473684210527E-2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1-41FA-9D70-E5ACC909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1424188192"/>
        <c:axId val="1427352944"/>
      </c:barChart>
      <c:catAx>
        <c:axId val="142418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Серединные интервалы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27352944"/>
        <c:crosses val="autoZero"/>
        <c:auto val="1"/>
        <c:lblAlgn val="ctr"/>
        <c:lblOffset val="100"/>
        <c:noMultiLvlLbl val="0"/>
      </c:catAx>
      <c:valAx>
        <c:axId val="14273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ni/n/h</a:t>
                </a:r>
                <a:r>
                  <a:rPr lang="en-US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2418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105744</xdr:colOff>
      <xdr:row>0</xdr:row>
      <xdr:rowOff>88287</xdr:rowOff>
    </xdr:from>
    <xdr:to>
      <xdr:col>19</xdr:col>
      <xdr:colOff>406824</xdr:colOff>
      <xdr:row>13</xdr:row>
      <xdr:rowOff>164729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14BAFB5-9A30-4BD4-869E-C63FA4901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599243</xdr:colOff>
      <xdr:row>14</xdr:row>
      <xdr:rowOff>190642</xdr:rowOff>
    </xdr:from>
    <xdr:to>
      <xdr:col>28</xdr:col>
      <xdr:colOff>295394</xdr:colOff>
      <xdr:row>29</xdr:row>
      <xdr:rowOff>6636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82E97C-EE21-4ABB-92E0-2FF0DCC22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5D85-B363-4DEF-8747-F8DDA834D00C}">
  <dimension ref="A1:T48"/>
  <sheetViews>
    <sheetView tabSelected="1" topLeftCell="A9" zoomScale="89" zoomScaleNormal="69" workbookViewId="0">
      <selection activeCell="K19" sqref="K19"/>
    </sheetView>
  </sheetViews>
  <sheetFormatPr defaultRowHeight="14.4" x14ac:dyDescent="0.3"/>
  <cols>
    <col min="2" max="2" width="9.6640625" customWidth="1"/>
    <col min="3" max="3" width="10.44140625" customWidth="1"/>
    <col min="7" max="7" width="10.21875" customWidth="1"/>
    <col min="8" max="8" width="9.44140625" customWidth="1"/>
  </cols>
  <sheetData>
    <row r="1" spans="1:20" ht="16.2" thickBot="1" x14ac:dyDescent="0.3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9"/>
    </row>
    <row r="2" spans="1:20" ht="15.6" x14ac:dyDescent="0.3">
      <c r="A2" s="6">
        <v>59</v>
      </c>
      <c r="B2" s="7">
        <v>44</v>
      </c>
      <c r="C2" s="7">
        <v>52</v>
      </c>
      <c r="D2" s="7">
        <v>56</v>
      </c>
      <c r="E2" s="7">
        <v>59</v>
      </c>
      <c r="F2" s="7">
        <v>51</v>
      </c>
      <c r="G2" s="7">
        <v>74</v>
      </c>
      <c r="H2" s="7">
        <v>44</v>
      </c>
      <c r="I2" s="7">
        <v>57</v>
      </c>
      <c r="J2" s="8">
        <v>48</v>
      </c>
    </row>
    <row r="3" spans="1:20" ht="15.6" x14ac:dyDescent="0.3">
      <c r="A3" s="9">
        <v>45</v>
      </c>
      <c r="B3" s="10">
        <v>56</v>
      </c>
      <c r="C3" s="10">
        <v>42</v>
      </c>
      <c r="D3" s="10">
        <v>48</v>
      </c>
      <c r="E3" s="10">
        <v>63</v>
      </c>
      <c r="F3" s="10">
        <v>60</v>
      </c>
      <c r="G3" s="10">
        <v>56</v>
      </c>
      <c r="H3" s="10">
        <v>51</v>
      </c>
      <c r="I3" s="10">
        <v>57</v>
      </c>
      <c r="J3" s="11">
        <v>60</v>
      </c>
    </row>
    <row r="4" spans="1:20" ht="15.6" x14ac:dyDescent="0.3">
      <c r="A4" s="9">
        <v>39</v>
      </c>
      <c r="B4" s="10">
        <v>37</v>
      </c>
      <c r="C4" s="10">
        <v>41</v>
      </c>
      <c r="D4" s="10">
        <v>65</v>
      </c>
      <c r="E4" s="10">
        <v>56</v>
      </c>
      <c r="F4" s="10">
        <v>44</v>
      </c>
      <c r="G4" s="10">
        <v>58</v>
      </c>
      <c r="H4" s="10">
        <v>34</v>
      </c>
      <c r="I4" s="10">
        <v>57</v>
      </c>
      <c r="J4" s="11">
        <v>37</v>
      </c>
    </row>
    <row r="5" spans="1:20" ht="15.6" x14ac:dyDescent="0.3">
      <c r="A5" s="9">
        <v>61</v>
      </c>
      <c r="B5" s="10">
        <v>49</v>
      </c>
      <c r="C5" s="10">
        <v>64</v>
      </c>
      <c r="D5" s="10">
        <v>43</v>
      </c>
      <c r="E5" s="10">
        <v>55</v>
      </c>
      <c r="F5" s="10">
        <v>56</v>
      </c>
      <c r="G5" s="10">
        <v>44</v>
      </c>
      <c r="H5" s="10">
        <v>52</v>
      </c>
      <c r="I5" s="10">
        <v>69</v>
      </c>
      <c r="J5" s="11">
        <v>63</v>
      </c>
    </row>
    <row r="6" spans="1:20" ht="15.6" x14ac:dyDescent="0.3">
      <c r="A6" s="9">
        <v>52</v>
      </c>
      <c r="B6" s="10">
        <v>66</v>
      </c>
      <c r="C6" s="10">
        <v>64</v>
      </c>
      <c r="D6" s="10">
        <v>46</v>
      </c>
      <c r="E6" s="10">
        <v>66</v>
      </c>
      <c r="F6" s="10">
        <v>49</v>
      </c>
      <c r="G6" s="10">
        <v>36</v>
      </c>
      <c r="H6" s="10">
        <v>61</v>
      </c>
      <c r="I6" s="10">
        <v>49</v>
      </c>
      <c r="J6" s="11">
        <v>61</v>
      </c>
    </row>
    <row r="7" spans="1:20" ht="15.6" x14ac:dyDescent="0.3">
      <c r="A7" s="9">
        <v>42</v>
      </c>
      <c r="B7" s="10">
        <v>58</v>
      </c>
      <c r="C7" s="10">
        <v>57</v>
      </c>
      <c r="D7" s="10">
        <v>53</v>
      </c>
      <c r="E7" s="10">
        <v>47</v>
      </c>
      <c r="F7" s="10">
        <v>40</v>
      </c>
      <c r="G7" s="10">
        <v>32</v>
      </c>
      <c r="H7" s="10">
        <v>44</v>
      </c>
      <c r="I7" s="10">
        <v>52</v>
      </c>
      <c r="J7" s="11">
        <v>70</v>
      </c>
    </row>
    <row r="8" spans="1:20" ht="15.6" x14ac:dyDescent="0.3">
      <c r="A8" s="9">
        <v>55</v>
      </c>
      <c r="B8" s="10">
        <v>48</v>
      </c>
      <c r="C8" s="10">
        <v>49</v>
      </c>
      <c r="D8" s="10">
        <v>49</v>
      </c>
      <c r="E8" s="10">
        <v>31</v>
      </c>
      <c r="F8" s="10">
        <v>48</v>
      </c>
      <c r="G8" s="10">
        <v>61</v>
      </c>
      <c r="H8" s="10">
        <v>73</v>
      </c>
      <c r="I8" s="10">
        <v>48</v>
      </c>
      <c r="J8" s="11">
        <v>57</v>
      </c>
    </row>
    <row r="9" spans="1:20" ht="15.6" x14ac:dyDescent="0.3">
      <c r="A9" s="9">
        <v>65</v>
      </c>
      <c r="B9" s="10">
        <v>53</v>
      </c>
      <c r="C9" s="10">
        <v>54</v>
      </c>
      <c r="D9" s="10">
        <v>51</v>
      </c>
      <c r="E9" s="10">
        <v>62</v>
      </c>
      <c r="F9" s="10">
        <v>54</v>
      </c>
      <c r="G9" s="10">
        <v>76</v>
      </c>
      <c r="H9" s="10">
        <v>39</v>
      </c>
      <c r="I9" s="10">
        <v>54</v>
      </c>
      <c r="J9" s="11">
        <v>54</v>
      </c>
    </row>
    <row r="10" spans="1:20" ht="15.6" x14ac:dyDescent="0.3">
      <c r="A10" s="9">
        <v>56</v>
      </c>
      <c r="B10" s="10">
        <v>54</v>
      </c>
      <c r="C10" s="10">
        <v>47</v>
      </c>
      <c r="D10" s="10">
        <v>62</v>
      </c>
      <c r="E10" s="10">
        <v>63</v>
      </c>
      <c r="F10" s="10">
        <v>47</v>
      </c>
      <c r="G10" s="10">
        <v>39</v>
      </c>
      <c r="H10" s="10">
        <v>40</v>
      </c>
      <c r="I10" s="10">
        <v>54</v>
      </c>
      <c r="J10" s="11">
        <v>52</v>
      </c>
    </row>
    <row r="11" spans="1:20" ht="16.2" thickBot="1" x14ac:dyDescent="0.35">
      <c r="A11" s="12">
        <v>51</v>
      </c>
      <c r="B11" s="13">
        <v>71</v>
      </c>
      <c r="C11" s="13">
        <v>45</v>
      </c>
      <c r="D11" s="13">
        <v>69</v>
      </c>
      <c r="E11" s="13">
        <v>64</v>
      </c>
      <c r="F11" s="13">
        <v>57</v>
      </c>
      <c r="G11" s="13">
        <v>48</v>
      </c>
      <c r="H11" s="13">
        <v>47</v>
      </c>
      <c r="I11" s="13">
        <v>60</v>
      </c>
      <c r="J11" s="14">
        <v>52</v>
      </c>
    </row>
    <row r="12" spans="1:20" x14ac:dyDescent="0.3">
      <c r="A12" s="15" t="s">
        <v>1</v>
      </c>
      <c r="B12" s="15"/>
      <c r="D12" t="s">
        <v>2</v>
      </c>
      <c r="E12">
        <f>ROUND(1+LOG(100,2),0)</f>
        <v>8</v>
      </c>
    </row>
    <row r="13" spans="1:20" ht="15.6" x14ac:dyDescent="0.3">
      <c r="A13" t="s">
        <v>3</v>
      </c>
      <c r="B13" s="10">
        <f>MIN(A2:J11)</f>
        <v>31</v>
      </c>
      <c r="C13" t="s">
        <v>4</v>
      </c>
      <c r="D13">
        <f>MAX(A2:J11)</f>
        <v>76</v>
      </c>
      <c r="E13" t="s">
        <v>5</v>
      </c>
      <c r="F13">
        <f>D13-B13</f>
        <v>45</v>
      </c>
    </row>
    <row r="14" spans="1:20" x14ac:dyDescent="0.3">
      <c r="A14" s="36" t="s">
        <v>6</v>
      </c>
      <c r="B14" s="36"/>
      <c r="C14" s="36"/>
      <c r="D14">
        <f>F13/E12</f>
        <v>5.625</v>
      </c>
      <c r="G14" t="s">
        <v>7</v>
      </c>
      <c r="H14">
        <f>CEILING(D14,0.1)</f>
        <v>5.7</v>
      </c>
    </row>
    <row r="15" spans="1:20" ht="15" thickBot="1" x14ac:dyDescent="0.35"/>
    <row r="16" spans="1:20" ht="16.2" thickBot="1" x14ac:dyDescent="0.35">
      <c r="A16" s="16" t="s">
        <v>8</v>
      </c>
      <c r="B16" s="17"/>
      <c r="C16" s="17"/>
      <c r="D16" s="17"/>
      <c r="E16" s="17"/>
      <c r="F16" s="18"/>
      <c r="G16" s="35" t="s">
        <v>15</v>
      </c>
      <c r="H16" s="36"/>
      <c r="I16" s="36"/>
      <c r="L16" s="16" t="s">
        <v>8</v>
      </c>
      <c r="M16" s="17"/>
      <c r="N16" s="17"/>
      <c r="O16" s="17"/>
      <c r="P16" s="17"/>
      <c r="Q16" s="18"/>
      <c r="R16" s="35" t="s">
        <v>15</v>
      </c>
      <c r="S16" s="36"/>
      <c r="T16" s="36"/>
    </row>
    <row r="17" spans="1:20" ht="15" thickBot="1" x14ac:dyDescent="0.35">
      <c r="A17" s="20" t="s">
        <v>9</v>
      </c>
      <c r="B17" s="20" t="s">
        <v>10</v>
      </c>
      <c r="C17" s="19" t="s">
        <v>11</v>
      </c>
      <c r="D17" s="20" t="s">
        <v>12</v>
      </c>
      <c r="E17" s="19" t="s">
        <v>13</v>
      </c>
      <c r="F17" s="20" t="s">
        <v>14</v>
      </c>
      <c r="G17" s="1" t="s">
        <v>16</v>
      </c>
      <c r="H17">
        <f>SUMPRODUCT(C18:C25,D18:D25)/100</f>
        <v>53.116000000000007</v>
      </c>
      <c r="L17" s="20" t="s">
        <v>9</v>
      </c>
      <c r="M17" s="20" t="s">
        <v>10</v>
      </c>
      <c r="N17" s="19" t="s">
        <v>11</v>
      </c>
      <c r="O17" s="20" t="s">
        <v>12</v>
      </c>
      <c r="P17" s="19" t="s">
        <v>13</v>
      </c>
      <c r="Q17" s="20" t="s">
        <v>14</v>
      </c>
      <c r="R17" s="1" t="s">
        <v>16</v>
      </c>
      <c r="S17">
        <f>SUMPRODUCT(N18:N23,O18:O23)/100</f>
        <v>52.973500000000001</v>
      </c>
    </row>
    <row r="18" spans="1:20" x14ac:dyDescent="0.3">
      <c r="A18" s="1">
        <f>B13</f>
        <v>31</v>
      </c>
      <c r="B18">
        <f>A18+H14</f>
        <v>36.700000000000003</v>
      </c>
      <c r="C18">
        <f>(B18-A18)/2 +A18</f>
        <v>33.85</v>
      </c>
      <c r="D18">
        <f>COUNTIFS(A2:J11,"&gt;="&amp;A18,A2:J11,"&lt;"&amp;B18)</f>
        <v>4</v>
      </c>
      <c r="E18">
        <f>D18/100</f>
        <v>0.04</v>
      </c>
      <c r="F18" s="2">
        <f>E18/H14</f>
        <v>7.0175438596491229E-3</v>
      </c>
      <c r="G18" s="35" t="s">
        <v>17</v>
      </c>
      <c r="H18" s="36"/>
      <c r="I18" s="36"/>
      <c r="L18" s="24">
        <v>31</v>
      </c>
      <c r="M18" s="15">
        <v>42.4</v>
      </c>
      <c r="N18" s="15">
        <f>(M18-L18)/2 +L18</f>
        <v>36.700000000000003</v>
      </c>
      <c r="O18" s="15">
        <f>COUNTIFS(A2:J11,"&gt;="&amp;L18,A2:J11,"&lt;"&amp;M18)</f>
        <v>14</v>
      </c>
      <c r="P18" s="15">
        <f>O18/100</f>
        <v>0.14000000000000001</v>
      </c>
      <c r="Q18" s="25">
        <f>P18/H14</f>
        <v>2.456140350877193E-2</v>
      </c>
      <c r="R18" s="35" t="s">
        <v>17</v>
      </c>
      <c r="S18" s="36"/>
      <c r="T18" s="36"/>
    </row>
    <row r="19" spans="1:20" x14ac:dyDescent="0.3">
      <c r="A19" s="1">
        <f>A18+H14</f>
        <v>36.700000000000003</v>
      </c>
      <c r="B19">
        <f>A19+H14</f>
        <v>42.400000000000006</v>
      </c>
      <c r="C19">
        <f t="shared" ref="C19:C25" si="0">(B19-A19)/2 +A19</f>
        <v>39.550000000000004</v>
      </c>
      <c r="D19">
        <f>COUNTIFS(A2:J11,"&gt;="&amp;A19,A2:J11,"&lt;"&amp;B19)</f>
        <v>10</v>
      </c>
      <c r="E19">
        <f t="shared" ref="E19:E25" si="1">D19/100</f>
        <v>0.1</v>
      </c>
      <c r="F19" s="2">
        <f>E19/H14</f>
        <v>1.7543859649122806E-2</v>
      </c>
      <c r="G19" t="s">
        <v>20</v>
      </c>
      <c r="H19">
        <f>SUMPRODUCT(C18:C25,C18:C25,D18:D25)/100-H17*H17</f>
        <v>91.478843999999754</v>
      </c>
      <c r="L19" s="1">
        <v>42.4</v>
      </c>
      <c r="M19">
        <v>48.1</v>
      </c>
      <c r="N19">
        <f t="shared" ref="N19:N23" si="2">(M19-L19)/2 +L19</f>
        <v>45.25</v>
      </c>
      <c r="O19">
        <f>COUNTIFS(A2:J11,"&gt;="&amp;L19,A2:J11,"&lt;"&amp;M19)</f>
        <v>19</v>
      </c>
      <c r="P19">
        <f t="shared" ref="P19:P23" si="3">O19/100</f>
        <v>0.19</v>
      </c>
      <c r="Q19" s="2">
        <f>P19/H14</f>
        <v>3.3333333333333333E-2</v>
      </c>
      <c r="R19" t="s">
        <v>20</v>
      </c>
      <c r="S19">
        <f>SUMPRODUCT(N18:N23,N18:N23,O18:O23)/100-S17*S17</f>
        <v>96.21832274999997</v>
      </c>
    </row>
    <row r="20" spans="1:20" x14ac:dyDescent="0.3">
      <c r="A20" s="1">
        <f>A19+H14</f>
        <v>42.400000000000006</v>
      </c>
      <c r="B20">
        <f>A20+H14</f>
        <v>48.100000000000009</v>
      </c>
      <c r="C20">
        <f t="shared" si="0"/>
        <v>45.250000000000007</v>
      </c>
      <c r="D20">
        <f>COUNTIFS(A2:J11,"&gt;="&amp;A20,A2:J11,"&lt;"&amp;B20)</f>
        <v>19</v>
      </c>
      <c r="E20">
        <f t="shared" si="1"/>
        <v>0.19</v>
      </c>
      <c r="F20" s="2">
        <f>E20/H14</f>
        <v>3.3333333333333333E-2</v>
      </c>
      <c r="G20" t="s">
        <v>18</v>
      </c>
      <c r="H20">
        <f>H19*100/99</f>
        <v>92.402872727272481</v>
      </c>
      <c r="L20" s="1">
        <v>48.1</v>
      </c>
      <c r="M20">
        <v>53.8</v>
      </c>
      <c r="N20">
        <f t="shared" si="2"/>
        <v>50.95</v>
      </c>
      <c r="O20">
        <f>COUNTIFS(A2:J11,"&gt;="&amp;L20,A2:J11,"&lt;"&amp;M20)</f>
        <v>17</v>
      </c>
      <c r="P20">
        <f t="shared" si="3"/>
        <v>0.17</v>
      </c>
      <c r="Q20" s="2">
        <f>P20/H14</f>
        <v>2.9824561403508774E-2</v>
      </c>
      <c r="R20" t="s">
        <v>18</v>
      </c>
      <c r="S20">
        <f>S19*100/99</f>
        <v>97.19022499999997</v>
      </c>
    </row>
    <row r="21" spans="1:20" x14ac:dyDescent="0.3">
      <c r="A21" s="1">
        <f>A20+H14</f>
        <v>48.100000000000009</v>
      </c>
      <c r="B21">
        <f>A21+H14</f>
        <v>53.800000000000011</v>
      </c>
      <c r="C21">
        <f t="shared" si="0"/>
        <v>50.95000000000001</v>
      </c>
      <c r="D21">
        <f>COUNTIFS(A2:J11,"&gt;="&amp;A21,A2:J11,"&lt;"&amp;B21)</f>
        <v>17</v>
      </c>
      <c r="E21">
        <f t="shared" si="1"/>
        <v>0.17</v>
      </c>
      <c r="F21" s="2">
        <f>E21/H14</f>
        <v>2.9824561403508774E-2</v>
      </c>
      <c r="G21" t="s">
        <v>19</v>
      </c>
      <c r="H21">
        <f>SQRT(H20)</f>
        <v>9.6126412981694305</v>
      </c>
      <c r="L21" s="1">
        <v>53.8</v>
      </c>
      <c r="M21">
        <v>59.5</v>
      </c>
      <c r="N21">
        <f t="shared" si="2"/>
        <v>56.65</v>
      </c>
      <c r="O21">
        <f>COUNTIFS(A2:J11,"&gt;="&amp;L21,A2:J11,"&lt;"&amp;M21)</f>
        <v>24</v>
      </c>
      <c r="P21">
        <f t="shared" si="3"/>
        <v>0.24</v>
      </c>
      <c r="Q21" s="2">
        <f>P21/H14</f>
        <v>4.2105263157894736E-2</v>
      </c>
      <c r="R21" t="s">
        <v>19</v>
      </c>
      <c r="S21">
        <f>SQRT(S20)</f>
        <v>9.8585102829991502</v>
      </c>
    </row>
    <row r="22" spans="1:20" x14ac:dyDescent="0.3">
      <c r="A22" s="1">
        <f>A21+H14</f>
        <v>53.800000000000011</v>
      </c>
      <c r="B22">
        <f>A22+H14</f>
        <v>59.500000000000014</v>
      </c>
      <c r="C22">
        <f t="shared" si="0"/>
        <v>56.650000000000013</v>
      </c>
      <c r="D22">
        <f>COUNTIFS(A2:J11,"&gt;="&amp;A22,A2:J11,"&lt;"&amp;B22)</f>
        <v>24</v>
      </c>
      <c r="E22">
        <f t="shared" si="1"/>
        <v>0.24</v>
      </c>
      <c r="F22" s="2">
        <f>E22/H14</f>
        <v>4.2105263157894736E-2</v>
      </c>
      <c r="L22" s="1">
        <v>59.5</v>
      </c>
      <c r="M22">
        <v>65.2</v>
      </c>
      <c r="N22">
        <f t="shared" si="2"/>
        <v>62.35</v>
      </c>
      <c r="O22">
        <f>COUNTIFS(A2:J11,"&gt;="&amp;L22,A2:J11,"&lt;"&amp;M22)</f>
        <v>17</v>
      </c>
      <c r="P22">
        <f t="shared" si="3"/>
        <v>0.17</v>
      </c>
      <c r="Q22" s="2">
        <f>P22/H14</f>
        <v>2.9824561403508774E-2</v>
      </c>
    </row>
    <row r="23" spans="1:20" ht="15" thickBot="1" x14ac:dyDescent="0.35">
      <c r="A23" s="1">
        <f>A22+H14</f>
        <v>59.500000000000014</v>
      </c>
      <c r="B23">
        <f>A23+H14</f>
        <v>65.200000000000017</v>
      </c>
      <c r="C23">
        <f t="shared" si="0"/>
        <v>62.350000000000016</v>
      </c>
      <c r="D23">
        <f>COUNTIFS(A2:J11,"&gt;="&amp;A23,A2:J11,"&lt;"&amp;B23)</f>
        <v>17</v>
      </c>
      <c r="E23">
        <f t="shared" si="1"/>
        <v>0.17</v>
      </c>
      <c r="F23" s="2">
        <f>E23/H14</f>
        <v>2.9824561403508774E-2</v>
      </c>
      <c r="L23" s="3">
        <v>65.2</v>
      </c>
      <c r="M23" s="4">
        <v>76.599999999999994</v>
      </c>
      <c r="N23" s="4">
        <f t="shared" si="2"/>
        <v>70.900000000000006</v>
      </c>
      <c r="O23" s="4">
        <f>COUNTIFS(A2:J11,"&gt;="&amp;L23,A2:J11,"&lt;"&amp;M23)</f>
        <v>9</v>
      </c>
      <c r="P23" s="4">
        <f t="shared" si="3"/>
        <v>0.09</v>
      </c>
      <c r="Q23" s="5">
        <f>P23/H14</f>
        <v>1.5789473684210527E-2</v>
      </c>
    </row>
    <row r="24" spans="1:20" x14ac:dyDescent="0.3">
      <c r="A24" s="1">
        <f>A23+H14</f>
        <v>65.200000000000017</v>
      </c>
      <c r="B24">
        <f>A24+H14</f>
        <v>70.90000000000002</v>
      </c>
      <c r="C24">
        <f t="shared" si="0"/>
        <v>68.050000000000011</v>
      </c>
      <c r="D24">
        <f>COUNTIFS(A2:J11,"&gt;="&amp;A24,A2:J11,"&lt;"&amp;B24)</f>
        <v>5</v>
      </c>
      <c r="E24">
        <f t="shared" si="1"/>
        <v>0.05</v>
      </c>
      <c r="F24" s="2">
        <f>E24/H14</f>
        <v>8.771929824561403E-3</v>
      </c>
      <c r="O24">
        <f>SUM(O18:O23)</f>
        <v>100</v>
      </c>
    </row>
    <row r="25" spans="1:20" ht="15" thickBot="1" x14ac:dyDescent="0.35">
      <c r="A25" s="3">
        <f>A24+H14</f>
        <v>70.90000000000002</v>
      </c>
      <c r="B25" s="4">
        <f>A25+H14</f>
        <v>76.600000000000023</v>
      </c>
      <c r="C25" s="4">
        <f t="shared" si="0"/>
        <v>73.750000000000028</v>
      </c>
      <c r="D25" s="4">
        <f>COUNTIFS(A2:J11,"&gt;="&amp;A25,A2:J11,"&lt;"&amp;B25)</f>
        <v>4</v>
      </c>
      <c r="E25" s="4">
        <f t="shared" si="1"/>
        <v>0.04</v>
      </c>
      <c r="F25" s="5">
        <f>E25/H14</f>
        <v>7.0175438596491229E-3</v>
      </c>
    </row>
    <row r="26" spans="1:20" x14ac:dyDescent="0.3">
      <c r="D26">
        <f>SUM(D18:D25)</f>
        <v>100</v>
      </c>
    </row>
    <row r="27" spans="1:20" ht="15" thickBot="1" x14ac:dyDescent="0.35"/>
    <row r="28" spans="1:20" ht="16.2" thickBot="1" x14ac:dyDescent="0.35">
      <c r="A28" s="32" t="s">
        <v>21</v>
      </c>
      <c r="B28" s="33"/>
      <c r="C28" s="33"/>
      <c r="D28" s="33"/>
      <c r="E28" s="33"/>
      <c r="F28" s="33"/>
      <c r="G28" s="33"/>
      <c r="H28" s="33"/>
      <c r="I28" s="34"/>
    </row>
    <row r="29" spans="1:20" ht="15" thickBot="1" x14ac:dyDescent="0.35">
      <c r="A29" s="21" t="s">
        <v>9</v>
      </c>
      <c r="B29" s="4" t="s">
        <v>10</v>
      </c>
      <c r="C29" s="20" t="s">
        <v>12</v>
      </c>
      <c r="D29" s="4" t="s">
        <v>22</v>
      </c>
      <c r="E29" s="20" t="s">
        <v>23</v>
      </c>
      <c r="F29" s="22" t="s">
        <v>24</v>
      </c>
      <c r="G29" s="23" t="s">
        <v>25</v>
      </c>
      <c r="H29" s="26" t="s">
        <v>26</v>
      </c>
      <c r="I29" s="23" t="s">
        <v>27</v>
      </c>
    </row>
    <row r="30" spans="1:20" x14ac:dyDescent="0.3">
      <c r="A30" s="1">
        <f>-9.99999999999999E+100</f>
        <v>-9.9999999999999904E+100</v>
      </c>
      <c r="B30">
        <f>M18</f>
        <v>42.4</v>
      </c>
      <c r="C30">
        <f>O18</f>
        <v>14</v>
      </c>
      <c r="D30">
        <f>_xlfn.NORM.DIST(B30,$H$17,$H$21,TRUE)</f>
        <v>0.13247191454100199</v>
      </c>
      <c r="E30">
        <f>$C$37*D30</f>
        <v>13.247191454100198</v>
      </c>
      <c r="F30">
        <f>C30-E30</f>
        <v>0.75280854589980173</v>
      </c>
      <c r="G30">
        <f>F30^2</f>
        <v>0.56672070677977393</v>
      </c>
      <c r="H30">
        <f>G30/E30</f>
        <v>4.2780442084149516E-2</v>
      </c>
      <c r="I30" s="2">
        <f>C30^2/E30</f>
        <v>14.795588987983951</v>
      </c>
    </row>
    <row r="31" spans="1:20" x14ac:dyDescent="0.3">
      <c r="A31" s="1">
        <f>L19</f>
        <v>42.4</v>
      </c>
      <c r="B31">
        <f t="shared" ref="B31:B34" si="4">M19</f>
        <v>48.1</v>
      </c>
      <c r="C31">
        <f t="shared" ref="C31:C35" si="5">O19</f>
        <v>19</v>
      </c>
      <c r="D31">
        <f>_xlfn.NORM.DIST(B31,$H$17,$H$21,TRUE)-_xlfn.NORM.DIST(A31,$H$17,$H$21,TRUE)</f>
        <v>0.1684283973943223</v>
      </c>
      <c r="E31">
        <f t="shared" ref="E31:E35" si="6">$C$37*D31</f>
        <v>16.842839739432229</v>
      </c>
      <c r="F31">
        <f t="shared" ref="F31:F35" si="7">C31-E31</f>
        <v>2.1571602605677711</v>
      </c>
      <c r="G31">
        <f t="shared" ref="G31:G35" si="8">F31^2</f>
        <v>4.6533403897728141</v>
      </c>
      <c r="H31">
        <f t="shared" ref="H31:H35" si="9">G31/E31</f>
        <v>0.27628003720052485</v>
      </c>
      <c r="I31" s="2">
        <f t="shared" ref="I31:I35" si="10">C31^2/E31</f>
        <v>21.433440297768296</v>
      </c>
    </row>
    <row r="32" spans="1:20" x14ac:dyDescent="0.3">
      <c r="A32" s="1">
        <f t="shared" ref="A32:A35" si="11">L20</f>
        <v>48.1</v>
      </c>
      <c r="B32">
        <f t="shared" si="4"/>
        <v>53.8</v>
      </c>
      <c r="C32">
        <f t="shared" si="5"/>
        <v>17</v>
      </c>
      <c r="D32">
        <f t="shared" ref="D32:D35" si="12">_xlfn.NORM.DIST(B32,$H$17,$H$21,TRUE)-_xlfn.NORM.DIST(A32,$H$17,$H$21,TRUE)</f>
        <v>0.22746300818110154</v>
      </c>
      <c r="E32">
        <f t="shared" si="6"/>
        <v>22.746300818110154</v>
      </c>
      <c r="F32">
        <f t="shared" si="7"/>
        <v>-5.7463008181101536</v>
      </c>
      <c r="G32">
        <f t="shared" si="8"/>
        <v>33.019973092213419</v>
      </c>
      <c r="H32">
        <f t="shared" si="9"/>
        <v>1.4516634311775025</v>
      </c>
      <c r="I32" s="2">
        <f t="shared" si="10"/>
        <v>12.705362613067349</v>
      </c>
      <c r="N32" s="28"/>
      <c r="O32" s="28"/>
      <c r="P32" s="28"/>
    </row>
    <row r="33" spans="1:16" x14ac:dyDescent="0.3">
      <c r="A33" s="1">
        <f t="shared" si="11"/>
        <v>53.8</v>
      </c>
      <c r="B33">
        <f t="shared" si="4"/>
        <v>59.5</v>
      </c>
      <c r="C33">
        <f t="shared" si="5"/>
        <v>24</v>
      </c>
      <c r="D33">
        <f t="shared" si="12"/>
        <v>0.21833167764525807</v>
      </c>
      <c r="E33">
        <f t="shared" si="6"/>
        <v>21.833167764525808</v>
      </c>
      <c r="F33">
        <f t="shared" si="7"/>
        <v>2.1668322354741925</v>
      </c>
      <c r="G33">
        <f t="shared" si="8"/>
        <v>4.6951619366900861</v>
      </c>
      <c r="H33">
        <f t="shared" si="9"/>
        <v>0.21504721565501422</v>
      </c>
      <c r="I33" s="2">
        <f t="shared" si="10"/>
        <v>26.381879451129208</v>
      </c>
      <c r="N33" s="28"/>
      <c r="O33" s="28"/>
      <c r="P33" s="28"/>
    </row>
    <row r="34" spans="1:16" x14ac:dyDescent="0.3">
      <c r="A34" s="1">
        <f t="shared" si="11"/>
        <v>59.5</v>
      </c>
      <c r="B34">
        <f t="shared" si="4"/>
        <v>65.2</v>
      </c>
      <c r="C34">
        <f t="shared" si="5"/>
        <v>17</v>
      </c>
      <c r="D34">
        <f t="shared" si="12"/>
        <v>0.14894532110952974</v>
      </c>
      <c r="E34">
        <f t="shared" si="6"/>
        <v>14.894532110952973</v>
      </c>
      <c r="F34">
        <f t="shared" si="7"/>
        <v>2.1054678890470271</v>
      </c>
      <c r="G34">
        <f t="shared" si="8"/>
        <v>4.4329950318081446</v>
      </c>
      <c r="H34">
        <f t="shared" si="9"/>
        <v>0.29762566549829778</v>
      </c>
      <c r="I34" s="2">
        <f t="shared" si="10"/>
        <v>19.403093554545325</v>
      </c>
      <c r="N34" s="28"/>
      <c r="O34" s="28"/>
      <c r="P34" s="28"/>
    </row>
    <row r="35" spans="1:16" ht="15" thickBot="1" x14ac:dyDescent="0.35">
      <c r="A35" s="3">
        <f t="shared" si="11"/>
        <v>65.2</v>
      </c>
      <c r="B35" s="4">
        <f>9.99999999999999E+100</f>
        <v>9.9999999999999904E+100</v>
      </c>
      <c r="C35" s="4">
        <f t="shared" si="5"/>
        <v>9</v>
      </c>
      <c r="D35" s="4">
        <f t="shared" si="12"/>
        <v>0.10435968112878635</v>
      </c>
      <c r="E35" s="4">
        <f t="shared" si="6"/>
        <v>10.435968112878635</v>
      </c>
      <c r="F35" s="4">
        <f t="shared" si="7"/>
        <v>-1.4359681128786352</v>
      </c>
      <c r="G35" s="4">
        <f t="shared" si="8"/>
        <v>2.0620044212042288</v>
      </c>
      <c r="H35" s="4">
        <f t="shared" si="9"/>
        <v>0.19758630908996233</v>
      </c>
      <c r="I35" s="5">
        <f t="shared" si="10"/>
        <v>7.7616181962113266</v>
      </c>
      <c r="L35" s="28"/>
      <c r="M35" s="28"/>
      <c r="N35" s="28"/>
      <c r="O35" s="28"/>
      <c r="P35" s="28"/>
    </row>
    <row r="36" spans="1:16" x14ac:dyDescent="0.3">
      <c r="L36" s="28"/>
      <c r="M36" s="28"/>
      <c r="N36" s="28"/>
      <c r="O36" s="28"/>
      <c r="P36" s="28"/>
    </row>
    <row r="37" spans="1:16" x14ac:dyDescent="0.3">
      <c r="A37" t="s">
        <v>28</v>
      </c>
      <c r="C37">
        <f>SUM(C30:C35)</f>
        <v>100</v>
      </c>
      <c r="D37">
        <f>SUM(D30:D35)</f>
        <v>1</v>
      </c>
      <c r="E37">
        <f>SUM(E30:E35)</f>
        <v>100</v>
      </c>
    </row>
    <row r="39" spans="1:16" x14ac:dyDescent="0.3">
      <c r="B39" s="27" t="s">
        <v>29</v>
      </c>
      <c r="C39">
        <f>SUM(H30:H35)</f>
        <v>2.4809831007054512</v>
      </c>
    </row>
    <row r="40" spans="1:16" x14ac:dyDescent="0.3">
      <c r="B40" s="27" t="s">
        <v>30</v>
      </c>
      <c r="D40">
        <f>SUM(I30:I35)</f>
        <v>102.48098310070546</v>
      </c>
    </row>
    <row r="41" spans="1:16" x14ac:dyDescent="0.3">
      <c r="B41" t="s">
        <v>31</v>
      </c>
      <c r="C41">
        <f>6-2-1</f>
        <v>3</v>
      </c>
      <c r="F41" t="s">
        <v>33</v>
      </c>
      <c r="G41">
        <f>_xlfn.CHISQ.INV.RT(0.05,C41)</f>
        <v>7.8147279032511792</v>
      </c>
    </row>
    <row r="45" spans="1:16" ht="15" thickBot="1" x14ac:dyDescent="0.35"/>
    <row r="46" spans="1:16" ht="15" thickBot="1" x14ac:dyDescent="0.35">
      <c r="B46" s="29" t="s">
        <v>32</v>
      </c>
      <c r="C46" s="30"/>
      <c r="D46" s="30"/>
      <c r="E46" s="30"/>
      <c r="F46" s="30"/>
      <c r="G46" s="31"/>
    </row>
    <row r="48" spans="1:16" x14ac:dyDescent="0.3">
      <c r="E48" t="s">
        <v>34</v>
      </c>
    </row>
  </sheetData>
  <mergeCells count="7">
    <mergeCell ref="A28:I28"/>
    <mergeCell ref="R16:T16"/>
    <mergeCell ref="R18:T18"/>
    <mergeCell ref="A1:J1"/>
    <mergeCell ref="A14:C14"/>
    <mergeCell ref="G16:I16"/>
    <mergeCell ref="G18:I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soweomi@gmail.com</dc:creator>
  <cp:lastModifiedBy>soweomi@gmail.com</cp:lastModifiedBy>
  <dcterms:created xsi:type="dcterms:W3CDTF">2023-11-16T21:40:12Z</dcterms:created>
  <dcterms:modified xsi:type="dcterms:W3CDTF">2023-11-17T17:19:01Z</dcterms:modified>
</cp:coreProperties>
</file>