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viscard/Virtual Machines.localized/shared/"/>
    </mc:Choice>
  </mc:AlternateContent>
  <xr:revisionPtr revIDLastSave="0" documentId="13_ncr:1_{87302CB7-B417-0849-B2B8-81468CEDC21F}" xr6:coauthVersionLast="45" xr6:coauthVersionMax="45" xr10:uidLastSave="{00000000-0000-0000-0000-000000000000}"/>
  <bookViews>
    <workbookView xWindow="0" yWindow="460" windowWidth="28720" windowHeight="15640" tabRatio="500" activeTab="1" xr2:uid="{00000000-000D-0000-FFFF-FFFF00000000}"/>
  </bookViews>
  <sheets>
    <sheet name="sites" sheetId="1" r:id="rId1"/>
    <sheet name="node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9" i="2" l="1"/>
  <c r="M19" i="2"/>
  <c r="L19" i="2"/>
  <c r="K19" i="2"/>
  <c r="N18" i="2"/>
  <c r="M18" i="2"/>
  <c r="L18" i="2"/>
  <c r="K18" i="2"/>
  <c r="N17" i="2"/>
  <c r="M17" i="2"/>
  <c r="L17" i="2"/>
  <c r="K17" i="2"/>
  <c r="N16" i="2" l="1"/>
  <c r="M16" i="2"/>
  <c r="L16" i="2"/>
  <c r="K16" i="2"/>
  <c r="N15" i="2"/>
  <c r="M15" i="2"/>
  <c r="L15" i="2"/>
  <c r="K15" i="2"/>
  <c r="N14" i="2"/>
  <c r="M14" i="2"/>
  <c r="L14" i="2"/>
  <c r="K14" i="2"/>
  <c r="N13" i="2"/>
  <c r="M13" i="2"/>
  <c r="L13" i="2"/>
  <c r="K13" i="2"/>
  <c r="N12" i="2"/>
  <c r="M12" i="2"/>
  <c r="L12" i="2"/>
  <c r="K12" i="2"/>
  <c r="N11" i="2"/>
  <c r="M11" i="2"/>
  <c r="L11" i="2"/>
  <c r="K11" i="2"/>
  <c r="N10" i="2"/>
  <c r="M10" i="2"/>
  <c r="L10" i="2"/>
  <c r="K10" i="2"/>
  <c r="N9" i="2"/>
  <c r="M9" i="2"/>
  <c r="L9" i="2"/>
  <c r="K9" i="2"/>
  <c r="N8" i="2"/>
  <c r="M8" i="2"/>
  <c r="L8" i="2"/>
  <c r="K8" i="2"/>
  <c r="N7" i="2"/>
  <c r="M7" i="2"/>
  <c r="L7" i="2"/>
  <c r="K7" i="2"/>
  <c r="N6" i="2"/>
  <c r="M6" i="2"/>
  <c r="L6" i="2"/>
  <c r="K6" i="2"/>
  <c r="N5" i="2"/>
  <c r="M5" i="2"/>
  <c r="L5" i="2"/>
  <c r="K5" i="2"/>
  <c r="N4" i="2"/>
  <c r="M4" i="2"/>
  <c r="L4" i="2"/>
  <c r="K4" i="2"/>
  <c r="N3" i="2"/>
  <c r="M3" i="2"/>
  <c r="L3" i="2"/>
  <c r="K3" i="2"/>
  <c r="N2" i="2"/>
  <c r="M2" i="2"/>
  <c r="L2" i="2"/>
  <c r="K2" i="2"/>
</calcChain>
</file>

<file path=xl/sharedStrings.xml><?xml version="1.0" encoding="utf-8"?>
<sst xmlns="http://schemas.openxmlformats.org/spreadsheetml/2006/main" count="132" uniqueCount="64">
  <si>
    <t>siteName</t>
  </si>
  <si>
    <t>displayName</t>
  </si>
  <si>
    <t>parentSite</t>
  </si>
  <si>
    <t>siteLocation</t>
  </si>
  <si>
    <t>siteLongitude</t>
  </si>
  <si>
    <t>siteLatitude</t>
  </si>
  <si>
    <t>siteScreenX</t>
  </si>
  <si>
    <t>siteScreenY</t>
  </si>
  <si>
    <t>siteProtected</t>
  </si>
  <si>
    <t>siteActive</t>
  </si>
  <si>
    <t>siteFailed</t>
  </si>
  <si>
    <t>MOU</t>
  </si>
  <si>
    <t>Mouseton</t>
  </si>
  <si>
    <t>DUC</t>
  </si>
  <si>
    <t>Duckburg</t>
  </si>
  <si>
    <t>GOO</t>
  </si>
  <si>
    <t>Goosetown</t>
  </si>
  <si>
    <t>SCA</t>
  </si>
  <si>
    <t>St. Canard</t>
  </si>
  <si>
    <t>SPO</t>
  </si>
  <si>
    <t>Spoonerville</t>
  </si>
  <si>
    <t>nodeName</t>
  </si>
  <si>
    <t>site</t>
  </si>
  <si>
    <t>as</t>
  </si>
  <si>
    <t>bgpId</t>
  </si>
  <si>
    <t>uuid</t>
  </si>
  <si>
    <t>function</t>
  </si>
  <si>
    <t>type</t>
  </si>
  <si>
    <t>avoidTransit</t>
  </si>
  <si>
    <t>SIDs</t>
  </si>
  <si>
    <t>nodeLongitude</t>
  </si>
  <si>
    <t>nodeLatitude</t>
  </si>
  <si>
    <t>nodeScreenX</t>
  </si>
  <si>
    <t>nodeScreenY</t>
  </si>
  <si>
    <t>nodeProtected</t>
  </si>
  <si>
    <t>nodeActive</t>
  </si>
  <si>
    <t>nodeFailed</t>
  </si>
  <si>
    <t>cr1.mou</t>
  </si>
  <si>
    <t>cr2.mou</t>
  </si>
  <si>
    <t>er1.mou</t>
  </si>
  <si>
    <t>cr1.duc</t>
  </si>
  <si>
    <t>cr2.duc</t>
  </si>
  <si>
    <t>er1.duc</t>
  </si>
  <si>
    <t>cr1.goo</t>
  </si>
  <si>
    <t>cr2.goo</t>
  </si>
  <si>
    <t>er1.goo</t>
  </si>
  <si>
    <t>cr1.sca</t>
  </si>
  <si>
    <t>cr2.sca</t>
  </si>
  <si>
    <t>er1.sca</t>
  </si>
  <si>
    <t>cr1.spo</t>
  </si>
  <si>
    <t>cr2.spo</t>
  </si>
  <si>
    <t>er1.spo</t>
  </si>
  <si>
    <t>physical</t>
  </si>
  <si>
    <t>No</t>
  </si>
  <si>
    <t>ipAddress</t>
  </si>
  <si>
    <t>core</t>
  </si>
  <si>
    <t>edge</t>
  </si>
  <si>
    <t>10.1.1.1</t>
  </si>
  <si>
    <t>10.1.1.2</t>
  </si>
  <si>
    <t>CIA</t>
  </si>
  <si>
    <t>Ciacciland</t>
  </si>
  <si>
    <t>cr1.cia</t>
  </si>
  <si>
    <t>cr2.cia</t>
  </si>
  <si>
    <t>er1.cia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</si>
</sst>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2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zoomScaleNormal="100" workbookViewId="0">
      <selection activeCell="E6" sqref="E6"/>
    </sheetView>
  </sheetViews>
  <sheetFormatPr baseColWidth="10" defaultColWidth="8.83203125" defaultRowHeight="16" x14ac:dyDescent="0.2"/>
  <cols>
    <col min="1" max="6" width="13.33203125" customWidth="1"/>
    <col min="7" max="7" width="15.1640625" customWidth="1"/>
    <col min="8" max="11" width="13.33203125" customWidth="1"/>
    <col min="12" max="1025" width="10.5" customWidth="1"/>
  </cols>
  <sheetData>
    <row r="1" spans="1:1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11</v>
      </c>
      <c r="D2" t="s">
        <v>12</v>
      </c>
      <c r="E2">
        <v>-122.5</v>
      </c>
      <c r="F2">
        <v>37.4</v>
      </c>
      <c r="G2">
        <v>24</v>
      </c>
      <c r="H2">
        <v>153</v>
      </c>
      <c r="I2" s="2" t="b">
        <v>0</v>
      </c>
      <c r="J2" s="2" t="b">
        <v>1</v>
      </c>
    </row>
    <row r="3" spans="1:11" x14ac:dyDescent="0.2">
      <c r="A3" t="s">
        <v>13</v>
      </c>
      <c r="D3" t="s">
        <v>14</v>
      </c>
      <c r="E3">
        <v>-122.375</v>
      </c>
      <c r="F3">
        <v>37.619</v>
      </c>
      <c r="G3">
        <v>0</v>
      </c>
      <c r="H3">
        <v>80</v>
      </c>
      <c r="I3" s="2" t="b">
        <v>0</v>
      </c>
      <c r="J3" s="2" t="b">
        <v>1</v>
      </c>
    </row>
    <row r="4" spans="1:11" x14ac:dyDescent="0.2">
      <c r="A4" t="s">
        <v>15</v>
      </c>
      <c r="D4" t="s">
        <v>16</v>
      </c>
      <c r="E4">
        <v>-121.494</v>
      </c>
      <c r="F4">
        <v>38.581600000000002</v>
      </c>
      <c r="G4">
        <v>97</v>
      </c>
      <c r="H4">
        <v>111</v>
      </c>
      <c r="I4" s="2" t="b">
        <v>0</v>
      </c>
      <c r="J4" s="2" t="b">
        <v>1</v>
      </c>
    </row>
    <row r="5" spans="1:11" x14ac:dyDescent="0.2">
      <c r="A5" t="s">
        <v>17</v>
      </c>
      <c r="D5" t="s">
        <v>18</v>
      </c>
      <c r="E5">
        <v>-122</v>
      </c>
      <c r="F5">
        <v>37</v>
      </c>
      <c r="G5">
        <v>114</v>
      </c>
      <c r="H5">
        <v>229</v>
      </c>
      <c r="I5" s="2" t="b">
        <v>0</v>
      </c>
      <c r="J5" s="2" t="b">
        <v>1</v>
      </c>
    </row>
    <row r="6" spans="1:11" x14ac:dyDescent="0.2">
      <c r="A6" t="s">
        <v>19</v>
      </c>
      <c r="D6" t="s">
        <v>20</v>
      </c>
      <c r="E6">
        <v>-119.77200000000001</v>
      </c>
      <c r="F6">
        <v>36.747700000000002</v>
      </c>
      <c r="G6">
        <v>143</v>
      </c>
      <c r="H6">
        <v>169</v>
      </c>
      <c r="I6" s="2" t="b">
        <v>0</v>
      </c>
      <c r="J6" s="2" t="b">
        <v>1</v>
      </c>
    </row>
    <row r="7" spans="1:11" x14ac:dyDescent="0.2">
      <c r="A7" t="s">
        <v>59</v>
      </c>
      <c r="D7" t="s">
        <v>60</v>
      </c>
      <c r="E7">
        <v>-121</v>
      </c>
      <c r="F7">
        <v>38</v>
      </c>
      <c r="G7">
        <v>143</v>
      </c>
      <c r="H7">
        <v>169</v>
      </c>
      <c r="I7" s="2" t="b">
        <v>0</v>
      </c>
      <c r="J7" s="2" t="b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9"/>
  <sheetViews>
    <sheetView tabSelected="1" zoomScaleNormal="100" workbookViewId="0">
      <selection activeCell="A20" sqref="A20"/>
    </sheetView>
  </sheetViews>
  <sheetFormatPr baseColWidth="10" defaultColWidth="8.83203125" defaultRowHeight="16" x14ac:dyDescent="0.2"/>
  <cols>
    <col min="1" max="10" width="10.83203125" customWidth="1"/>
    <col min="11" max="11" width="13.1640625" customWidth="1"/>
    <col min="12" max="13" width="11.83203125" customWidth="1"/>
    <col min="14" max="14" width="11.6640625" customWidth="1"/>
    <col min="15" max="15" width="13" customWidth="1"/>
    <col min="16" max="17" width="10.83203125" customWidth="1"/>
    <col min="18" max="1025" width="10.5" customWidth="1"/>
  </cols>
  <sheetData>
    <row r="1" spans="1:17" s="1" customFormat="1" x14ac:dyDescent="0.2">
      <c r="A1" s="1" t="s">
        <v>21</v>
      </c>
      <c r="B1" s="1" t="s">
        <v>54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</row>
    <row r="2" spans="1:17" x14ac:dyDescent="0.2">
      <c r="A2" t="s">
        <v>37</v>
      </c>
      <c r="B2" t="s">
        <v>57</v>
      </c>
      <c r="C2" t="s">
        <v>11</v>
      </c>
      <c r="G2" t="s">
        <v>55</v>
      </c>
      <c r="H2" t="s">
        <v>52</v>
      </c>
      <c r="I2" t="s">
        <v>53</v>
      </c>
      <c r="K2">
        <f>VLOOKUP($C2,sites!$A:$K,5,0)</f>
        <v>-122.5</v>
      </c>
      <c r="L2">
        <f>VLOOKUP($C2,sites!$A:$K,6,0)</f>
        <v>37.4</v>
      </c>
      <c r="M2">
        <f>VLOOKUP($C2,sites!$A:$K,7,0)+5</f>
        <v>29</v>
      </c>
      <c r="N2">
        <f>VLOOKUP($C2,sites!$A:$K,8,0)</f>
        <v>153</v>
      </c>
      <c r="O2" t="b">
        <v>0</v>
      </c>
      <c r="P2" t="b">
        <v>1</v>
      </c>
    </row>
    <row r="3" spans="1:17" x14ac:dyDescent="0.2">
      <c r="A3" t="s">
        <v>38</v>
      </c>
      <c r="B3" t="s">
        <v>58</v>
      </c>
      <c r="C3" t="s">
        <v>11</v>
      </c>
      <c r="G3" t="s">
        <v>55</v>
      </c>
      <c r="H3" t="s">
        <v>52</v>
      </c>
      <c r="I3" t="s">
        <v>53</v>
      </c>
      <c r="K3">
        <f>VLOOKUP($C3,sites!$A:$K,5,0)</f>
        <v>-122.5</v>
      </c>
      <c r="L3">
        <f>VLOOKUP($C3,sites!$A:$K,6,0)</f>
        <v>37.4</v>
      </c>
      <c r="M3">
        <f>VLOOKUP($C3,sites!$A:$K,7,0)-5</f>
        <v>19</v>
      </c>
      <c r="N3">
        <f>VLOOKUP($C3,sites!$A:$K,8,0)</f>
        <v>153</v>
      </c>
      <c r="O3" t="b">
        <v>0</v>
      </c>
      <c r="P3" t="b">
        <v>1</v>
      </c>
    </row>
    <row r="4" spans="1:17" x14ac:dyDescent="0.2">
      <c r="A4" t="s">
        <v>39</v>
      </c>
      <c r="C4" t="s">
        <v>11</v>
      </c>
      <c r="G4" t="s">
        <v>56</v>
      </c>
      <c r="H4" t="s">
        <v>52</v>
      </c>
      <c r="I4" t="s">
        <v>53</v>
      </c>
      <c r="K4">
        <f>VLOOKUP($C4,sites!$A:$K,5,0)</f>
        <v>-122.5</v>
      </c>
      <c r="L4">
        <f>VLOOKUP($C4,sites!$A:$K,6,0)</f>
        <v>37.4</v>
      </c>
      <c r="M4">
        <f>VLOOKUP($C4,sites!$A:$K,7,0)</f>
        <v>24</v>
      </c>
      <c r="N4">
        <f>VLOOKUP($C4,sites!$A:$K,8,0)-5</f>
        <v>148</v>
      </c>
      <c r="O4" t="b">
        <v>0</v>
      </c>
      <c r="P4" t="b">
        <v>1</v>
      </c>
    </row>
    <row r="5" spans="1:17" x14ac:dyDescent="0.2">
      <c r="A5" t="s">
        <v>40</v>
      </c>
      <c r="C5" t="s">
        <v>13</v>
      </c>
      <c r="G5" t="s">
        <v>55</v>
      </c>
      <c r="H5" t="s">
        <v>52</v>
      </c>
      <c r="I5" t="s">
        <v>53</v>
      </c>
      <c r="K5">
        <f>VLOOKUP($C5,sites!$A:$K,5,0)</f>
        <v>-122.375</v>
      </c>
      <c r="L5">
        <f>VLOOKUP($C5,sites!$A:$K,6,0)</f>
        <v>37.619</v>
      </c>
      <c r="M5">
        <f>VLOOKUP($C5,sites!$A:$K,7,0)+5</f>
        <v>5</v>
      </c>
      <c r="N5">
        <f>VLOOKUP($C5,sites!$A:$K,8,0)</f>
        <v>80</v>
      </c>
      <c r="O5" t="b">
        <v>0</v>
      </c>
      <c r="P5" t="b">
        <v>1</v>
      </c>
    </row>
    <row r="6" spans="1:17" x14ac:dyDescent="0.2">
      <c r="A6" t="s">
        <v>41</v>
      </c>
      <c r="C6" t="s">
        <v>13</v>
      </c>
      <c r="G6" t="s">
        <v>55</v>
      </c>
      <c r="H6" t="s">
        <v>52</v>
      </c>
      <c r="I6" t="s">
        <v>53</v>
      </c>
      <c r="K6">
        <f>VLOOKUP($C6,sites!$A:$K,5,0)</f>
        <v>-122.375</v>
      </c>
      <c r="L6">
        <f>VLOOKUP($C6,sites!$A:$K,6,0)</f>
        <v>37.619</v>
      </c>
      <c r="M6">
        <f>VLOOKUP($C6,sites!$A:$K,7,0)-5</f>
        <v>-5</v>
      </c>
      <c r="N6">
        <f>VLOOKUP($C6,sites!$A:$K,8,0)</f>
        <v>80</v>
      </c>
      <c r="O6" t="b">
        <v>0</v>
      </c>
      <c r="P6" t="b">
        <v>1</v>
      </c>
    </row>
    <row r="7" spans="1:17" x14ac:dyDescent="0.2">
      <c r="A7" t="s">
        <v>42</v>
      </c>
      <c r="C7" t="s">
        <v>13</v>
      </c>
      <c r="G7" t="s">
        <v>56</v>
      </c>
      <c r="H7" t="s">
        <v>52</v>
      </c>
      <c r="I7" t="s">
        <v>53</v>
      </c>
      <c r="K7">
        <f>VLOOKUP($C7,sites!$A:$K,5,0)</f>
        <v>-122.375</v>
      </c>
      <c r="L7">
        <f>VLOOKUP($C7,sites!$A:$K,6,0)</f>
        <v>37.619</v>
      </c>
      <c r="M7">
        <f>VLOOKUP($C7,sites!$A:$K,7,0)</f>
        <v>0</v>
      </c>
      <c r="N7">
        <f>VLOOKUP($C7,sites!$A:$K,8,0)-5</f>
        <v>75</v>
      </c>
      <c r="O7" t="b">
        <v>0</v>
      </c>
      <c r="P7" t="b">
        <v>1</v>
      </c>
    </row>
    <row r="8" spans="1:17" x14ac:dyDescent="0.2">
      <c r="A8" t="s">
        <v>43</v>
      </c>
      <c r="C8" t="s">
        <v>15</v>
      </c>
      <c r="G8" t="s">
        <v>55</v>
      </c>
      <c r="H8" t="s">
        <v>52</v>
      </c>
      <c r="I8" t="s">
        <v>53</v>
      </c>
      <c r="K8">
        <f>VLOOKUP($C8,sites!$A:$K,5,0)</f>
        <v>-121.494</v>
      </c>
      <c r="L8">
        <f>VLOOKUP($C8,sites!$A:$K,6,0)</f>
        <v>38.581600000000002</v>
      </c>
      <c r="M8">
        <f>VLOOKUP($C8,sites!$A:$K,7,0)+5</f>
        <v>102</v>
      </c>
      <c r="N8">
        <f>VLOOKUP($C8,sites!$A:$K,8,0)</f>
        <v>111</v>
      </c>
      <c r="O8" t="b">
        <v>0</v>
      </c>
      <c r="P8" t="b">
        <v>1</v>
      </c>
    </row>
    <row r="9" spans="1:17" x14ac:dyDescent="0.2">
      <c r="A9" t="s">
        <v>44</v>
      </c>
      <c r="C9" t="s">
        <v>15</v>
      </c>
      <c r="G9" t="s">
        <v>55</v>
      </c>
      <c r="H9" t="s">
        <v>52</v>
      </c>
      <c r="I9" t="s">
        <v>53</v>
      </c>
      <c r="K9">
        <f>VLOOKUP($C9,sites!$A:$K,5,0)</f>
        <v>-121.494</v>
      </c>
      <c r="L9">
        <f>VLOOKUP($C9,sites!$A:$K,6,0)</f>
        <v>38.581600000000002</v>
      </c>
      <c r="M9">
        <f>VLOOKUP($C9,sites!$A:$K,7,0)-5</f>
        <v>92</v>
      </c>
      <c r="N9">
        <f>VLOOKUP($C9,sites!$A:$K,8,0)</f>
        <v>111</v>
      </c>
      <c r="O9" t="b">
        <v>0</v>
      </c>
      <c r="P9" t="b">
        <v>1</v>
      </c>
    </row>
    <row r="10" spans="1:17" x14ac:dyDescent="0.2">
      <c r="A10" t="s">
        <v>45</v>
      </c>
      <c r="C10" t="s">
        <v>15</v>
      </c>
      <c r="G10" t="s">
        <v>56</v>
      </c>
      <c r="H10" t="s">
        <v>52</v>
      </c>
      <c r="I10" t="s">
        <v>53</v>
      </c>
      <c r="K10">
        <f>VLOOKUP($C10,sites!$A:$K,5,0)</f>
        <v>-121.494</v>
      </c>
      <c r="L10">
        <f>VLOOKUP($C10,sites!$A:$K,6,0)</f>
        <v>38.581600000000002</v>
      </c>
      <c r="M10">
        <f>VLOOKUP($C10,sites!$A:$K,7,0)</f>
        <v>97</v>
      </c>
      <c r="N10">
        <f>VLOOKUP($C10,sites!$A:$K,8,0)-5</f>
        <v>106</v>
      </c>
      <c r="O10" t="b">
        <v>0</v>
      </c>
      <c r="P10" t="b">
        <v>1</v>
      </c>
    </row>
    <row r="11" spans="1:17" x14ac:dyDescent="0.2">
      <c r="A11" t="s">
        <v>46</v>
      </c>
      <c r="C11" t="s">
        <v>17</v>
      </c>
      <c r="G11" t="s">
        <v>55</v>
      </c>
      <c r="H11" t="s">
        <v>52</v>
      </c>
      <c r="I11" t="s">
        <v>53</v>
      </c>
      <c r="K11">
        <f>VLOOKUP($C11,sites!$A:$K,5,0)</f>
        <v>-122</v>
      </c>
      <c r="L11">
        <f>VLOOKUP($C11,sites!$A:$K,6,0)</f>
        <v>37</v>
      </c>
      <c r="M11">
        <f>VLOOKUP($C11,sites!$A:$K,7,0)+5</f>
        <v>119</v>
      </c>
      <c r="N11">
        <f>VLOOKUP($C11,sites!$A:$K,8,0)</f>
        <v>229</v>
      </c>
      <c r="O11" t="b">
        <v>0</v>
      </c>
      <c r="P11" t="b">
        <v>1</v>
      </c>
    </row>
    <row r="12" spans="1:17" x14ac:dyDescent="0.2">
      <c r="A12" t="s">
        <v>47</v>
      </c>
      <c r="C12" t="s">
        <v>17</v>
      </c>
      <c r="G12" t="s">
        <v>55</v>
      </c>
      <c r="H12" t="s">
        <v>52</v>
      </c>
      <c r="I12" t="s">
        <v>53</v>
      </c>
      <c r="K12">
        <f>VLOOKUP($C12,sites!$A:$K,5,0)</f>
        <v>-122</v>
      </c>
      <c r="L12">
        <f>VLOOKUP($C12,sites!$A:$K,6,0)</f>
        <v>37</v>
      </c>
      <c r="M12">
        <f>VLOOKUP($C12,sites!$A:$K,7,0)-5</f>
        <v>109</v>
      </c>
      <c r="N12">
        <f>VLOOKUP($C12,sites!$A:$K,8,0)</f>
        <v>229</v>
      </c>
      <c r="O12" t="b">
        <v>0</v>
      </c>
      <c r="P12" t="b">
        <v>1</v>
      </c>
    </row>
    <row r="13" spans="1:17" x14ac:dyDescent="0.2">
      <c r="A13" t="s">
        <v>48</v>
      </c>
      <c r="C13" t="s">
        <v>17</v>
      </c>
      <c r="G13" t="s">
        <v>56</v>
      </c>
      <c r="H13" t="s">
        <v>52</v>
      </c>
      <c r="I13" t="s">
        <v>53</v>
      </c>
      <c r="K13">
        <f>VLOOKUP($C13,sites!$A:$K,5,0)</f>
        <v>-122</v>
      </c>
      <c r="L13">
        <f>VLOOKUP($C13,sites!$A:$K,6,0)</f>
        <v>37</v>
      </c>
      <c r="M13">
        <f>VLOOKUP($C13,sites!$A:$K,7,0)</f>
        <v>114</v>
      </c>
      <c r="N13">
        <f>VLOOKUP($C13,sites!$A:$K,8,0)-5</f>
        <v>224</v>
      </c>
      <c r="O13" t="b">
        <v>0</v>
      </c>
      <c r="P13" t="b">
        <v>1</v>
      </c>
    </row>
    <row r="14" spans="1:17" x14ac:dyDescent="0.2">
      <c r="A14" t="s">
        <v>49</v>
      </c>
      <c r="C14" t="s">
        <v>19</v>
      </c>
      <c r="G14" t="s">
        <v>55</v>
      </c>
      <c r="H14" t="s">
        <v>52</v>
      </c>
      <c r="I14" t="s">
        <v>53</v>
      </c>
      <c r="K14">
        <f>VLOOKUP($C14,sites!$A:$K,5,0)</f>
        <v>-119.77200000000001</v>
      </c>
      <c r="L14">
        <f>VLOOKUP($C14,sites!$A:$K,6,0)</f>
        <v>36.747700000000002</v>
      </c>
      <c r="M14">
        <f>VLOOKUP($C14,sites!$A:$K,7,0)+5</f>
        <v>148</v>
      </c>
      <c r="N14">
        <f>VLOOKUP($C14,sites!$A:$K,8,0)</f>
        <v>169</v>
      </c>
      <c r="O14" t="b">
        <v>0</v>
      </c>
      <c r="P14" t="b">
        <v>1</v>
      </c>
    </row>
    <row r="15" spans="1:17" x14ac:dyDescent="0.2">
      <c r="A15" t="s">
        <v>50</v>
      </c>
      <c r="C15" t="s">
        <v>19</v>
      </c>
      <c r="G15" t="s">
        <v>55</v>
      </c>
      <c r="H15" t="s">
        <v>52</v>
      </c>
      <c r="I15" t="s">
        <v>53</v>
      </c>
      <c r="K15">
        <f>VLOOKUP($C15,sites!$A:$K,5,0)</f>
        <v>-119.77200000000001</v>
      </c>
      <c r="L15">
        <f>VLOOKUP($C15,sites!$A:$K,6,0)</f>
        <v>36.747700000000002</v>
      </c>
      <c r="M15">
        <f>VLOOKUP($C15,sites!$A:$K,7,0)-5</f>
        <v>138</v>
      </c>
      <c r="N15">
        <f>VLOOKUP($C15,sites!$A:$K,8,0)</f>
        <v>169</v>
      </c>
      <c r="O15" t="b">
        <v>0</v>
      </c>
      <c r="P15" t="b">
        <v>1</v>
      </c>
    </row>
    <row r="16" spans="1:17" x14ac:dyDescent="0.2">
      <c r="A16" t="s">
        <v>51</v>
      </c>
      <c r="C16" t="s">
        <v>19</v>
      </c>
      <c r="G16" t="s">
        <v>56</v>
      </c>
      <c r="H16" t="s">
        <v>52</v>
      </c>
      <c r="I16" t="s">
        <v>53</v>
      </c>
      <c r="K16">
        <f>VLOOKUP($C16,sites!$A:$K,5,0)</f>
        <v>-119.77200000000001</v>
      </c>
      <c r="L16">
        <f>VLOOKUP($C16,sites!$A:$K,6,0)</f>
        <v>36.747700000000002</v>
      </c>
      <c r="M16">
        <f>VLOOKUP($C16,sites!$A:$K,7,0)</f>
        <v>143</v>
      </c>
      <c r="N16">
        <f>VLOOKUP($C16,sites!$A:$K,8,0)-5</f>
        <v>164</v>
      </c>
      <c r="O16" t="b">
        <v>0</v>
      </c>
      <c r="P16" t="b">
        <v>1</v>
      </c>
    </row>
    <row r="17" spans="1:16" x14ac:dyDescent="0.2">
      <c r="A17" t="s">
        <v>61</v>
      </c>
      <c r="C17" t="s">
        <v>59</v>
      </c>
      <c r="G17" t="s">
        <v>55</v>
      </c>
      <c r="H17" t="s">
        <v>52</v>
      </c>
      <c r="I17" t="s">
        <v>53</v>
      </c>
      <c r="K17">
        <f>VLOOKUP($C17,sites!$A:$K,5,0)</f>
        <v>-121</v>
      </c>
      <c r="L17">
        <f>VLOOKUP($C17,sites!$A:$K,6,0)</f>
        <v>38</v>
      </c>
      <c r="M17">
        <f>VLOOKUP($C17,sites!$A:$K,7,0)+5</f>
        <v>148</v>
      </c>
      <c r="N17">
        <f>VLOOKUP($C17,sites!$A:$K,8,0)</f>
        <v>169</v>
      </c>
      <c r="O17" t="b">
        <v>0</v>
      </c>
      <c r="P17" t="b">
        <v>1</v>
      </c>
    </row>
    <row r="18" spans="1:16" x14ac:dyDescent="0.2">
      <c r="A18" t="s">
        <v>62</v>
      </c>
      <c r="C18" t="s">
        <v>59</v>
      </c>
      <c r="G18" t="s">
        <v>55</v>
      </c>
      <c r="H18" t="s">
        <v>52</v>
      </c>
      <c r="I18" t="s">
        <v>53</v>
      </c>
      <c r="K18">
        <f>VLOOKUP($C18,sites!$A:$K,5,0)</f>
        <v>-121</v>
      </c>
      <c r="L18">
        <f>VLOOKUP($C18,sites!$A:$K,6,0)</f>
        <v>38</v>
      </c>
      <c r="M18">
        <f>VLOOKUP($C18,sites!$A:$K,7,0)-5</f>
        <v>138</v>
      </c>
      <c r="N18">
        <f>VLOOKUP($C18,sites!$A:$K,8,0)</f>
        <v>169</v>
      </c>
      <c r="O18" t="b">
        <v>0</v>
      </c>
      <c r="P18" t="b">
        <v>1</v>
      </c>
    </row>
    <row r="19" spans="1:16" x14ac:dyDescent="0.2">
      <c r="A19" t="s">
        <v>63</v>
      </c>
      <c r="C19" t="s">
        <v>59</v>
      </c>
      <c r="G19" t="s">
        <v>56</v>
      </c>
      <c r="H19" t="s">
        <v>52</v>
      </c>
      <c r="I19" t="s">
        <v>53</v>
      </c>
      <c r="K19">
        <f>VLOOKUP($C19,sites!$A:$K,5,0)</f>
        <v>-121</v>
      </c>
      <c r="L19">
        <f>VLOOKUP($C19,sites!$A:$K,6,0)</f>
        <v>38</v>
      </c>
      <c r="M19">
        <f>VLOOKUP($C19,sites!$A:$K,7,0)</f>
        <v>143</v>
      </c>
      <c r="N19">
        <f>VLOOKUP($C19,sites!$A:$K,8,0)-5</f>
        <v>164</v>
      </c>
      <c r="O19" t="b">
        <v>0</v>
      </c>
      <c r="P19" t="b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sites</vt:lpstr>
      <vt:lpstr>nodes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</cp:revision>
  <dcterms:created xsi:type="dcterms:W3CDTF">2020-04-29T06:25:15Z</dcterms:created>
  <dcterms:modified xsi:type="dcterms:W3CDTF">2020-05-03T17:06:42Z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