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lyd\Desktop\Github_Repos\TFG---OpenGL-Engine\doc\"/>
    </mc:Choice>
  </mc:AlternateContent>
  <xr:revisionPtr revIDLastSave="0" documentId="13_ncr:1_{AE04CC2B-D3FF-46DF-B0CA-F31C3489B14B}" xr6:coauthVersionLast="47" xr6:coauthVersionMax="47" xr10:uidLastSave="{00000000-0000-0000-0000-000000000000}"/>
  <bookViews>
    <workbookView xWindow="-38520" yWindow="-120" windowWidth="38640" windowHeight="21390" activeTab="1" xr2:uid="{00000000-000D-0000-FFFF-FFFF00000000}"/>
  </bookViews>
  <sheets>
    <sheet name="Empresa" sheetId="1" r:id="rId1"/>
    <sheet name="Costes" sheetId="2" r:id="rId2"/>
    <sheet name="Client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H7" i="3"/>
  <c r="E21" i="3"/>
  <c r="E24" i="3" s="1"/>
  <c r="J23" i="2"/>
  <c r="H22" i="2"/>
  <c r="K45" i="1"/>
  <c r="K46" i="1"/>
  <c r="J45" i="1" l="1"/>
  <c r="N37" i="1"/>
  <c r="K37" i="1"/>
  <c r="O37" i="1" s="1"/>
  <c r="P37" i="1" s="1"/>
  <c r="N35" i="1"/>
  <c r="N36" i="1"/>
  <c r="N34" i="1"/>
  <c r="O34" i="1" s="1"/>
  <c r="K36" i="1"/>
  <c r="O36" i="1" s="1"/>
  <c r="K35" i="1"/>
  <c r="O35" i="1" s="1"/>
  <c r="K34" i="1"/>
  <c r="K30" i="1"/>
  <c r="L30" i="1" s="1"/>
  <c r="K29" i="1"/>
  <c r="L29" i="1" s="1"/>
  <c r="H16" i="1"/>
  <c r="I16" i="1" s="1"/>
  <c r="H15" i="1"/>
  <c r="I15" i="1" s="1"/>
  <c r="H14" i="1"/>
  <c r="I14" i="1" s="1"/>
  <c r="E5" i="3"/>
  <c r="E4" i="3"/>
  <c r="F3" i="3" s="1"/>
  <c r="F7" i="3" s="1"/>
  <c r="E22" i="3"/>
  <c r="F13" i="3"/>
  <c r="H261" i="2"/>
  <c r="H263" i="2"/>
  <c r="H262" i="2"/>
  <c r="H193" i="2"/>
  <c r="H195" i="2"/>
  <c r="M195" i="2" s="1"/>
  <c r="N194" i="2" s="1"/>
  <c r="H197" i="2"/>
  <c r="M197" i="2" s="1"/>
  <c r="N196" i="2" s="1"/>
  <c r="H199" i="2"/>
  <c r="M199" i="2" s="1"/>
  <c r="N198" i="2" s="1"/>
  <c r="H201" i="2"/>
  <c r="M201" i="2" s="1"/>
  <c r="H204" i="2"/>
  <c r="L204" i="2" s="1"/>
  <c r="M203" i="2" s="1"/>
  <c r="H206" i="2"/>
  <c r="L206" i="2" s="1"/>
  <c r="M205" i="2" s="1"/>
  <c r="H208" i="2"/>
  <c r="L208" i="2" s="1"/>
  <c r="M207" i="2" s="1"/>
  <c r="H175" i="2"/>
  <c r="K175" i="2" s="1"/>
  <c r="L174" i="2" s="1"/>
  <c r="H252" i="2"/>
  <c r="N252" i="2" s="1"/>
  <c r="O251" i="2" s="1"/>
  <c r="H254" i="2"/>
  <c r="N254" i="2" s="1"/>
  <c r="H181" i="2"/>
  <c r="L181" i="2" s="1"/>
  <c r="M180" i="2" s="1"/>
  <c r="H131" i="2"/>
  <c r="M131" i="2" s="1"/>
  <c r="N130" i="2" s="1"/>
  <c r="H134" i="2"/>
  <c r="L134" i="2" s="1"/>
  <c r="M133" i="2" s="1"/>
  <c r="H136" i="2"/>
  <c r="L136" i="2" s="1"/>
  <c r="M135" i="2" s="1"/>
  <c r="H139" i="2"/>
  <c r="M139" i="2" s="1"/>
  <c r="N138" i="2" s="1"/>
  <c r="H141" i="2"/>
  <c r="M141" i="2" s="1"/>
  <c r="N140" i="2" s="1"/>
  <c r="H145" i="2"/>
  <c r="L145" i="2" s="1"/>
  <c r="M144" i="2" s="1"/>
  <c r="H147" i="2"/>
  <c r="L147" i="2" s="1"/>
  <c r="M146" i="2" s="1"/>
  <c r="H150" i="2"/>
  <c r="L150" i="2" s="1"/>
  <c r="M149" i="2" s="1"/>
  <c r="H152" i="2"/>
  <c r="L152" i="2" s="1"/>
  <c r="M151" i="2" s="1"/>
  <c r="H156" i="2"/>
  <c r="K156" i="2" s="1"/>
  <c r="L155" i="2" s="1"/>
  <c r="H158" i="2"/>
  <c r="K158" i="2" s="1"/>
  <c r="L157" i="2" s="1"/>
  <c r="H160" i="2"/>
  <c r="K160" i="2" s="1"/>
  <c r="L159" i="2" s="1"/>
  <c r="H162" i="2"/>
  <c r="K162" i="2" s="1"/>
  <c r="L161" i="2" s="1"/>
  <c r="H164" i="2"/>
  <c r="L164" i="2" s="1"/>
  <c r="M163" i="2" s="1"/>
  <c r="H166" i="2"/>
  <c r="L166" i="2" s="1"/>
  <c r="M165" i="2" s="1"/>
  <c r="H170" i="2"/>
  <c r="L170" i="2" s="1"/>
  <c r="M169" i="2" s="1"/>
  <c r="H173" i="2"/>
  <c r="K173" i="2" s="1"/>
  <c r="L172" i="2" s="1"/>
  <c r="M171" i="2" s="1"/>
  <c r="H177" i="2"/>
  <c r="L177" i="2" s="1"/>
  <c r="M176" i="2" s="1"/>
  <c r="H179" i="2"/>
  <c r="L179" i="2" s="1"/>
  <c r="M178" i="2" s="1"/>
  <c r="H184" i="2"/>
  <c r="L184" i="2" s="1"/>
  <c r="M183" i="2" s="1"/>
  <c r="H186" i="2"/>
  <c r="L186" i="2" s="1"/>
  <c r="M185" i="2" s="1"/>
  <c r="H188" i="2"/>
  <c r="L188" i="2" s="1"/>
  <c r="M187" i="2" s="1"/>
  <c r="H190" i="2"/>
  <c r="L190" i="2" s="1"/>
  <c r="M189" i="2" s="1"/>
  <c r="H210" i="2"/>
  <c r="L210" i="2" s="1"/>
  <c r="M209" i="2" s="1"/>
  <c r="H213" i="2"/>
  <c r="M213" i="2" s="1"/>
  <c r="N212" i="2" s="1"/>
  <c r="H215" i="2"/>
  <c r="M215" i="2" s="1"/>
  <c r="N214" i="2" s="1"/>
  <c r="H217" i="2"/>
  <c r="M217" i="2" s="1"/>
  <c r="N216" i="2" s="1"/>
  <c r="H220" i="2"/>
  <c r="L220" i="2" s="1"/>
  <c r="M219" i="2" s="1"/>
  <c r="H223" i="2"/>
  <c r="K223" i="2" s="1"/>
  <c r="L222" i="2" s="1"/>
  <c r="H225" i="2"/>
  <c r="K225" i="2" s="1"/>
  <c r="L224" i="2" s="1"/>
  <c r="H227" i="2"/>
  <c r="K227" i="2" s="1"/>
  <c r="L226" i="2" s="1"/>
  <c r="H230" i="2"/>
  <c r="K230" i="2" s="1"/>
  <c r="M229" i="2" s="1"/>
  <c r="H232" i="2"/>
  <c r="K232" i="2" s="1"/>
  <c r="M231" i="2" s="1"/>
  <c r="H235" i="2"/>
  <c r="M235" i="2" s="1"/>
  <c r="N234" i="2" s="1"/>
  <c r="H237" i="2"/>
  <c r="M237" i="2" s="1"/>
  <c r="N236" i="2" s="1"/>
  <c r="H239" i="2"/>
  <c r="M239" i="2" s="1"/>
  <c r="N238" i="2" s="1"/>
  <c r="H241" i="2"/>
  <c r="M241" i="2" s="1"/>
  <c r="N240" i="2" s="1"/>
  <c r="H243" i="2"/>
  <c r="N243" i="2" s="1"/>
  <c r="O242" i="2" s="1"/>
  <c r="H246" i="2"/>
  <c r="M246" i="2" s="1"/>
  <c r="N245" i="2" s="1"/>
  <c r="H248" i="2"/>
  <c r="M248" i="2" s="1"/>
  <c r="N247" i="2" s="1"/>
  <c r="H250" i="2"/>
  <c r="M250" i="2" s="1"/>
  <c r="N249" i="2" s="1"/>
  <c r="H129" i="2"/>
  <c r="M129" i="2" s="1"/>
  <c r="N128" i="2" s="1"/>
  <c r="H115" i="2"/>
  <c r="N115" i="2" s="1"/>
  <c r="O114" i="2" s="1"/>
  <c r="H113" i="2"/>
  <c r="N113" i="2" s="1"/>
  <c r="O112" i="2" s="1"/>
  <c r="H111" i="2"/>
  <c r="N111" i="2" s="1"/>
  <c r="O110" i="2" s="1"/>
  <c r="H108" i="2"/>
  <c r="N108" i="2" s="1"/>
  <c r="O107" i="2" s="1"/>
  <c r="H106" i="2"/>
  <c r="N106" i="2" s="1"/>
  <c r="O105" i="2" s="1"/>
  <c r="H104" i="2"/>
  <c r="N104" i="2" s="1"/>
  <c r="O103" i="2" s="1"/>
  <c r="H102" i="2"/>
  <c r="M102" i="2" s="1"/>
  <c r="N101" i="2" s="1"/>
  <c r="H100" i="2"/>
  <c r="M100" i="2" s="1"/>
  <c r="N99" i="2" s="1"/>
  <c r="H98" i="2"/>
  <c r="M98" i="2" s="1"/>
  <c r="N97" i="2" s="1"/>
  <c r="H94" i="2"/>
  <c r="M94" i="2" s="1"/>
  <c r="N93" i="2" s="1"/>
  <c r="H92" i="2"/>
  <c r="M92" i="2" s="1"/>
  <c r="N91" i="2" s="1"/>
  <c r="H90" i="2"/>
  <c r="M90" i="2" s="1"/>
  <c r="N89" i="2" s="1"/>
  <c r="H88" i="2"/>
  <c r="M88" i="2" s="1"/>
  <c r="N87" i="2" s="1"/>
  <c r="H79" i="2"/>
  <c r="K79" i="2" s="1"/>
  <c r="L78" i="2" s="1"/>
  <c r="H76" i="2"/>
  <c r="K76" i="2" s="1"/>
  <c r="L75" i="2" s="1"/>
  <c r="H74" i="2"/>
  <c r="K74" i="2" s="1"/>
  <c r="L73" i="2" s="1"/>
  <c r="H72" i="2"/>
  <c r="K72" i="2" s="1"/>
  <c r="L71" i="2" s="1"/>
  <c r="H70" i="2"/>
  <c r="K70" i="2" s="1"/>
  <c r="L69" i="2" s="1"/>
  <c r="H67" i="2"/>
  <c r="L67" i="2" s="1"/>
  <c r="M66" i="2" s="1"/>
  <c r="H64" i="2"/>
  <c r="L64" i="2" s="1"/>
  <c r="M63" i="2" s="1"/>
  <c r="H62" i="2"/>
  <c r="L62" i="2" s="1"/>
  <c r="M61" i="2" s="1"/>
  <c r="H58" i="2"/>
  <c r="M58" i="2" s="1"/>
  <c r="N57" i="2" s="1"/>
  <c r="H56" i="2"/>
  <c r="M56" i="2" s="1"/>
  <c r="N55" i="2" s="1"/>
  <c r="H54" i="2"/>
  <c r="M54" i="2" s="1"/>
  <c r="N53" i="2" s="1"/>
  <c r="K81" i="2"/>
  <c r="L80" i="2" s="1"/>
  <c r="K83" i="2"/>
  <c r="L82" i="2" s="1"/>
  <c r="K85" i="2"/>
  <c r="L84" i="2" s="1"/>
  <c r="H50" i="2"/>
  <c r="M50" i="2" s="1"/>
  <c r="N49" i="2" s="1"/>
  <c r="H48" i="2"/>
  <c r="M48" i="2" s="1"/>
  <c r="N47" i="2" s="1"/>
  <c r="H52" i="2"/>
  <c r="M52" i="2" s="1"/>
  <c r="N51" i="2" s="1"/>
  <c r="H46" i="2"/>
  <c r="M46" i="2" s="1"/>
  <c r="N45" i="2" s="1"/>
  <c r="H43" i="2"/>
  <c r="M43" i="2" s="1"/>
  <c r="N42" i="2" s="1"/>
  <c r="H41" i="2"/>
  <c r="M41" i="2" s="1"/>
  <c r="N40" i="2" s="1"/>
  <c r="H21" i="2"/>
  <c r="H19" i="2"/>
  <c r="K19" i="2" s="1"/>
  <c r="H17" i="2"/>
  <c r="H15" i="2"/>
  <c r="K15" i="2" s="1"/>
  <c r="H13" i="2"/>
  <c r="K13" i="2" s="1"/>
  <c r="H11" i="2"/>
  <c r="K11" i="2" s="1"/>
  <c r="H9" i="2"/>
  <c r="K9" i="2" s="1"/>
  <c r="H7" i="2"/>
  <c r="J20" i="2"/>
  <c r="J18" i="2"/>
  <c r="J16" i="2"/>
  <c r="J14" i="2"/>
  <c r="J12" i="2"/>
  <c r="J10" i="2"/>
  <c r="J8" i="2"/>
  <c r="J6" i="2"/>
  <c r="J114" i="2"/>
  <c r="J112" i="2"/>
  <c r="J110" i="2"/>
  <c r="J109" i="2"/>
  <c r="J107" i="2"/>
  <c r="J105" i="2"/>
  <c r="J103" i="2"/>
  <c r="J101" i="2"/>
  <c r="J99" i="2"/>
  <c r="J97" i="2"/>
  <c r="J96" i="2"/>
  <c r="J95" i="2"/>
  <c r="J93" i="2"/>
  <c r="J91" i="2"/>
  <c r="J89" i="2"/>
  <c r="J87" i="2"/>
  <c r="J86" i="2"/>
  <c r="J84" i="2"/>
  <c r="J82" i="2"/>
  <c r="J80" i="2"/>
  <c r="J78" i="2"/>
  <c r="J77" i="2"/>
  <c r="J73" i="2"/>
  <c r="J71" i="2"/>
  <c r="J69" i="2"/>
  <c r="J68" i="2"/>
  <c r="J66" i="2"/>
  <c r="J65" i="2"/>
  <c r="J63" i="2"/>
  <c r="J61" i="2"/>
  <c r="J60" i="2"/>
  <c r="J59" i="2"/>
  <c r="J57" i="2"/>
  <c r="J55" i="2"/>
  <c r="J53" i="2"/>
  <c r="J51" i="2"/>
  <c r="J45" i="2"/>
  <c r="J44" i="2"/>
  <c r="J38" i="2"/>
  <c r="Q10" i="1"/>
  <c r="Q19" i="1" s="1"/>
  <c r="D6" i="1"/>
  <c r="F3" i="1"/>
  <c r="J17" i="1"/>
  <c r="J18" i="1" s="1"/>
  <c r="L13" i="1"/>
  <c r="L12" i="1"/>
  <c r="F6" i="1"/>
  <c r="E3" i="1"/>
  <c r="G3" i="1" s="1"/>
  <c r="H3" i="1" s="1"/>
  <c r="J3" i="1" s="1"/>
  <c r="E22" i="1" s="1"/>
  <c r="D18" i="1"/>
  <c r="D15" i="1"/>
  <c r="E15" i="1" s="1"/>
  <c r="D16" i="1"/>
  <c r="E16" i="1" s="1"/>
  <c r="D14" i="1"/>
  <c r="E14" i="1" s="1"/>
  <c r="D17" i="1"/>
  <c r="E17" i="1" s="1"/>
  <c r="F31" i="1"/>
  <c r="C39" i="1"/>
  <c r="C33" i="1"/>
  <c r="B39" i="1"/>
  <c r="A45" i="1"/>
  <c r="A46" i="1" s="1"/>
  <c r="P36" i="1" l="1"/>
  <c r="P35" i="1"/>
  <c r="P34" i="1"/>
  <c r="P38" i="1" s="1"/>
  <c r="L31" i="1"/>
  <c r="H6" i="1"/>
  <c r="E27" i="1" s="1"/>
  <c r="F16" i="3"/>
  <c r="F15" i="3"/>
  <c r="N228" i="2"/>
  <c r="N202" i="2"/>
  <c r="O211" i="2"/>
  <c r="N200" i="2"/>
  <c r="H264" i="2"/>
  <c r="O233" i="2"/>
  <c r="N148" i="2"/>
  <c r="O244" i="2"/>
  <c r="N168" i="2"/>
  <c r="O167" i="2" s="1"/>
  <c r="N182" i="2"/>
  <c r="M154" i="2"/>
  <c r="N153" i="2" s="1"/>
  <c r="N143" i="2"/>
  <c r="O142" i="2" s="1"/>
  <c r="M193" i="2"/>
  <c r="N192" i="2" s="1"/>
  <c r="O137" i="2"/>
  <c r="N132" i="2"/>
  <c r="O127" i="2" s="1"/>
  <c r="N60" i="2"/>
  <c r="O96" i="2"/>
  <c r="P95" i="2" s="1"/>
  <c r="P109" i="2"/>
  <c r="O86" i="2"/>
  <c r="M68" i="2"/>
  <c r="M77" i="2"/>
  <c r="O39" i="2"/>
  <c r="O44" i="2"/>
  <c r="K17" i="2"/>
  <c r="L16" i="2" s="1"/>
  <c r="L8" i="2"/>
  <c r="K21" i="2"/>
  <c r="L20" i="2" s="1"/>
  <c r="L12" i="2"/>
  <c r="L10" i="2"/>
  <c r="L14" i="2"/>
  <c r="K7" i="2"/>
  <c r="L6" i="2" s="1"/>
  <c r="L18" i="2"/>
  <c r="E6" i="1"/>
  <c r="G6" i="1" s="1"/>
  <c r="E18" i="1"/>
  <c r="E19" i="1" s="1"/>
  <c r="E23" i="1"/>
  <c r="B40" i="1"/>
  <c r="B41" i="1" s="1"/>
  <c r="F17" i="3" l="1"/>
  <c r="E23" i="3" s="1"/>
  <c r="E25" i="3" s="1"/>
  <c r="O191" i="2"/>
  <c r="N65" i="2"/>
  <c r="O59" i="2" s="1"/>
  <c r="P38" i="2" s="1"/>
  <c r="P116" i="2" s="1"/>
  <c r="L22" i="2"/>
  <c r="E24" i="1"/>
  <c r="E25" i="1" s="1"/>
  <c r="G5" i="3" l="1"/>
  <c r="H3" i="3"/>
  <c r="G4" i="3"/>
  <c r="H6" i="3"/>
  <c r="E26" i="1" l="1"/>
  <c r="E28" i="1" s="1"/>
  <c r="O253" i="2" l="1"/>
  <c r="O255" i="2" s="1"/>
</calcChain>
</file>

<file path=xl/sharedStrings.xml><?xml version="1.0" encoding="utf-8"?>
<sst xmlns="http://schemas.openxmlformats.org/spreadsheetml/2006/main" count="516" uniqueCount="242">
  <si>
    <t>Personal</t>
  </si>
  <si>
    <t>Num</t>
  </si>
  <si>
    <t>Sueldo Bruto Año</t>
  </si>
  <si>
    <t>Coste Salarial Año</t>
  </si>
  <si>
    <t>TOTAL</t>
  </si>
  <si>
    <t>Valentin</t>
  </si>
  <si>
    <t>Prod(%)</t>
  </si>
  <si>
    <t>Coste directo</t>
  </si>
  <si>
    <t>CI(%)</t>
  </si>
  <si>
    <t>Coste indirecto</t>
  </si>
  <si>
    <t>sueldo promedio de un desarrollador de videojuegos en España</t>
  </si>
  <si>
    <t>Facturación</t>
  </si>
  <si>
    <t>Precio/hora</t>
  </si>
  <si>
    <t>Sueldo Bruto hora</t>
  </si>
  <si>
    <t>Sueldo bruto hora</t>
  </si>
  <si>
    <t>Sueldo bruto mes</t>
  </si>
  <si>
    <t>Sueldo bruto año</t>
  </si>
  <si>
    <t>El Estatuto de Trabajadores cifra el máximo de horas laborales anuales en 1.826 horas y 27 minutos. Sin embargo, los convenios suelen establecer sus propios baremos, los cuáles suelen oscilar entre 1.750 y 1.800 horas.</t>
  </si>
  <si>
    <t>Horas de trabajo anuales</t>
  </si>
  <si>
    <t>Horas de trabajo/año</t>
  </si>
  <si>
    <t>Coste salarial por hora</t>
  </si>
  <si>
    <t>Costes directos</t>
  </si>
  <si>
    <t>Portátil</t>
  </si>
  <si>
    <t>Ordenador de sobremesa</t>
  </si>
  <si>
    <t>Auriculares</t>
  </si>
  <si>
    <t>Precio</t>
  </si>
  <si>
    <t>Unidades</t>
  </si>
  <si>
    <t>Coste total</t>
  </si>
  <si>
    <t>Libro</t>
  </si>
  <si>
    <t>Suma costes directos e indirectos</t>
  </si>
  <si>
    <t>Facturación posible</t>
  </si>
  <si>
    <t>Margen entre el coste y la facturación</t>
  </si>
  <si>
    <t>Coste / año</t>
  </si>
  <si>
    <t>Tipo</t>
  </si>
  <si>
    <t>Licencias de desarrollo</t>
  </si>
  <si>
    <t>Alquiler</t>
  </si>
  <si>
    <t>Amortización</t>
  </si>
  <si>
    <t>Plazo</t>
  </si>
  <si>
    <t>Equipo / Licencia</t>
  </si>
  <si>
    <t>COSTES</t>
  </si>
  <si>
    <t>Horas productivas (total empresa)</t>
  </si>
  <si>
    <t>Coste sin beneficios</t>
  </si>
  <si>
    <t>Precio/hora (con beneficios del 25%)</t>
  </si>
  <si>
    <t>Coste con beneficio</t>
  </si>
  <si>
    <t>Servicio</t>
  </si>
  <si>
    <t>Coste mes</t>
  </si>
  <si>
    <t>Coste año</t>
  </si>
  <si>
    <t>Limpieza</t>
  </si>
  <si>
    <t>Publicidad</t>
  </si>
  <si>
    <t>Asesoría</t>
  </si>
  <si>
    <t>Control de calidad</t>
  </si>
  <si>
    <t>Tasas</t>
  </si>
  <si>
    <t>Alquileres o arrendamientos de inmuebles (locales, naves, oficinas)</t>
  </si>
  <si>
    <t>Gastos en material de oficina</t>
  </si>
  <si>
    <t>Gastos de mantenimiento, reparación y conservación</t>
  </si>
  <si>
    <t>Consumos de electricidad (excepto consumos para producción)</t>
  </si>
  <si>
    <t>Consumos de agua</t>
  </si>
  <si>
    <t>Honorarios de asesorías, auditorías y otros profesionales</t>
  </si>
  <si>
    <t>Seguros</t>
  </si>
  <si>
    <t>Portes y gastos de transporte</t>
  </si>
  <si>
    <t>Gastos en comunicaciones</t>
  </si>
  <si>
    <t>Gastos de viaje, desplazamiento, manutención y estancias del personal en otras localidades del personal no productivo</t>
  </si>
  <si>
    <t>Gastos de correos y mensajería</t>
  </si>
  <si>
    <t>Nº</t>
  </si>
  <si>
    <t>Beneficio deseado (25%)</t>
  </si>
  <si>
    <t>Concepto</t>
  </si>
  <si>
    <t>Importe</t>
  </si>
  <si>
    <t>Partida 2: Desarrollo de software</t>
  </si>
  <si>
    <t>l1</t>
  </si>
  <si>
    <t>l2</t>
  </si>
  <si>
    <t>l3</t>
  </si>
  <si>
    <t>Descripción</t>
  </si>
  <si>
    <t>Cantidad</t>
  </si>
  <si>
    <t>Subtotal(3)</t>
  </si>
  <si>
    <t>Subtotal(2)</t>
  </si>
  <si>
    <t>Total</t>
  </si>
  <si>
    <t>horas</t>
  </si>
  <si>
    <t>Partida 1: Estudio de tecnologías</t>
  </si>
  <si>
    <t>Estudiar C++ por cualquier medio</t>
  </si>
  <si>
    <t>Estudiar libro "A Tour Of C++" de Bjerne Stroustrup</t>
  </si>
  <si>
    <t>Estudiar libro "Game Programming Patterns" de Robert Nystrom</t>
  </si>
  <si>
    <t>Estudiar libro "Learn OpenGL" de Joey de Vries</t>
  </si>
  <si>
    <t>Estudiar libro "Game Engine Architecture" de Jason Gregory</t>
  </si>
  <si>
    <t>Estudiar libro "Fundamentals Of Computer Graphics" de Steve Marschner, Peter Shirley et all</t>
  </si>
  <si>
    <t>Estudiar lección de Youtube "OpenGL" de TheCherno</t>
  </si>
  <si>
    <t>Estudiar lección de Youtube "CMU 15-462/662" de Keenan Crane</t>
  </si>
  <si>
    <t>Crear Constructor del sistema</t>
  </si>
  <si>
    <t>Crear Constructor Debug</t>
  </si>
  <si>
    <t>Crear Constructor Release</t>
  </si>
  <si>
    <t>Desarrollar el Núcleo</t>
  </si>
  <si>
    <t>Desarrollar los Asertos</t>
  </si>
  <si>
    <t>Desarrollar el Contador</t>
  </si>
  <si>
    <t>Desarrollar el Debugger</t>
  </si>
  <si>
    <t>Desarrollar Excepciones</t>
  </si>
  <si>
    <t>Desarrollar el Renderizado de bajo nivel</t>
  </si>
  <si>
    <t>Desarrollar el sistema</t>
  </si>
  <si>
    <t>Desarrollar el Logger</t>
  </si>
  <si>
    <t>Desarrollar el Gestor de Ventana</t>
  </si>
  <si>
    <t>Llevar a cabo pruebas</t>
  </si>
  <si>
    <t>Desarrollar el Videojuego</t>
  </si>
  <si>
    <t>Crear la arquitectura ECS</t>
  </si>
  <si>
    <t>Desarrollar el Backend</t>
  </si>
  <si>
    <t>Desarrollar la estructura de datos de entidades</t>
  </si>
  <si>
    <t>Desarrollar la estructura de datos de componentes</t>
  </si>
  <si>
    <t>Desarrollar el Frontend</t>
  </si>
  <si>
    <t>Desarrollar la interfaz para Entidad</t>
  </si>
  <si>
    <t>Desarrollar componente de Renderizado</t>
  </si>
  <si>
    <t>Desarrollar componente de Inputs</t>
  </si>
  <si>
    <t>Desarrollar componente de Cámara</t>
  </si>
  <si>
    <t>Desarrollar componente de Físicas</t>
  </si>
  <si>
    <t>Desarrollar Sistemas</t>
  </si>
  <si>
    <t>Desarrollar sistema de inputs</t>
  </si>
  <si>
    <t>Desarrollar sistema de renderizado</t>
  </si>
  <si>
    <t>Desarrollar sistema de cámaras</t>
  </si>
  <si>
    <t>Desarrollar sistema de físicas</t>
  </si>
  <si>
    <t>Desarrollar los Subsistemas</t>
  </si>
  <si>
    <t>Desarrollar motor de renderizado</t>
  </si>
  <si>
    <t>Desarrollar motor de físicas</t>
  </si>
  <si>
    <t>Desarrollar Componentes</t>
  </si>
  <si>
    <t>Desarrollar motor de inputs</t>
  </si>
  <si>
    <t>Desarrollar in-game Debugger</t>
  </si>
  <si>
    <t>Desarrollar Pruebas unitarias</t>
  </si>
  <si>
    <t>Desarrollar Pruebas para ECS</t>
  </si>
  <si>
    <t>Desarrollar Pruebas para los subsistemas</t>
  </si>
  <si>
    <t>Desarrollar Pruebas para el núcelo</t>
  </si>
  <si>
    <t>Realizar Pruebas de usabilidad</t>
  </si>
  <si>
    <t>Desarrollar Pruebas gráficas</t>
  </si>
  <si>
    <t>Desarrollar Pruebas de benchmarking</t>
  </si>
  <si>
    <t>Desarrollar generación de terreno</t>
  </si>
  <si>
    <t>Desarrollar entidades</t>
  </si>
  <si>
    <t>Desarrollar shaders</t>
  </si>
  <si>
    <t>l4</t>
  </si>
  <si>
    <t>l5</t>
  </si>
  <si>
    <t>I6</t>
  </si>
  <si>
    <t>Subtotal(6)</t>
  </si>
  <si>
    <t>Subtotal(5)</t>
  </si>
  <si>
    <t>Subtotal(4)</t>
  </si>
  <si>
    <t>Partida 3: Documentación</t>
  </si>
  <si>
    <t>Hacer introducción</t>
  </si>
  <si>
    <t>Hacer jusitificación de proyecto</t>
  </si>
  <si>
    <t>Hacer objetivos del proyecto</t>
  </si>
  <si>
    <t>Hacer estudio de la situación actual</t>
  </si>
  <si>
    <t>Estudiar alternativas</t>
  </si>
  <si>
    <t>Evaluar alternativas de desarrollo</t>
  </si>
  <si>
    <t>I5</t>
  </si>
  <si>
    <t>Explicar conceptos</t>
  </si>
  <si>
    <t>Explicar tecnologías</t>
  </si>
  <si>
    <t>Planificar y presupuestar el proyecto</t>
  </si>
  <si>
    <t>Planificar</t>
  </si>
  <si>
    <t>Planificar arranque del proyecto</t>
  </si>
  <si>
    <t>Planificar desarrollo software</t>
  </si>
  <si>
    <t>Resumir presupuesto</t>
  </si>
  <si>
    <t>Resumir presupuesto costes</t>
  </si>
  <si>
    <t>Resumir presupuesto de clientes</t>
  </si>
  <si>
    <t>Detallar presupuesto</t>
  </si>
  <si>
    <t>Presupuestar costes</t>
  </si>
  <si>
    <t>Presupuestar arranque del proyecto</t>
  </si>
  <si>
    <t>Presupuestar desarrollo software</t>
  </si>
  <si>
    <t>Presupuestar documentación</t>
  </si>
  <si>
    <t>Considerar otros costes</t>
  </si>
  <si>
    <t>Resumir costes</t>
  </si>
  <si>
    <t>Detallar presupuesto del cliente</t>
  </si>
  <si>
    <t>Analizar el sistema</t>
  </si>
  <si>
    <t>Definir requisitos del sistema</t>
  </si>
  <si>
    <t>Identificar actores del sistema</t>
  </si>
  <si>
    <t>Obtener requisitos del sistema</t>
  </si>
  <si>
    <t>Obtener requisitos funcionales</t>
  </si>
  <si>
    <t>Obtener requisitos no funcionales</t>
  </si>
  <si>
    <t>Describir la arquitectura del sistema</t>
  </si>
  <si>
    <t>Crear diagrama de clases y descripción preliminar</t>
  </si>
  <si>
    <t>Describir las clases</t>
  </si>
  <si>
    <t>Especificar plan de pruebas</t>
  </si>
  <si>
    <t>Planificar pruebas unitarias</t>
  </si>
  <si>
    <t>Planificar pruebas gráficas</t>
  </si>
  <si>
    <t>Planificar pruebas de usabilidad</t>
  </si>
  <si>
    <t>Planificar pruebas de benchmarking</t>
  </si>
  <si>
    <t>Diseñar el sistema</t>
  </si>
  <si>
    <t>Crear anexos</t>
  </si>
  <si>
    <t>Referenciar apartados</t>
  </si>
  <si>
    <t>Desarrollar posibles ampliaciones</t>
  </si>
  <si>
    <t>Desarrollar conclusiones personales</t>
  </si>
  <si>
    <t>Desarrollar conclusiones técnicas</t>
  </si>
  <si>
    <t>Desarrollar conclusiones y ampliaciones</t>
  </si>
  <si>
    <t>Crear manual del sistema</t>
  </si>
  <si>
    <t>Describir desarrollo de pruebas de benchmarking</t>
  </si>
  <si>
    <t>Describir desarrollo de pruebas de usabilidad</t>
  </si>
  <si>
    <t>Describir desarrollo de pruebas gráficas</t>
  </si>
  <si>
    <t>Describir desarrollo de pruebas unitarias</t>
  </si>
  <si>
    <t>Describir desarrollo de pruebas</t>
  </si>
  <si>
    <t>Describir las clases implementadas</t>
  </si>
  <si>
    <t>Describir los problemas encontrados</t>
  </si>
  <si>
    <t>Describir la creación del sistema</t>
  </si>
  <si>
    <t>Detallar el uso de herramientas durante la fase de implementación</t>
  </si>
  <si>
    <t>Detallar el uso de herramientas durante la fase de diseño</t>
  </si>
  <si>
    <t>Detallar uso de herramientas durante el desarrollo software</t>
  </si>
  <si>
    <t>Detallar el ciclo del uso de las herramientas</t>
  </si>
  <si>
    <t>Describir las herramientas usadas</t>
  </si>
  <si>
    <t>Describir las bibliotecas</t>
  </si>
  <si>
    <t>Describir los lenguajes de programación</t>
  </si>
  <si>
    <t>Describir la implementación del sistema</t>
  </si>
  <si>
    <t>Especificar pruebas de benchmarking</t>
  </si>
  <si>
    <t>Especificar pruebas de usabilidad</t>
  </si>
  <si>
    <t>Desarrollar aspectos teóricos</t>
  </si>
  <si>
    <t>Diseñar arquitectura del sistema</t>
  </si>
  <si>
    <t>Diseñar diagrama de componentes</t>
  </si>
  <si>
    <t>Diseñar las clases</t>
  </si>
  <si>
    <t>Diseñar el estilo del código</t>
  </si>
  <si>
    <t>Diseñar diagramas de interacción</t>
  </si>
  <si>
    <t>Especificar el plan de pruebas</t>
  </si>
  <si>
    <t>Especificar pruebas unitarias</t>
  </si>
  <si>
    <t>Especificar pruebas gráficas</t>
  </si>
  <si>
    <t>Detallar uso de herramientas en el arranque del proyecto</t>
  </si>
  <si>
    <t>Detallar el uso de herramientas durante la fase de análisis</t>
  </si>
  <si>
    <t>Días</t>
  </si>
  <si>
    <t>Presupuesto de costes</t>
  </si>
  <si>
    <t>Partida</t>
  </si>
  <si>
    <t>Desarrollo de software</t>
  </si>
  <si>
    <t>Total Coste</t>
  </si>
  <si>
    <t>Arranque de proyecto</t>
  </si>
  <si>
    <t>Código</t>
  </si>
  <si>
    <t>Documentación</t>
  </si>
  <si>
    <t>Item</t>
  </si>
  <si>
    <t>Coste</t>
  </si>
  <si>
    <t>Coste + compensación</t>
  </si>
  <si>
    <t>Llevar a cabo las pruebas</t>
  </si>
  <si>
    <t>Beneficio (25%)</t>
  </si>
  <si>
    <t>Retraso</t>
  </si>
  <si>
    <t>Probabilidad</t>
  </si>
  <si>
    <t>TOTAL RESERVA</t>
  </si>
  <si>
    <t>Retraso de 1 mes</t>
  </si>
  <si>
    <t>Retraso de 1 mes adicional</t>
  </si>
  <si>
    <t>Cantidad a compensar</t>
  </si>
  <si>
    <t>Coste de las reservas</t>
  </si>
  <si>
    <t>Porcentaje para compensar</t>
  </si>
  <si>
    <t>Coste total (presupuesto de costes)</t>
  </si>
  <si>
    <t>Coste mensual = presupuesto / 12 meses</t>
  </si>
  <si>
    <t>Desarrollar el videojuego</t>
  </si>
  <si>
    <t>Precio por hora</t>
  </si>
  <si>
    <t>Vida útil (años)</t>
  </si>
  <si>
    <t>Vida útil (horas)</t>
  </si>
  <si>
    <t xml:space="preserve">Precio total </t>
  </si>
  <si>
    <t>Costes no mostrados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</si>
</sst>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rgb="FF538135"/>
      <name val="Bahnschrift Light SemiCondensed"/>
      <family val="2"/>
    </font>
    <font>
      <b/>
      <sz val="11"/>
      <color rgb="FF538135"/>
      <name val="Bahnschrift Light Semi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EFD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 style="thick">
        <color rgb="FFA8D08D"/>
      </bottom>
      <diagonal/>
    </border>
    <border>
      <left/>
      <right style="medium">
        <color rgb="FFA8D08D"/>
      </right>
      <top style="medium">
        <color rgb="FFA8D08D"/>
      </top>
      <bottom style="thick">
        <color rgb="FFA8D08D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A8D08D"/>
      </left>
      <right/>
      <top style="medium">
        <color rgb="FFA8D08D"/>
      </top>
      <bottom style="medium">
        <color rgb="FFA8D08D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rgb="FFA8D08D"/>
      </right>
      <top style="medium">
        <color rgb="FFA8D08D"/>
      </top>
      <bottom style="medium">
        <color rgb="FFA8D08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9" fontId="0" fillId="0" borderId="0" xfId="2" applyFont="1"/>
    <xf numFmtId="44" fontId="0" fillId="0" borderId="0" xfId="1" applyFont="1"/>
    <xf numFmtId="1" fontId="0" fillId="0" borderId="0" xfId="0" applyNumberFormat="1"/>
    <xf numFmtId="0" fontId="0" fillId="0" borderId="0" xfId="1" applyNumberFormat="1" applyFont="1"/>
    <xf numFmtId="44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44" fontId="0" fillId="0" borderId="1" xfId="1" applyFont="1" applyBorder="1"/>
    <xf numFmtId="4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3" fillId="0" borderId="1" xfId="0" applyFont="1" applyBorder="1"/>
    <xf numFmtId="44" fontId="3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44" fontId="0" fillId="4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9" fontId="0" fillId="0" borderId="1" xfId="2" applyFont="1" applyBorder="1"/>
    <xf numFmtId="44" fontId="0" fillId="0" borderId="4" xfId="0" applyNumberFormat="1" applyBorder="1"/>
    <xf numFmtId="0" fontId="0" fillId="0" borderId="9" xfId="0" applyBorder="1"/>
    <xf numFmtId="0" fontId="0" fillId="0" borderId="10" xfId="0" applyBorder="1"/>
    <xf numFmtId="44" fontId="0" fillId="0" borderId="11" xfId="0" applyNumberFormat="1" applyBorder="1"/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2" applyNumberFormat="1" applyFont="1"/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8" fontId="10" fillId="5" borderId="15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8" fontId="10" fillId="0" borderId="15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8" fontId="10" fillId="0" borderId="15" xfId="0" applyNumberFormat="1" applyFont="1" applyBorder="1" applyAlignment="1">
      <alignment horizontal="center" vertical="center" wrapText="1"/>
    </xf>
    <xf numFmtId="44" fontId="10" fillId="5" borderId="15" xfId="0" applyNumberFormat="1" applyFont="1" applyFill="1" applyBorder="1" applyAlignment="1">
      <alignment horizontal="center" vertical="center"/>
    </xf>
    <xf numFmtId="44" fontId="0" fillId="0" borderId="19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7"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lyd\AppData\Local\Temp\Rar$DIa17948.743\Presup_DPPI23_E01.xlsx" TargetMode="External"/><Relationship Id="rId1" Type="http://schemas.openxmlformats.org/officeDocument/2006/relationships/externalLinkPath" Target="/Users/valyd/AppData/Local/Temp/Rar$DIa17948.743/Presup_DPPI23_E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ción"/>
      <sheetName val="Costes"/>
      <sheetName val="Cliente"/>
      <sheetName val="Equipamiento"/>
      <sheetName val="Definición (2)"/>
    </sheetNames>
    <sheetDataSet>
      <sheetData sheetId="0">
        <row r="77">
          <cell r="A77" t="str">
            <v>CEO</v>
          </cell>
          <cell r="B77"/>
          <cell r="D77"/>
          <cell r="E77"/>
        </row>
        <row r="78">
          <cell r="A78" t="str">
            <v>Jefe de Proyecto</v>
          </cell>
          <cell r="B78">
            <v>68.75</v>
          </cell>
          <cell r="C78">
            <v>903.6</v>
          </cell>
          <cell r="D78">
            <v>62122.5</v>
          </cell>
          <cell r="E78">
            <v>55</v>
          </cell>
        </row>
        <row r="79">
          <cell r="A79" t="str">
            <v>Secretario del Proyecto</v>
          </cell>
          <cell r="B79"/>
          <cell r="D79"/>
          <cell r="E79"/>
        </row>
        <row r="80">
          <cell r="A80" t="str">
            <v>Especialista en seguridad</v>
          </cell>
          <cell r="B80">
            <v>62.5</v>
          </cell>
          <cell r="C80">
            <v>1807.2</v>
          </cell>
          <cell r="D80">
            <v>112950</v>
          </cell>
          <cell r="E80">
            <v>50</v>
          </cell>
        </row>
        <row r="81">
          <cell r="A81" t="str">
            <v>Responsable de Desarrollo Frontend</v>
          </cell>
          <cell r="B81">
            <v>50</v>
          </cell>
          <cell r="C81">
            <v>1606.4</v>
          </cell>
          <cell r="D81">
            <v>80320</v>
          </cell>
          <cell r="E81">
            <v>40</v>
          </cell>
        </row>
        <row r="82">
          <cell r="A82" t="str">
            <v>Desarrollador Frontend</v>
          </cell>
          <cell r="B82">
            <v>37.5</v>
          </cell>
          <cell r="C82">
            <v>5421.6</v>
          </cell>
          <cell r="D82">
            <v>203310</v>
          </cell>
          <cell r="E82">
            <v>30</v>
          </cell>
        </row>
        <row r="83">
          <cell r="A83" t="str">
            <v>Diseñador gráfico</v>
          </cell>
          <cell r="B83">
            <v>43.75</v>
          </cell>
          <cell r="C83">
            <v>1706.8</v>
          </cell>
          <cell r="D83">
            <v>74672.5</v>
          </cell>
          <cell r="E83">
            <v>35</v>
          </cell>
        </row>
        <row r="84">
          <cell r="A84" t="str">
            <v>Responsable de Desarrollo Backend</v>
          </cell>
          <cell r="B84">
            <v>50</v>
          </cell>
          <cell r="C84">
            <v>1506</v>
          </cell>
          <cell r="D84">
            <v>75300</v>
          </cell>
          <cell r="E84">
            <v>40</v>
          </cell>
        </row>
        <row r="85">
          <cell r="A85" t="str">
            <v>Desarrollador Backend</v>
          </cell>
          <cell r="B85">
            <v>37.5</v>
          </cell>
          <cell r="C85">
            <v>5421.6</v>
          </cell>
          <cell r="D85">
            <v>203310</v>
          </cell>
          <cell r="E85">
            <v>30</v>
          </cell>
        </row>
        <row r="86">
          <cell r="A86" t="str">
            <v>Especialista en SOLID</v>
          </cell>
          <cell r="B86">
            <v>62.5</v>
          </cell>
          <cell r="C86">
            <v>1606.4</v>
          </cell>
          <cell r="D86">
            <v>100400</v>
          </cell>
          <cell r="E86">
            <v>50</v>
          </cell>
        </row>
        <row r="87">
          <cell r="A87" t="str">
            <v>Especialista en pruebas y calidad</v>
          </cell>
          <cell r="B87">
            <v>56.25</v>
          </cell>
          <cell r="C87">
            <v>1204.8</v>
          </cell>
          <cell r="D87">
            <v>67770</v>
          </cell>
          <cell r="E87">
            <v>45</v>
          </cell>
        </row>
        <row r="88">
          <cell r="A88" t="str">
            <v>Arquitecto de software</v>
          </cell>
          <cell r="B88">
            <v>56.25</v>
          </cell>
          <cell r="C88">
            <v>1506</v>
          </cell>
          <cell r="D88">
            <v>84712.5</v>
          </cell>
          <cell r="E88">
            <v>45</v>
          </cell>
        </row>
        <row r="89">
          <cell r="A89" t="str">
            <v>Administrador de la base de datos</v>
          </cell>
          <cell r="B89">
            <v>56.25</v>
          </cell>
          <cell r="C89">
            <v>1506</v>
          </cell>
          <cell r="D89">
            <v>84712.5</v>
          </cell>
          <cell r="E89">
            <v>45</v>
          </cell>
        </row>
        <row r="90">
          <cell r="A90" t="str">
            <v>Administrador de sistemas</v>
          </cell>
          <cell r="B90">
            <v>43.75</v>
          </cell>
          <cell r="C90">
            <v>1305.2</v>
          </cell>
          <cell r="D90">
            <v>57102.5</v>
          </cell>
          <cell r="E90">
            <v>35</v>
          </cell>
        </row>
        <row r="91">
          <cell r="A91" t="str">
            <v>Analista de sistemas</v>
          </cell>
          <cell r="B91">
            <v>50</v>
          </cell>
          <cell r="C91">
            <v>602.4</v>
          </cell>
          <cell r="D91">
            <v>30120</v>
          </cell>
          <cell r="E91">
            <v>40</v>
          </cell>
        </row>
        <row r="92">
          <cell r="A92" t="str">
            <v>Consultor de tecnología</v>
          </cell>
          <cell r="B92">
            <v>56.25</v>
          </cell>
          <cell r="C92">
            <v>200.8</v>
          </cell>
          <cell r="D92">
            <v>11295</v>
          </cell>
          <cell r="E92">
            <v>45</v>
          </cell>
        </row>
        <row r="93">
          <cell r="A93" t="str">
            <v>DevOps</v>
          </cell>
          <cell r="B93">
            <v>56.25</v>
          </cell>
          <cell r="C93">
            <v>1807.2</v>
          </cell>
          <cell r="D93">
            <v>101655</v>
          </cell>
          <cell r="E93">
            <v>45</v>
          </cell>
        </row>
        <row r="94">
          <cell r="A94" t="str">
            <v>Técnico de instalación</v>
          </cell>
          <cell r="B94">
            <v>37.5</v>
          </cell>
          <cell r="C94">
            <v>1807.1999999999998</v>
          </cell>
          <cell r="D94">
            <v>67770</v>
          </cell>
          <cell r="E94">
            <v>30</v>
          </cell>
        </row>
        <row r="95">
          <cell r="A95" t="str">
            <v>Ingeniero de software</v>
          </cell>
          <cell r="B95">
            <v>56.25</v>
          </cell>
          <cell r="C95">
            <v>803.2</v>
          </cell>
          <cell r="D95">
            <v>45180</v>
          </cell>
          <cell r="E95">
            <v>45</v>
          </cell>
        </row>
        <row r="96">
          <cell r="A96" t="str">
            <v>Director administrativo</v>
          </cell>
          <cell r="B96"/>
          <cell r="D96"/>
          <cell r="E96"/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DF967-9E4F-46C0-A764-6B82F3FBA937}" name="Table2" displayName="Table2" ref="D14:F17" totalsRowShown="0" headerRowDxfId="6" headerRowBorderDxfId="5" tableBorderDxfId="4" totalsRowBorderDxfId="3">
  <tableColumns count="3">
    <tableColumn id="1" xr3:uid="{6140B3DC-E940-42B6-BF3F-9F32F964EEF9}" name="Retraso" dataDxfId="2"/>
    <tableColumn id="2" xr3:uid="{53C49771-7B6B-439D-BD6F-7C5C76A0C19A}" name="Probabilidad" dataDxfId="1"/>
    <tableColumn id="3" xr3:uid="{D1A54E93-631E-4296-9158-AF42E54BDF37}" name="Cos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4" workbookViewId="0">
      <selection activeCell="J54" sqref="J54"/>
    </sheetView>
  </sheetViews>
  <sheetFormatPr defaultRowHeight="15" x14ac:dyDescent="0.25"/>
  <cols>
    <col min="3" max="3" width="18.140625" customWidth="1"/>
    <col min="4" max="4" width="21.140625" customWidth="1"/>
    <col min="5" max="5" width="18.140625" customWidth="1"/>
    <col min="6" max="6" width="20.85546875" customWidth="1"/>
    <col min="7" max="7" width="17.7109375" customWidth="1"/>
    <col min="8" max="8" width="13.140625" bestFit="1" customWidth="1"/>
    <col min="9" max="9" width="9.42578125" bestFit="1" customWidth="1"/>
    <col min="10" max="10" width="13.85546875" customWidth="1"/>
    <col min="11" max="11" width="11" bestFit="1" customWidth="1"/>
    <col min="12" max="12" width="15.85546875" customWidth="1"/>
    <col min="13" max="13" width="17.7109375" customWidth="1"/>
    <col min="14" max="14" width="15.140625" customWidth="1"/>
    <col min="15" max="15" width="57.28515625" customWidth="1"/>
    <col min="16" max="16" width="11.28515625" customWidth="1"/>
    <col min="17" max="17" width="14" customWidth="1"/>
  </cols>
  <sheetData>
    <row r="1" spans="1:17" x14ac:dyDescent="0.25">
      <c r="A1" t="s">
        <v>39</v>
      </c>
      <c r="O1" s="5" t="s">
        <v>44</v>
      </c>
      <c r="P1" s="1" t="s">
        <v>45</v>
      </c>
      <c r="Q1" s="5" t="s">
        <v>46</v>
      </c>
    </row>
    <row r="2" spans="1:17" x14ac:dyDescent="0.25">
      <c r="A2" t="s">
        <v>0</v>
      </c>
      <c r="B2" t="s">
        <v>1</v>
      </c>
      <c r="C2" t="s">
        <v>19</v>
      </c>
      <c r="D2" t="s">
        <v>13</v>
      </c>
      <c r="E2" t="s">
        <v>2</v>
      </c>
      <c r="F2" t="s">
        <v>20</v>
      </c>
      <c r="G2" t="s">
        <v>3</v>
      </c>
      <c r="H2" t="s">
        <v>4</v>
      </c>
      <c r="I2" t="s">
        <v>6</v>
      </c>
      <c r="J2" t="s">
        <v>7</v>
      </c>
      <c r="K2" t="s">
        <v>8</v>
      </c>
      <c r="L2" t="s">
        <v>9</v>
      </c>
      <c r="O2" s="5" t="s">
        <v>47</v>
      </c>
      <c r="P2" s="2">
        <v>500</v>
      </c>
      <c r="Q2" s="2">
        <v>6000</v>
      </c>
    </row>
    <row r="3" spans="1:17" x14ac:dyDescent="0.25">
      <c r="A3" t="s">
        <v>5</v>
      </c>
      <c r="B3">
        <v>1</v>
      </c>
      <c r="C3" s="4">
        <v>2003.5</v>
      </c>
      <c r="D3" s="2">
        <v>16.07</v>
      </c>
      <c r="E3" s="2">
        <f>C3*D3</f>
        <v>32196.244999999999</v>
      </c>
      <c r="F3" s="5">
        <f>D3+D3*0.25</f>
        <v>20.087499999999999</v>
      </c>
      <c r="G3" s="5">
        <f>E3+E3*0.25</f>
        <v>40245.306250000001</v>
      </c>
      <c r="H3" s="5">
        <f>G3*B3</f>
        <v>40245.306250000001</v>
      </c>
      <c r="I3" s="1">
        <v>0.8</v>
      </c>
      <c r="J3" s="5">
        <f>H3*I3</f>
        <v>32196.245000000003</v>
      </c>
      <c r="K3" s="1">
        <v>0.2</v>
      </c>
      <c r="L3" s="5">
        <f>G3*K3</f>
        <v>8049.0612500000007</v>
      </c>
      <c r="N3" s="5"/>
      <c r="O3" s="5" t="s">
        <v>48</v>
      </c>
      <c r="P3" s="2">
        <v>1000</v>
      </c>
      <c r="Q3" s="2">
        <v>12000</v>
      </c>
    </row>
    <row r="4" spans="1:17" x14ac:dyDescent="0.25">
      <c r="C4" s="2"/>
      <c r="D4" s="4"/>
      <c r="E4" s="2"/>
      <c r="F4" s="5"/>
      <c r="G4" s="5"/>
      <c r="H4" s="5"/>
      <c r="I4" s="1"/>
      <c r="J4" s="5"/>
      <c r="K4" s="1"/>
      <c r="L4" s="5"/>
      <c r="N4" s="5"/>
      <c r="O4" s="5" t="s">
        <v>49</v>
      </c>
      <c r="P4" s="2">
        <v>1200</v>
      </c>
      <c r="Q4" s="2">
        <v>14400</v>
      </c>
    </row>
    <row r="5" spans="1:17" x14ac:dyDescent="0.25">
      <c r="A5" t="s">
        <v>0</v>
      </c>
      <c r="B5" t="s">
        <v>1</v>
      </c>
      <c r="C5" s="2" t="s">
        <v>12</v>
      </c>
      <c r="D5" s="4" t="s">
        <v>40</v>
      </c>
      <c r="E5" s="2" t="s">
        <v>41</v>
      </c>
      <c r="F5" s="5" t="s">
        <v>42</v>
      </c>
      <c r="G5" s="5" t="s">
        <v>43</v>
      </c>
      <c r="H5" s="5" t="s">
        <v>11</v>
      </c>
      <c r="I5" s="1"/>
      <c r="J5" s="5"/>
      <c r="K5" s="1"/>
      <c r="L5" s="5"/>
      <c r="N5" s="5"/>
      <c r="O5" s="5" t="s">
        <v>50</v>
      </c>
      <c r="P5" s="2">
        <v>200</v>
      </c>
      <c r="Q5" s="2">
        <v>2400</v>
      </c>
    </row>
    <row r="6" spans="1:17" x14ac:dyDescent="0.25">
      <c r="A6" t="s">
        <v>5</v>
      </c>
      <c r="B6">
        <v>1</v>
      </c>
      <c r="C6" s="2">
        <v>90</v>
      </c>
      <c r="D6" s="4">
        <f>C3*I3</f>
        <v>1602.8000000000002</v>
      </c>
      <c r="E6" s="2">
        <f>C6*D6</f>
        <v>144252.00000000003</v>
      </c>
      <c r="F6" s="5">
        <f>C6*1.25</f>
        <v>112.5</v>
      </c>
      <c r="G6" s="5">
        <f>E6*1.25</f>
        <v>180315.00000000003</v>
      </c>
      <c r="H6" s="5">
        <f>D6*F6</f>
        <v>180315.00000000003</v>
      </c>
      <c r="I6" s="1"/>
      <c r="J6" s="5"/>
      <c r="K6" s="1"/>
      <c r="L6" s="5"/>
      <c r="N6" s="5"/>
      <c r="O6" s="5" t="s">
        <v>51</v>
      </c>
      <c r="P6" s="2">
        <v>450</v>
      </c>
      <c r="Q6" s="2">
        <v>5400</v>
      </c>
    </row>
    <row r="7" spans="1:17" x14ac:dyDescent="0.25">
      <c r="C7" s="2"/>
      <c r="D7" s="4"/>
      <c r="E7" s="2"/>
      <c r="F7" s="5"/>
      <c r="G7" s="5"/>
      <c r="H7" s="5"/>
      <c r="I7" s="1"/>
      <c r="J7" s="5"/>
      <c r="K7" s="1"/>
      <c r="L7" s="5"/>
      <c r="N7" s="5"/>
      <c r="O7" s="5" t="s">
        <v>52</v>
      </c>
      <c r="P7" s="2">
        <v>1400</v>
      </c>
      <c r="Q7" s="2">
        <v>16800</v>
      </c>
    </row>
    <row r="8" spans="1:17" x14ac:dyDescent="0.25">
      <c r="C8" s="2"/>
      <c r="D8" s="4"/>
      <c r="E8" s="2"/>
      <c r="F8" s="5"/>
      <c r="G8" s="5"/>
      <c r="H8" s="5"/>
      <c r="I8" s="1"/>
      <c r="N8" s="5"/>
      <c r="O8" s="5" t="s">
        <v>53</v>
      </c>
      <c r="P8" s="2">
        <v>200</v>
      </c>
      <c r="Q8" s="2">
        <v>2400</v>
      </c>
    </row>
    <row r="9" spans="1:17" x14ac:dyDescent="0.25">
      <c r="C9" s="2"/>
      <c r="D9" s="4"/>
      <c r="E9" s="2"/>
      <c r="F9" s="5"/>
      <c r="G9" s="5"/>
      <c r="H9" s="5"/>
      <c r="I9" s="1"/>
      <c r="N9" s="5"/>
      <c r="O9" s="5" t="s">
        <v>54</v>
      </c>
      <c r="P9" s="2">
        <v>200</v>
      </c>
      <c r="Q9" s="2">
        <v>2400</v>
      </c>
    </row>
    <row r="10" spans="1:17" x14ac:dyDescent="0.25">
      <c r="C10" s="2"/>
      <c r="D10" s="4"/>
      <c r="E10" s="2"/>
      <c r="F10" s="5"/>
      <c r="G10" s="5"/>
      <c r="H10" s="5"/>
      <c r="I10" s="1"/>
      <c r="N10" s="5"/>
      <c r="O10" s="5" t="s">
        <v>55</v>
      </c>
      <c r="P10" s="2">
        <v>500</v>
      </c>
      <c r="Q10" s="2">
        <f>P10*12</f>
        <v>6000</v>
      </c>
    </row>
    <row r="11" spans="1:17" x14ac:dyDescent="0.25">
      <c r="C11" s="2"/>
      <c r="D11" s="4"/>
      <c r="E11" s="2"/>
      <c r="F11" s="5"/>
      <c r="G11" s="5"/>
      <c r="H11" s="5"/>
      <c r="I11" s="1"/>
      <c r="N11" s="5"/>
      <c r="O11" s="5" t="s">
        <v>56</v>
      </c>
      <c r="P11" s="2">
        <v>50</v>
      </c>
      <c r="Q11" s="2">
        <v>600</v>
      </c>
    </row>
    <row r="12" spans="1:17" x14ac:dyDescent="0.25">
      <c r="C12" s="2"/>
      <c r="D12" s="4"/>
      <c r="E12" s="2"/>
      <c r="F12" s="5"/>
      <c r="G12" s="5"/>
      <c r="H12" s="5"/>
      <c r="J12" s="6">
        <v>44722</v>
      </c>
      <c r="K12" s="6">
        <v>45260</v>
      </c>
      <c r="L12">
        <f>(K12-J12)/365</f>
        <v>1.473972602739726</v>
      </c>
      <c r="N12" s="5"/>
      <c r="O12" s="5" t="s">
        <v>57</v>
      </c>
      <c r="P12" s="2"/>
      <c r="Q12" s="2">
        <v>0</v>
      </c>
    </row>
    <row r="13" spans="1:17" x14ac:dyDescent="0.25">
      <c r="A13" t="s">
        <v>38</v>
      </c>
      <c r="B13" t="s">
        <v>26</v>
      </c>
      <c r="C13" s="2" t="s">
        <v>25</v>
      </c>
      <c r="D13" s="4" t="s">
        <v>27</v>
      </c>
      <c r="E13" s="4" t="s">
        <v>32</v>
      </c>
      <c r="F13" s="2" t="s">
        <v>33</v>
      </c>
      <c r="G13" s="5" t="s">
        <v>37</v>
      </c>
      <c r="H13" s="5" t="s">
        <v>237</v>
      </c>
      <c r="I13" s="1" t="s">
        <v>222</v>
      </c>
      <c r="J13" s="6">
        <v>44722</v>
      </c>
      <c r="K13" s="6">
        <v>45463</v>
      </c>
      <c r="L13">
        <f>(K13-J13)/365</f>
        <v>2.0301369863013701</v>
      </c>
      <c r="N13" s="5"/>
      <c r="O13" s="5" t="s">
        <v>58</v>
      </c>
      <c r="P13" s="2">
        <v>500</v>
      </c>
      <c r="Q13" s="2">
        <v>6000</v>
      </c>
    </row>
    <row r="14" spans="1:17" x14ac:dyDescent="0.25">
      <c r="A14" t="s">
        <v>23</v>
      </c>
      <c r="B14">
        <v>1</v>
      </c>
      <c r="C14" s="2">
        <v>1200</v>
      </c>
      <c r="D14" s="2">
        <f>B14*C14</f>
        <v>1200</v>
      </c>
      <c r="E14" s="5">
        <f>D14/G14</f>
        <v>240</v>
      </c>
      <c r="F14" s="2" t="s">
        <v>36</v>
      </c>
      <c r="G14">
        <v>5</v>
      </c>
      <c r="H14" s="5">
        <f>C14/(G14*365*8)</f>
        <v>8.2191780821917804E-2</v>
      </c>
      <c r="I14" s="2">
        <f>H14*$C$3</f>
        <v>164.67123287671231</v>
      </c>
      <c r="N14" s="5"/>
      <c r="O14" s="5" t="s">
        <v>59</v>
      </c>
      <c r="P14" s="2">
        <v>350</v>
      </c>
      <c r="Q14" s="2">
        <v>4200</v>
      </c>
    </row>
    <row r="15" spans="1:17" x14ac:dyDescent="0.25">
      <c r="A15" t="s">
        <v>22</v>
      </c>
      <c r="B15">
        <v>1</v>
      </c>
      <c r="C15" s="2">
        <v>900</v>
      </c>
      <c r="D15" s="2">
        <f t="shared" ref="D15:D16" si="0">B15*C15</f>
        <v>900</v>
      </c>
      <c r="E15" s="5">
        <f t="shared" ref="E15:E17" si="1">D15/G15</f>
        <v>180</v>
      </c>
      <c r="F15" s="2" t="s">
        <v>36</v>
      </c>
      <c r="G15">
        <v>5</v>
      </c>
      <c r="H15" s="5">
        <f t="shared" ref="H15" si="2">C15/(G15*365*8)</f>
        <v>6.1643835616438353E-2</v>
      </c>
      <c r="I15" s="2">
        <f t="shared" ref="I15" si="3">H15*$C$3</f>
        <v>123.50342465753424</v>
      </c>
      <c r="N15" s="5"/>
      <c r="O15" s="5" t="s">
        <v>60</v>
      </c>
      <c r="P15" s="2">
        <v>650</v>
      </c>
      <c r="Q15" s="2">
        <v>7800</v>
      </c>
    </row>
    <row r="16" spans="1:17" x14ac:dyDescent="0.25">
      <c r="A16" t="s">
        <v>24</v>
      </c>
      <c r="B16">
        <v>1</v>
      </c>
      <c r="C16" s="2">
        <v>80</v>
      </c>
      <c r="D16" s="2">
        <f t="shared" si="0"/>
        <v>80</v>
      </c>
      <c r="E16" s="5">
        <f t="shared" si="1"/>
        <v>80</v>
      </c>
      <c r="F16" s="2" t="s">
        <v>36</v>
      </c>
      <c r="G16">
        <v>1</v>
      </c>
      <c r="H16" s="5">
        <f>C16/(G16*365*8)</f>
        <v>2.7397260273972601E-2</v>
      </c>
      <c r="I16" s="2">
        <f>H16*$C$3</f>
        <v>54.890410958904106</v>
      </c>
      <c r="J16">
        <v>3005.2</v>
      </c>
      <c r="K16">
        <v>1.5</v>
      </c>
      <c r="N16" s="5"/>
      <c r="O16" t="s">
        <v>61</v>
      </c>
      <c r="P16" s="2">
        <v>300</v>
      </c>
      <c r="Q16" s="2">
        <v>3600</v>
      </c>
    </row>
    <row r="17" spans="1:17" x14ac:dyDescent="0.25">
      <c r="A17" t="s">
        <v>28</v>
      </c>
      <c r="B17">
        <v>4</v>
      </c>
      <c r="C17" s="2">
        <v>40</v>
      </c>
      <c r="D17" s="2">
        <f>B17*C17</f>
        <v>160</v>
      </c>
      <c r="E17" s="5">
        <f t="shared" si="1"/>
        <v>16</v>
      </c>
      <c r="F17" s="2" t="s">
        <v>36</v>
      </c>
      <c r="G17">
        <v>10</v>
      </c>
      <c r="H17" s="5"/>
      <c r="I17" s="1"/>
      <c r="J17">
        <f>J16/K16</f>
        <v>2003.4666666666665</v>
      </c>
      <c r="K17">
        <v>1</v>
      </c>
      <c r="N17" s="5"/>
      <c r="O17" t="s">
        <v>53</v>
      </c>
      <c r="P17" s="2">
        <v>70</v>
      </c>
      <c r="Q17" s="2">
        <v>840</v>
      </c>
    </row>
    <row r="18" spans="1:17" x14ac:dyDescent="0.25">
      <c r="A18" t="s">
        <v>34</v>
      </c>
      <c r="B18">
        <v>1</v>
      </c>
      <c r="C18" s="2">
        <v>250</v>
      </c>
      <c r="D18" s="2">
        <f>B18*C18</f>
        <v>250</v>
      </c>
      <c r="E18" s="5">
        <f>D18</f>
        <v>250</v>
      </c>
      <c r="F18" s="2" t="s">
        <v>35</v>
      </c>
      <c r="H18" s="5"/>
      <c r="I18" s="1"/>
      <c r="J18">
        <f>J17+J17/2</f>
        <v>3005.2</v>
      </c>
      <c r="N18" s="5"/>
      <c r="O18" t="s">
        <v>62</v>
      </c>
      <c r="P18" s="2">
        <v>250</v>
      </c>
      <c r="Q18" s="2">
        <v>3000</v>
      </c>
    </row>
    <row r="19" spans="1:17" x14ac:dyDescent="0.25">
      <c r="C19" s="2"/>
      <c r="D19" s="2"/>
      <c r="E19" s="2">
        <f>SUM(E14:E18)</f>
        <v>766</v>
      </c>
      <c r="F19" s="5"/>
      <c r="H19" s="5"/>
      <c r="I19" s="1"/>
      <c r="N19" s="5"/>
      <c r="Q19" s="2">
        <f>SUM(Q2:Q18)</f>
        <v>93840</v>
      </c>
    </row>
    <row r="20" spans="1:17" x14ac:dyDescent="0.25">
      <c r="C20" s="2"/>
      <c r="D20" s="2"/>
      <c r="E20" s="2"/>
      <c r="F20" s="5"/>
      <c r="G20" s="5"/>
      <c r="H20" s="5"/>
      <c r="I20" s="1"/>
      <c r="N20" s="5"/>
    </row>
    <row r="21" spans="1:17" x14ac:dyDescent="0.25">
      <c r="A21" t="s">
        <v>63</v>
      </c>
      <c r="B21" s="39" t="s">
        <v>65</v>
      </c>
      <c r="C21" s="39"/>
      <c r="D21" s="39"/>
      <c r="E21" s="2" t="s">
        <v>66</v>
      </c>
      <c r="G21" s="5"/>
      <c r="H21" s="5"/>
      <c r="I21" s="5"/>
      <c r="J21" s="1"/>
      <c r="O21" s="5"/>
    </row>
    <row r="22" spans="1:17" x14ac:dyDescent="0.25">
      <c r="A22">
        <v>1</v>
      </c>
      <c r="B22" s="39" t="s">
        <v>21</v>
      </c>
      <c r="C22" s="39"/>
      <c r="D22" s="39"/>
      <c r="E22" s="2">
        <f>J3</f>
        <v>32196.245000000003</v>
      </c>
      <c r="G22" s="5"/>
      <c r="H22" s="5"/>
      <c r="I22" s="5"/>
      <c r="J22" s="1"/>
      <c r="O22" s="5"/>
    </row>
    <row r="23" spans="1:17" x14ac:dyDescent="0.25">
      <c r="A23">
        <v>2</v>
      </c>
      <c r="B23" s="39" t="s">
        <v>9</v>
      </c>
      <c r="C23" s="39"/>
      <c r="D23" s="39"/>
      <c r="E23" s="2">
        <f>L3+K46+Q19</f>
        <v>102493.09933219178</v>
      </c>
    </row>
    <row r="24" spans="1:17" x14ac:dyDescent="0.25">
      <c r="A24">
        <v>3</v>
      </c>
      <c r="B24" s="39" t="s">
        <v>29</v>
      </c>
      <c r="C24" s="39"/>
      <c r="D24" s="39"/>
      <c r="E24" s="5">
        <f>E22+E23</f>
        <v>134689.34433219177</v>
      </c>
    </row>
    <row r="25" spans="1:17" x14ac:dyDescent="0.25">
      <c r="A25">
        <v>4</v>
      </c>
      <c r="B25" s="39" t="s">
        <v>64</v>
      </c>
      <c r="C25" s="39"/>
      <c r="D25" s="39"/>
      <c r="E25" s="5">
        <f>E24*0.25</f>
        <v>33672.336083047943</v>
      </c>
    </row>
    <row r="26" spans="1:17" x14ac:dyDescent="0.25">
      <c r="A26">
        <v>5</v>
      </c>
      <c r="B26" s="39" t="s">
        <v>27</v>
      </c>
      <c r="C26" s="39"/>
      <c r="D26" s="39"/>
      <c r="E26" s="5">
        <f>E24+E25</f>
        <v>168361.68041523971</v>
      </c>
    </row>
    <row r="27" spans="1:17" x14ac:dyDescent="0.25">
      <c r="A27">
        <v>6</v>
      </c>
      <c r="B27" s="39" t="s">
        <v>30</v>
      </c>
      <c r="C27" s="39"/>
      <c r="D27" s="39"/>
      <c r="E27" s="5">
        <f>H6</f>
        <v>180315.00000000003</v>
      </c>
    </row>
    <row r="28" spans="1:17" x14ac:dyDescent="0.25">
      <c r="A28">
        <v>7</v>
      </c>
      <c r="B28" s="39" t="s">
        <v>31</v>
      </c>
      <c r="C28" s="39"/>
      <c r="D28" s="39"/>
      <c r="E28" s="1">
        <f>(E27-E26)/E27</f>
        <v>6.6291321214321144E-2</v>
      </c>
      <c r="H28" t="s">
        <v>38</v>
      </c>
      <c r="I28" t="s">
        <v>26</v>
      </c>
      <c r="J28" s="2" t="s">
        <v>25</v>
      </c>
      <c r="K28" s="4" t="s">
        <v>27</v>
      </c>
      <c r="L28" s="4" t="s">
        <v>32</v>
      </c>
      <c r="M28" s="2" t="s">
        <v>33</v>
      </c>
      <c r="N28" s="5" t="s">
        <v>37</v>
      </c>
    </row>
    <row r="29" spans="1:17" x14ac:dyDescent="0.25">
      <c r="H29" t="s">
        <v>28</v>
      </c>
      <c r="I29">
        <v>4</v>
      </c>
      <c r="J29" s="2">
        <v>40</v>
      </c>
      <c r="K29" s="2">
        <f>I29*J29</f>
        <v>160</v>
      </c>
      <c r="L29" s="5">
        <f t="shared" ref="L29" si="4">K29/N29</f>
        <v>16</v>
      </c>
      <c r="M29" s="2" t="s">
        <v>36</v>
      </c>
      <c r="N29">
        <v>10</v>
      </c>
    </row>
    <row r="30" spans="1:17" x14ac:dyDescent="0.25">
      <c r="H30" t="s">
        <v>34</v>
      </c>
      <c r="I30">
        <v>1</v>
      </c>
      <c r="J30" s="2">
        <v>250</v>
      </c>
      <c r="K30" s="2">
        <f>I30*J30</f>
        <v>250</v>
      </c>
      <c r="L30" s="5">
        <f>K30</f>
        <v>250</v>
      </c>
      <c r="M30" s="2" t="s">
        <v>35</v>
      </c>
    </row>
    <row r="31" spans="1:17" x14ac:dyDescent="0.25">
      <c r="A31" t="s">
        <v>16</v>
      </c>
      <c r="C31">
        <v>32500</v>
      </c>
      <c r="F31">
        <f>28860*0.75</f>
        <v>21645</v>
      </c>
      <c r="J31" s="2"/>
      <c r="K31" s="2"/>
      <c r="L31" s="2">
        <f>SUM(L29:L30)</f>
        <v>266</v>
      </c>
      <c r="M31" s="5"/>
    </row>
    <row r="32" spans="1:17" x14ac:dyDescent="0.25">
      <c r="A32" t="s">
        <v>15</v>
      </c>
      <c r="C32">
        <v>2350</v>
      </c>
    </row>
    <row r="33" spans="1:16" x14ac:dyDescent="0.25">
      <c r="A33" t="s">
        <v>14</v>
      </c>
      <c r="C33">
        <f>C32/((20*8))</f>
        <v>14.6875</v>
      </c>
      <c r="H33" t="s">
        <v>38</v>
      </c>
      <c r="I33" t="s">
        <v>26</v>
      </c>
      <c r="J33" s="2" t="s">
        <v>25</v>
      </c>
      <c r="K33" s="4" t="s">
        <v>27</v>
      </c>
      <c r="L33" s="2" t="s">
        <v>33</v>
      </c>
      <c r="M33" s="5" t="s">
        <v>238</v>
      </c>
      <c r="N33" s="5" t="s">
        <v>239</v>
      </c>
      <c r="O33" s="5" t="s">
        <v>237</v>
      </c>
      <c r="P33" s="1" t="s">
        <v>222</v>
      </c>
    </row>
    <row r="34" spans="1:16" x14ac:dyDescent="0.25">
      <c r="H34" t="s">
        <v>23</v>
      </c>
      <c r="I34">
        <v>1</v>
      </c>
      <c r="J34" s="2">
        <v>1200</v>
      </c>
      <c r="K34" s="2">
        <f>I34*J34</f>
        <v>1200</v>
      </c>
      <c r="L34" s="2" t="s">
        <v>36</v>
      </c>
      <c r="M34">
        <v>5</v>
      </c>
      <c r="N34">
        <f>M34*365*8</f>
        <v>14600</v>
      </c>
      <c r="O34" s="5">
        <f>K34/N34</f>
        <v>8.2191780821917804E-2</v>
      </c>
      <c r="P34" s="2">
        <f>O34*$C$3</f>
        <v>164.67123287671231</v>
      </c>
    </row>
    <row r="35" spans="1:16" x14ac:dyDescent="0.25">
      <c r="H35" t="s">
        <v>22</v>
      </c>
      <c r="I35">
        <v>1</v>
      </c>
      <c r="J35" s="2">
        <v>900</v>
      </c>
      <c r="K35" s="2">
        <f t="shared" ref="K35:K36" si="5">I35*J35</f>
        <v>900</v>
      </c>
      <c r="L35" s="2" t="s">
        <v>36</v>
      </c>
      <c r="M35">
        <v>5</v>
      </c>
      <c r="N35">
        <f t="shared" ref="N35:N37" si="6">M35*365*8</f>
        <v>14600</v>
      </c>
      <c r="O35" s="5">
        <f t="shared" ref="O35:O37" si="7">K35/N35</f>
        <v>6.1643835616438353E-2</v>
      </c>
      <c r="P35" s="2">
        <f t="shared" ref="P35" si="8">O35*$C$3</f>
        <v>123.50342465753424</v>
      </c>
    </row>
    <row r="36" spans="1:16" x14ac:dyDescent="0.25">
      <c r="A36" t="s">
        <v>10</v>
      </c>
      <c r="H36" t="s">
        <v>24</v>
      </c>
      <c r="I36">
        <v>1</v>
      </c>
      <c r="J36" s="2">
        <v>80</v>
      </c>
      <c r="K36" s="2">
        <f t="shared" si="5"/>
        <v>80</v>
      </c>
      <c r="L36" s="2" t="s">
        <v>36</v>
      </c>
      <c r="M36">
        <v>1</v>
      </c>
      <c r="N36">
        <f t="shared" si="6"/>
        <v>2920</v>
      </c>
      <c r="O36" s="5">
        <f t="shared" si="7"/>
        <v>2.7397260273972601E-2</v>
      </c>
      <c r="P36" s="2">
        <f>O36*$C$3</f>
        <v>54.890410958904106</v>
      </c>
    </row>
    <row r="37" spans="1:16" x14ac:dyDescent="0.25">
      <c r="H37" t="s">
        <v>28</v>
      </c>
      <c r="I37">
        <v>4</v>
      </c>
      <c r="J37" s="2">
        <v>40</v>
      </c>
      <c r="K37" s="2">
        <f>I37*J37</f>
        <v>160</v>
      </c>
      <c r="L37" s="2" t="s">
        <v>36</v>
      </c>
      <c r="M37">
        <v>10</v>
      </c>
      <c r="N37">
        <f t="shared" si="6"/>
        <v>29200</v>
      </c>
      <c r="O37" s="5">
        <f t="shared" si="7"/>
        <v>5.4794520547945206E-3</v>
      </c>
      <c r="P37" s="2">
        <f>O37*$C$3</f>
        <v>10.978082191780821</v>
      </c>
    </row>
    <row r="38" spans="1:16" x14ac:dyDescent="0.25">
      <c r="J38" s="2"/>
      <c r="K38" s="2"/>
      <c r="L38" s="2"/>
      <c r="M38" s="5"/>
      <c r="P38" s="47">
        <f>SUM(P34:P37)</f>
        <v>354.04315068493145</v>
      </c>
    </row>
    <row r="39" spans="1:16" ht="15.75" thickBot="1" x14ac:dyDescent="0.3">
      <c r="B39">
        <f>23088/1776</f>
        <v>13</v>
      </c>
      <c r="C39">
        <f>23088*0.25+23088</f>
        <v>28860</v>
      </c>
      <c r="P39" s="1"/>
    </row>
    <row r="40" spans="1:16" ht="15.75" thickBot="1" x14ac:dyDescent="0.3">
      <c r="B40">
        <f>0.25*B39</f>
        <v>3.25</v>
      </c>
      <c r="H40" s="48" t="s">
        <v>38</v>
      </c>
      <c r="I40" s="49" t="s">
        <v>26</v>
      </c>
      <c r="J40" s="49" t="s">
        <v>240</v>
      </c>
      <c r="K40" s="49" t="s">
        <v>32</v>
      </c>
    </row>
    <row r="41" spans="1:16" ht="16.5" thickTop="1" thickBot="1" x14ac:dyDescent="0.3">
      <c r="B41">
        <f>B39+B40</f>
        <v>16.25</v>
      </c>
      <c r="H41" s="53" t="s">
        <v>34</v>
      </c>
      <c r="I41" s="54">
        <v>1</v>
      </c>
      <c r="J41" s="55">
        <v>250</v>
      </c>
      <c r="K41" s="55">
        <v>250</v>
      </c>
    </row>
    <row r="42" spans="1:16" ht="15.75" thickBot="1" x14ac:dyDescent="0.3">
      <c r="H42" s="50" t="s">
        <v>23</v>
      </c>
      <c r="I42" s="51">
        <v>1</v>
      </c>
      <c r="J42" s="52">
        <v>1200</v>
      </c>
      <c r="K42" s="52">
        <v>164.67</v>
      </c>
    </row>
    <row r="43" spans="1:16" ht="15.75" thickBot="1" x14ac:dyDescent="0.3">
      <c r="H43" s="53" t="s">
        <v>22</v>
      </c>
      <c r="I43" s="54">
        <v>1</v>
      </c>
      <c r="J43" s="55">
        <v>900</v>
      </c>
      <c r="K43" s="55">
        <v>123.5</v>
      </c>
    </row>
    <row r="44" spans="1:16" ht="15.75" thickBot="1" x14ac:dyDescent="0.3">
      <c r="H44" s="50" t="s">
        <v>24</v>
      </c>
      <c r="I44" s="51">
        <v>1</v>
      </c>
      <c r="J44" s="52">
        <v>80</v>
      </c>
      <c r="K44" s="52">
        <v>54.89</v>
      </c>
    </row>
    <row r="45" spans="1:16" ht="15.75" thickBot="1" x14ac:dyDescent="0.3">
      <c r="A45" s="3">
        <f>1750+1800</f>
        <v>3550</v>
      </c>
      <c r="H45" s="50" t="s">
        <v>28</v>
      </c>
      <c r="I45" s="51">
        <v>4</v>
      </c>
      <c r="J45" s="60">
        <f>K37</f>
        <v>160</v>
      </c>
      <c r="K45" s="60">
        <f>P37</f>
        <v>10.978082191780821</v>
      </c>
    </row>
    <row r="46" spans="1:16" ht="15.75" thickBot="1" x14ac:dyDescent="0.3">
      <c r="A46" s="3">
        <f>A45/2</f>
        <v>1775</v>
      </c>
      <c r="H46" s="56" t="s">
        <v>27</v>
      </c>
      <c r="I46" s="57"/>
      <c r="J46" s="58"/>
      <c r="K46" s="59">
        <f>SUM(K41:K45)</f>
        <v>604.03808219178075</v>
      </c>
    </row>
    <row r="48" spans="1:16" x14ac:dyDescent="0.25">
      <c r="A48" t="s">
        <v>17</v>
      </c>
    </row>
    <row r="49" spans="1:1" x14ac:dyDescent="0.25">
      <c r="A49" t="s">
        <v>18</v>
      </c>
    </row>
  </sheetData>
  <mergeCells count="9">
    <mergeCell ref="H46:J46"/>
    <mergeCell ref="B28:D28"/>
    <mergeCell ref="B21:D21"/>
    <mergeCell ref="B22:D22"/>
    <mergeCell ref="B23:D23"/>
    <mergeCell ref="B24:D24"/>
    <mergeCell ref="B25:D25"/>
    <mergeCell ref="B26:D26"/>
    <mergeCell ref="B27:D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6D38-D352-4B9E-B79F-5DA893CDBD13}">
  <dimension ref="A4:Q264"/>
  <sheetViews>
    <sheetView tabSelected="1" topLeftCell="A234" workbookViewId="0">
      <selection activeCell="V264" sqref="V264"/>
    </sheetView>
  </sheetViews>
  <sheetFormatPr defaultRowHeight="15" x14ac:dyDescent="0.25"/>
  <cols>
    <col min="7" max="7" width="53.85546875" style="17" customWidth="1"/>
    <col min="8" max="8" width="13.140625" bestFit="1" customWidth="1"/>
    <col min="10" max="10" width="12.7109375" customWidth="1"/>
    <col min="11" max="11" width="16.140625" customWidth="1"/>
    <col min="12" max="12" width="13.7109375" customWidth="1"/>
    <col min="13" max="13" width="14.28515625" customWidth="1"/>
    <col min="14" max="14" width="13.28515625" customWidth="1"/>
    <col min="15" max="15" width="12.28515625" customWidth="1"/>
    <col min="16" max="16" width="14" customWidth="1"/>
  </cols>
  <sheetData>
    <row r="4" spans="5:12" ht="21" x14ac:dyDescent="0.35">
      <c r="E4" s="45" t="s">
        <v>77</v>
      </c>
      <c r="F4" s="45"/>
      <c r="G4" s="45"/>
      <c r="H4" s="45"/>
      <c r="I4" s="45"/>
      <c r="J4" s="45"/>
      <c r="K4" s="45"/>
      <c r="L4" s="45"/>
    </row>
    <row r="5" spans="5:12" x14ac:dyDescent="0.25">
      <c r="E5" s="7" t="s">
        <v>68</v>
      </c>
      <c r="F5" s="7" t="s">
        <v>69</v>
      </c>
      <c r="G5" s="15" t="s">
        <v>71</v>
      </c>
      <c r="H5" s="7" t="s">
        <v>72</v>
      </c>
      <c r="I5" s="7" t="s">
        <v>26</v>
      </c>
      <c r="J5" s="7" t="s">
        <v>25</v>
      </c>
      <c r="K5" s="7" t="s">
        <v>74</v>
      </c>
      <c r="L5" s="7" t="s">
        <v>75</v>
      </c>
    </row>
    <row r="6" spans="5:12" x14ac:dyDescent="0.25">
      <c r="E6" s="8">
        <v>1</v>
      </c>
      <c r="F6" s="8"/>
      <c r="G6" s="9" t="s">
        <v>78</v>
      </c>
      <c r="H6" s="8"/>
      <c r="I6" s="8"/>
      <c r="J6" s="10" t="str">
        <f>IF(NOT(ISBLANK(I6)),VLOOKUP(G6,[1]Definición!$A$77:$E$96,5,FALSE)," ")</f>
        <v xml:space="preserve"> </v>
      </c>
      <c r="K6" s="8"/>
      <c r="L6" s="11">
        <f>SUM(K7)</f>
        <v>21600</v>
      </c>
    </row>
    <row r="7" spans="5:12" x14ac:dyDescent="0.25">
      <c r="E7" s="8"/>
      <c r="F7" s="8">
        <v>1</v>
      </c>
      <c r="G7" s="16" t="s">
        <v>5</v>
      </c>
      <c r="H7" s="8">
        <f>30*8</f>
        <v>240</v>
      </c>
      <c r="I7" s="8" t="s">
        <v>76</v>
      </c>
      <c r="J7" s="10">
        <v>90</v>
      </c>
      <c r="K7" s="11">
        <f>J7*H7</f>
        <v>21600</v>
      </c>
      <c r="L7" s="8"/>
    </row>
    <row r="8" spans="5:12" x14ac:dyDescent="0.25">
      <c r="E8" s="8">
        <v>2</v>
      </c>
      <c r="F8" s="8"/>
      <c r="G8" s="9" t="s">
        <v>79</v>
      </c>
      <c r="H8" s="8"/>
      <c r="I8" s="8"/>
      <c r="J8" s="10" t="str">
        <f>IF(NOT(ISBLANK(I8)),VLOOKUP(G8,[1]Definición!$A$77:$E$96,5,FALSE)," ")</f>
        <v xml:space="preserve"> </v>
      </c>
      <c r="K8" s="11"/>
      <c r="L8" s="11">
        <f>SUM(K9)</f>
        <v>3600</v>
      </c>
    </row>
    <row r="9" spans="5:12" x14ac:dyDescent="0.25">
      <c r="E9" s="8"/>
      <c r="F9" s="8">
        <v>1</v>
      </c>
      <c r="G9" s="16" t="s">
        <v>5</v>
      </c>
      <c r="H9" s="8">
        <f>5*8</f>
        <v>40</v>
      </c>
      <c r="I9" s="8" t="s">
        <v>76</v>
      </c>
      <c r="J9" s="10">
        <v>90</v>
      </c>
      <c r="K9" s="11">
        <f>J9*H9</f>
        <v>3600</v>
      </c>
      <c r="L9" s="8"/>
    </row>
    <row r="10" spans="5:12" ht="30" x14ac:dyDescent="0.25">
      <c r="E10" s="8">
        <v>3</v>
      </c>
      <c r="F10" s="8"/>
      <c r="G10" s="9" t="s">
        <v>80</v>
      </c>
      <c r="H10" s="8"/>
      <c r="I10" s="8"/>
      <c r="J10" s="10" t="str">
        <f>IF(NOT(ISBLANK(I10)),VLOOKUP(G10,[1]Definición!$A$77:$E$96,5,FALSE)," ")</f>
        <v xml:space="preserve"> </v>
      </c>
      <c r="K10" s="11"/>
      <c r="L10" s="11">
        <f>SUM(K11)</f>
        <v>10080</v>
      </c>
    </row>
    <row r="11" spans="5:12" x14ac:dyDescent="0.25">
      <c r="E11" s="8"/>
      <c r="F11" s="8">
        <v>1</v>
      </c>
      <c r="G11" s="16" t="s">
        <v>5</v>
      </c>
      <c r="H11" s="8">
        <f>14*8</f>
        <v>112</v>
      </c>
      <c r="I11" s="8" t="s">
        <v>76</v>
      </c>
      <c r="J11" s="10">
        <v>90</v>
      </c>
      <c r="K11" s="11">
        <f>J11*H11</f>
        <v>10080</v>
      </c>
      <c r="L11" s="8"/>
    </row>
    <row r="12" spans="5:12" x14ac:dyDescent="0.25">
      <c r="E12" s="8">
        <v>4</v>
      </c>
      <c r="F12" s="8"/>
      <c r="G12" s="9" t="s">
        <v>81</v>
      </c>
      <c r="H12" s="8"/>
      <c r="I12" s="8"/>
      <c r="J12" s="10" t="str">
        <f>IF(NOT(ISBLANK(I12)),VLOOKUP(G12,[1]Definición!$A$77:$E$96,5,FALSE)," ")</f>
        <v xml:space="preserve"> </v>
      </c>
      <c r="K12" s="11"/>
      <c r="L12" s="11">
        <f>SUM(K13)</f>
        <v>21600</v>
      </c>
    </row>
    <row r="13" spans="5:12" x14ac:dyDescent="0.25">
      <c r="E13" s="8"/>
      <c r="F13" s="8">
        <v>1</v>
      </c>
      <c r="G13" s="16" t="s">
        <v>5</v>
      </c>
      <c r="H13" s="8">
        <f>30*8</f>
        <v>240</v>
      </c>
      <c r="I13" s="8" t="s">
        <v>76</v>
      </c>
      <c r="J13" s="10">
        <v>90</v>
      </c>
      <c r="K13" s="11">
        <f>J13*H13</f>
        <v>21600</v>
      </c>
      <c r="L13" s="8"/>
    </row>
    <row r="14" spans="5:12" ht="30" x14ac:dyDescent="0.25">
      <c r="E14" s="8">
        <v>5</v>
      </c>
      <c r="F14" s="8"/>
      <c r="G14" s="9" t="s">
        <v>82</v>
      </c>
      <c r="H14" s="8"/>
      <c r="I14" s="8"/>
      <c r="J14" s="10" t="str">
        <f>IF(NOT(ISBLANK(I14)),VLOOKUP(G14,[1]Definición!$A$77:$E$96,5,FALSE)," ")</f>
        <v xml:space="preserve"> </v>
      </c>
      <c r="K14" s="11"/>
      <c r="L14" s="11">
        <f>SUM(K15)</f>
        <v>7200</v>
      </c>
    </row>
    <row r="15" spans="5:12" x14ac:dyDescent="0.25">
      <c r="E15" s="8"/>
      <c r="F15" s="8">
        <v>1</v>
      </c>
      <c r="G15" s="16" t="s">
        <v>5</v>
      </c>
      <c r="H15" s="8">
        <f>10*8</f>
        <v>80</v>
      </c>
      <c r="I15" s="8" t="s">
        <v>76</v>
      </c>
      <c r="J15" s="10">
        <v>90</v>
      </c>
      <c r="K15" s="11">
        <f>J15*H15</f>
        <v>7200</v>
      </c>
      <c r="L15" s="8"/>
    </row>
    <row r="16" spans="5:12" ht="30" x14ac:dyDescent="0.25">
      <c r="E16" s="8">
        <v>6</v>
      </c>
      <c r="F16" s="8"/>
      <c r="G16" s="9" t="s">
        <v>83</v>
      </c>
      <c r="H16" s="8"/>
      <c r="I16" s="8"/>
      <c r="J16" s="10" t="str">
        <f>IF(NOT(ISBLANK(I16)),VLOOKUP(G16,[1]Definición!$A$77:$E$96,5,FALSE)," ")</f>
        <v xml:space="preserve"> </v>
      </c>
      <c r="K16" s="8"/>
      <c r="L16" s="11">
        <f>SUM(K17)</f>
        <v>3600</v>
      </c>
    </row>
    <row r="17" spans="5:12" x14ac:dyDescent="0.25">
      <c r="E17" s="8"/>
      <c r="F17" s="8">
        <v>1</v>
      </c>
      <c r="G17" s="16" t="s">
        <v>5</v>
      </c>
      <c r="H17" s="8">
        <f>5*8</f>
        <v>40</v>
      </c>
      <c r="I17" s="8" t="s">
        <v>76</v>
      </c>
      <c r="J17" s="10">
        <v>90</v>
      </c>
      <c r="K17" s="11">
        <f>J17*H17</f>
        <v>3600</v>
      </c>
      <c r="L17" s="8"/>
    </row>
    <row r="18" spans="5:12" x14ac:dyDescent="0.25">
      <c r="E18" s="8">
        <v>7</v>
      </c>
      <c r="F18" s="8"/>
      <c r="G18" s="9" t="s">
        <v>84</v>
      </c>
      <c r="H18" s="8"/>
      <c r="I18" s="8"/>
      <c r="J18" s="10" t="str">
        <f>IF(NOT(ISBLANK(I18)),VLOOKUP(G18,[1]Definición!$A$77:$E$96,5,FALSE)," ")</f>
        <v xml:space="preserve"> </v>
      </c>
      <c r="K18" s="11"/>
      <c r="L18" s="11">
        <f>SUM(K19)</f>
        <v>3600</v>
      </c>
    </row>
    <row r="19" spans="5:12" x14ac:dyDescent="0.25">
      <c r="E19" s="8"/>
      <c r="F19" s="8">
        <v>1</v>
      </c>
      <c r="G19" s="16" t="s">
        <v>5</v>
      </c>
      <c r="H19" s="8">
        <f>5*8</f>
        <v>40</v>
      </c>
      <c r="I19" s="8" t="s">
        <v>76</v>
      </c>
      <c r="J19" s="10">
        <v>90</v>
      </c>
      <c r="K19" s="11">
        <f>J19*H19</f>
        <v>3600</v>
      </c>
      <c r="L19" s="8"/>
    </row>
    <row r="20" spans="5:12" ht="30" x14ac:dyDescent="0.25">
      <c r="E20" s="8">
        <v>8</v>
      </c>
      <c r="F20" s="8"/>
      <c r="G20" s="9" t="s">
        <v>85</v>
      </c>
      <c r="H20" s="8"/>
      <c r="I20" s="8"/>
      <c r="J20" s="10" t="str">
        <f>IF(NOT(ISBLANK(I20)),VLOOKUP(G20,[1]Definición!$A$77:$E$96,5,FALSE)," ")</f>
        <v xml:space="preserve"> </v>
      </c>
      <c r="K20" s="11"/>
      <c r="L20" s="11">
        <f>SUM(K21)</f>
        <v>21600</v>
      </c>
    </row>
    <row r="21" spans="5:12" x14ac:dyDescent="0.25">
      <c r="E21" s="8"/>
      <c r="F21" s="8">
        <v>1</v>
      </c>
      <c r="G21" s="16" t="s">
        <v>5</v>
      </c>
      <c r="H21" s="8">
        <f>30*8</f>
        <v>240</v>
      </c>
      <c r="I21" s="8" t="s">
        <v>76</v>
      </c>
      <c r="J21" s="10">
        <v>90</v>
      </c>
      <c r="K21" s="11">
        <f>J21*H21</f>
        <v>21600</v>
      </c>
      <c r="L21" s="8"/>
    </row>
    <row r="22" spans="5:12" x14ac:dyDescent="0.25">
      <c r="H22">
        <f>SUM(H6:H21)</f>
        <v>1032</v>
      </c>
      <c r="J22" s="61">
        <v>90</v>
      </c>
      <c r="K22" t="s">
        <v>4</v>
      </c>
      <c r="L22" s="5">
        <f>SUM(L6:L21)</f>
        <v>92880</v>
      </c>
    </row>
    <row r="23" spans="5:12" x14ac:dyDescent="0.25">
      <c r="J23" s="5">
        <f>H22*J22</f>
        <v>92880</v>
      </c>
    </row>
    <row r="36" spans="1:16" ht="21" x14ac:dyDescent="0.35">
      <c r="A36" s="45" t="s">
        <v>67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</row>
    <row r="37" spans="1:16" x14ac:dyDescent="0.25">
      <c r="A37" s="7" t="s">
        <v>68</v>
      </c>
      <c r="B37" s="7" t="s">
        <v>69</v>
      </c>
      <c r="C37" s="7" t="s">
        <v>70</v>
      </c>
      <c r="D37" s="7" t="s">
        <v>131</v>
      </c>
      <c r="E37" s="7" t="s">
        <v>132</v>
      </c>
      <c r="F37" s="7" t="s">
        <v>133</v>
      </c>
      <c r="G37" s="15" t="s">
        <v>71</v>
      </c>
      <c r="H37" s="7" t="s">
        <v>72</v>
      </c>
      <c r="I37" s="7" t="s">
        <v>26</v>
      </c>
      <c r="J37" s="7" t="s">
        <v>25</v>
      </c>
      <c r="K37" s="7" t="s">
        <v>134</v>
      </c>
      <c r="L37" s="7" t="s">
        <v>135</v>
      </c>
      <c r="M37" s="7" t="s">
        <v>136</v>
      </c>
      <c r="N37" s="7" t="s">
        <v>73</v>
      </c>
      <c r="O37" s="7" t="s">
        <v>74</v>
      </c>
      <c r="P37" s="7" t="s">
        <v>75</v>
      </c>
    </row>
    <row r="38" spans="1:16" x14ac:dyDescent="0.25">
      <c r="A38" s="8">
        <v>1</v>
      </c>
      <c r="B38" s="8"/>
      <c r="C38" s="8"/>
      <c r="D38" s="8"/>
      <c r="E38" s="21"/>
      <c r="F38" s="21"/>
      <c r="G38" s="17" t="s">
        <v>95</v>
      </c>
      <c r="H38" s="8"/>
      <c r="I38" s="8"/>
      <c r="J38" s="10" t="str">
        <f>IF(NOT(ISBLANK(I38)),VLOOKUP(G39,[1]Definición!$A$77:$E$96,5,FALSE)," ")</f>
        <v xml:space="preserve"> </v>
      </c>
      <c r="K38" s="8"/>
      <c r="L38" s="8"/>
      <c r="M38" s="8"/>
      <c r="N38" s="8"/>
      <c r="O38" s="8"/>
      <c r="P38" s="11">
        <f>SUM(O38:O86)</f>
        <v>81648</v>
      </c>
    </row>
    <row r="39" spans="1:16" x14ac:dyDescent="0.25">
      <c r="A39" s="8"/>
      <c r="B39" s="8">
        <v>1</v>
      </c>
      <c r="C39" s="8"/>
      <c r="D39" s="8"/>
      <c r="E39" s="21"/>
      <c r="F39" s="21"/>
      <c r="G39" s="18" t="s">
        <v>86</v>
      </c>
      <c r="H39" s="8"/>
      <c r="I39" s="8"/>
      <c r="J39" s="10"/>
      <c r="K39" s="8"/>
      <c r="L39" s="8"/>
      <c r="M39" s="8"/>
      <c r="N39" s="8"/>
      <c r="O39" s="11">
        <f>SUM(N40:N43)</f>
        <v>2880</v>
      </c>
      <c r="P39" s="11"/>
    </row>
    <row r="40" spans="1:16" x14ac:dyDescent="0.25">
      <c r="A40" s="8"/>
      <c r="B40" s="8"/>
      <c r="C40" s="8">
        <v>1</v>
      </c>
      <c r="D40" s="8"/>
      <c r="E40" s="21"/>
      <c r="F40" s="21"/>
      <c r="G40" s="19" t="s">
        <v>87</v>
      </c>
      <c r="H40" s="8"/>
      <c r="I40" s="8"/>
      <c r="J40" s="10"/>
      <c r="K40" s="8"/>
      <c r="L40" s="11"/>
      <c r="M40" s="11"/>
      <c r="N40" s="11">
        <f>SUM(M41)</f>
        <v>1440</v>
      </c>
      <c r="O40" s="11"/>
      <c r="P40" s="8"/>
    </row>
    <row r="41" spans="1:16" x14ac:dyDescent="0.25">
      <c r="A41" s="8"/>
      <c r="B41" s="8"/>
      <c r="C41" s="8"/>
      <c r="D41" s="8">
        <v>1</v>
      </c>
      <c r="E41" s="21"/>
      <c r="F41" s="21"/>
      <c r="G41" s="17" t="s">
        <v>5</v>
      </c>
      <c r="H41" s="8">
        <f>2*8</f>
        <v>16</v>
      </c>
      <c r="I41" s="8" t="s">
        <v>76</v>
      </c>
      <c r="J41" s="10">
        <v>90</v>
      </c>
      <c r="K41" s="8"/>
      <c r="L41" s="11"/>
      <c r="M41" s="11">
        <f>H41*J41</f>
        <v>1440</v>
      </c>
      <c r="N41" s="11"/>
      <c r="O41" s="11"/>
      <c r="P41" s="11"/>
    </row>
    <row r="42" spans="1:16" x14ac:dyDescent="0.25">
      <c r="A42" s="8"/>
      <c r="B42" s="8"/>
      <c r="C42" s="8">
        <v>2</v>
      </c>
      <c r="D42" s="8"/>
      <c r="E42" s="21"/>
      <c r="F42" s="21"/>
      <c r="G42" s="18" t="s">
        <v>88</v>
      </c>
      <c r="H42" s="8"/>
      <c r="I42" s="8"/>
      <c r="J42" s="10"/>
      <c r="K42" s="8"/>
      <c r="L42" s="11"/>
      <c r="M42" s="11"/>
      <c r="N42" s="11">
        <f>SUM(M43)</f>
        <v>1440</v>
      </c>
      <c r="O42" s="11"/>
      <c r="P42" s="11"/>
    </row>
    <row r="43" spans="1:16" x14ac:dyDescent="0.25">
      <c r="A43" s="8"/>
      <c r="B43" s="8"/>
      <c r="C43" s="8"/>
      <c r="D43" s="8">
        <v>1</v>
      </c>
      <c r="E43" s="21"/>
      <c r="F43" s="21"/>
      <c r="G43" s="17" t="s">
        <v>5</v>
      </c>
      <c r="H43" s="8">
        <f>2*8</f>
        <v>16</v>
      </c>
      <c r="I43" s="8" t="s">
        <v>76</v>
      </c>
      <c r="J43" s="10">
        <v>90</v>
      </c>
      <c r="K43" s="8"/>
      <c r="L43" s="11"/>
      <c r="M43" s="11">
        <f>H43*J43</f>
        <v>1440</v>
      </c>
      <c r="N43" s="11"/>
      <c r="O43" s="11"/>
      <c r="P43" s="8"/>
    </row>
    <row r="44" spans="1:16" x14ac:dyDescent="0.25">
      <c r="A44" s="8"/>
      <c r="B44" s="8">
        <v>2</v>
      </c>
      <c r="C44" s="8"/>
      <c r="D44" s="8"/>
      <c r="E44" s="21"/>
      <c r="F44" s="21"/>
      <c r="G44" s="18" t="s">
        <v>89</v>
      </c>
      <c r="H44" s="8"/>
      <c r="I44" s="8"/>
      <c r="J44" s="10" t="str">
        <f>IF(NOT(ISBLANK(I44)),VLOOKUP(G44,[1]Definición!$A$77:$E$96,5,FALSE)," ")</f>
        <v xml:space="preserve"> </v>
      </c>
      <c r="K44" s="8"/>
      <c r="L44" s="11"/>
      <c r="M44" s="11"/>
      <c r="N44" s="11"/>
      <c r="O44" s="11">
        <f>SUM(N45:N58)</f>
        <v>33120</v>
      </c>
      <c r="P44" s="11"/>
    </row>
    <row r="45" spans="1:16" x14ac:dyDescent="0.25">
      <c r="A45" s="8"/>
      <c r="B45" s="8"/>
      <c r="C45" s="8">
        <v>1</v>
      </c>
      <c r="D45" s="8"/>
      <c r="E45" s="21"/>
      <c r="F45" s="21"/>
      <c r="G45" s="19" t="s">
        <v>90</v>
      </c>
      <c r="I45" s="8"/>
      <c r="J45" s="10" t="str">
        <f>IF(NOT(ISBLANK(I45)),VLOOKUP(G45,[1]Definición!$A$77:$E$96,5,FALSE)," ")</f>
        <v xml:space="preserve"> </v>
      </c>
      <c r="K45" s="8"/>
      <c r="L45" s="11"/>
      <c r="M45" s="11"/>
      <c r="N45" s="11">
        <f>SUM(M46)</f>
        <v>3600</v>
      </c>
      <c r="O45" s="11"/>
      <c r="P45" s="8"/>
    </row>
    <row r="46" spans="1:16" x14ac:dyDescent="0.25">
      <c r="A46" s="8"/>
      <c r="B46" s="8"/>
      <c r="C46" s="8"/>
      <c r="D46" s="8">
        <v>1</v>
      </c>
      <c r="E46" s="21"/>
      <c r="F46" s="21"/>
      <c r="G46" s="17" t="s">
        <v>5</v>
      </c>
      <c r="H46" s="8">
        <f>5*8</f>
        <v>40</v>
      </c>
      <c r="I46" s="8" t="s">
        <v>76</v>
      </c>
      <c r="J46" s="10">
        <v>90</v>
      </c>
      <c r="K46" s="8"/>
      <c r="L46" s="11"/>
      <c r="M46" s="11">
        <f>H46*J46</f>
        <v>3600</v>
      </c>
      <c r="N46" s="11"/>
      <c r="O46" s="11"/>
      <c r="P46" s="11"/>
    </row>
    <row r="47" spans="1:16" x14ac:dyDescent="0.25">
      <c r="A47" s="8"/>
      <c r="B47" s="8"/>
      <c r="C47" s="8">
        <v>2</v>
      </c>
      <c r="D47" s="8"/>
      <c r="E47" s="21"/>
      <c r="F47" s="21"/>
      <c r="G47" s="19" t="s">
        <v>91</v>
      </c>
      <c r="H47" s="8"/>
      <c r="I47" s="8"/>
      <c r="J47" s="10"/>
      <c r="K47" s="8"/>
      <c r="L47" s="11"/>
      <c r="M47" s="11"/>
      <c r="N47" s="11">
        <f>SUM(M48)</f>
        <v>2880</v>
      </c>
      <c r="O47" s="11"/>
      <c r="P47" s="8"/>
    </row>
    <row r="48" spans="1:16" x14ac:dyDescent="0.25">
      <c r="A48" s="8"/>
      <c r="B48" s="8"/>
      <c r="C48" s="8"/>
      <c r="D48" s="8">
        <v>1</v>
      </c>
      <c r="E48" s="21"/>
      <c r="F48" s="21"/>
      <c r="G48" s="17" t="s">
        <v>5</v>
      </c>
      <c r="H48" s="8">
        <f>4*8</f>
        <v>32</v>
      </c>
      <c r="I48" s="8" t="s">
        <v>76</v>
      </c>
      <c r="J48" s="10">
        <v>90</v>
      </c>
      <c r="K48" s="8"/>
      <c r="L48" s="11"/>
      <c r="M48" s="11">
        <f>H48*J48</f>
        <v>2880</v>
      </c>
      <c r="N48" s="11"/>
      <c r="O48" s="11"/>
      <c r="P48" s="11"/>
    </row>
    <row r="49" spans="1:16" x14ac:dyDescent="0.25">
      <c r="A49" s="8"/>
      <c r="B49" s="8"/>
      <c r="C49" s="8">
        <v>3</v>
      </c>
      <c r="D49" s="8"/>
      <c r="E49" s="21"/>
      <c r="F49" s="21"/>
      <c r="G49" s="19" t="s">
        <v>92</v>
      </c>
      <c r="H49" s="8"/>
      <c r="I49" s="8"/>
      <c r="J49" s="10"/>
      <c r="K49" s="8"/>
      <c r="L49" s="11"/>
      <c r="M49" s="11"/>
      <c r="N49" s="11">
        <f>SUM(M50)</f>
        <v>2880</v>
      </c>
      <c r="O49" s="11"/>
      <c r="P49" s="8"/>
    </row>
    <row r="50" spans="1:16" x14ac:dyDescent="0.25">
      <c r="A50" s="8"/>
      <c r="B50" s="8"/>
      <c r="C50" s="8"/>
      <c r="D50" s="8">
        <v>1</v>
      </c>
      <c r="E50" s="21"/>
      <c r="F50" s="21"/>
      <c r="G50" s="17" t="s">
        <v>5</v>
      </c>
      <c r="H50" s="8">
        <f>4*8</f>
        <v>32</v>
      </c>
      <c r="I50" s="8" t="s">
        <v>76</v>
      </c>
      <c r="J50" s="10">
        <v>90</v>
      </c>
      <c r="K50" s="8"/>
      <c r="L50" s="11"/>
      <c r="M50" s="11">
        <f>H50*J50</f>
        <v>2880</v>
      </c>
      <c r="N50" s="8"/>
      <c r="O50" s="8"/>
      <c r="P50" s="11"/>
    </row>
    <row r="51" spans="1:16" x14ac:dyDescent="0.25">
      <c r="A51" s="8"/>
      <c r="B51" s="8"/>
      <c r="C51" s="8">
        <v>4</v>
      </c>
      <c r="D51" s="8"/>
      <c r="E51" s="21"/>
      <c r="F51" s="21"/>
      <c r="G51" s="19" t="s">
        <v>93</v>
      </c>
      <c r="H51" s="8"/>
      <c r="I51" s="8"/>
      <c r="J51" s="10" t="str">
        <f>IF(NOT(ISBLANK(I51)),VLOOKUP(G51,[1]Definición!$A$77:$E$96,5,FALSE)," ")</f>
        <v xml:space="preserve"> </v>
      </c>
      <c r="K51" s="8"/>
      <c r="L51" s="11"/>
      <c r="M51" s="11"/>
      <c r="N51" s="11">
        <f>SUM(M52)</f>
        <v>3600</v>
      </c>
      <c r="O51" s="11"/>
      <c r="P51" s="8"/>
    </row>
    <row r="52" spans="1:16" x14ac:dyDescent="0.25">
      <c r="A52" s="8"/>
      <c r="B52" s="8"/>
      <c r="C52" s="8"/>
      <c r="D52" s="8">
        <v>1</v>
      </c>
      <c r="E52" s="21"/>
      <c r="F52" s="21"/>
      <c r="G52" s="17" t="s">
        <v>5</v>
      </c>
      <c r="H52" s="8">
        <f>5*8</f>
        <v>40</v>
      </c>
      <c r="I52" s="8" t="s">
        <v>76</v>
      </c>
      <c r="J52" s="10">
        <v>90</v>
      </c>
      <c r="K52" s="8"/>
      <c r="L52" s="11"/>
      <c r="M52" s="11">
        <f>H52*J52</f>
        <v>3600</v>
      </c>
      <c r="N52" s="8"/>
      <c r="O52" s="8"/>
      <c r="P52" s="8"/>
    </row>
    <row r="53" spans="1:16" x14ac:dyDescent="0.25">
      <c r="A53" s="8"/>
      <c r="B53" s="8"/>
      <c r="C53" s="8">
        <v>5</v>
      </c>
      <c r="D53" s="8"/>
      <c r="E53" s="21"/>
      <c r="F53" s="21"/>
      <c r="G53" s="19" t="s">
        <v>94</v>
      </c>
      <c r="H53" s="8"/>
      <c r="I53" s="8"/>
      <c r="J53" s="10" t="str">
        <f>IF(NOT(ISBLANK(I53)),VLOOKUP(G53,[1]Definición!$A$77:$E$96,5,FALSE)," ")</f>
        <v xml:space="preserve"> </v>
      </c>
      <c r="K53" s="8"/>
      <c r="L53" s="11"/>
      <c r="M53" s="11"/>
      <c r="N53" s="11">
        <f>SUM(M54)</f>
        <v>14400</v>
      </c>
      <c r="O53" s="11"/>
      <c r="P53" s="8"/>
    </row>
    <row r="54" spans="1:16" x14ac:dyDescent="0.25">
      <c r="A54" s="8"/>
      <c r="B54" s="8"/>
      <c r="C54" s="8"/>
      <c r="D54" s="8">
        <v>1</v>
      </c>
      <c r="E54" s="21"/>
      <c r="F54" s="21"/>
      <c r="G54" s="17" t="s">
        <v>5</v>
      </c>
      <c r="H54" s="8">
        <f>20*8</f>
        <v>160</v>
      </c>
      <c r="I54" s="8" t="s">
        <v>76</v>
      </c>
      <c r="J54" s="10">
        <v>90</v>
      </c>
      <c r="K54" s="8"/>
      <c r="L54" s="11"/>
      <c r="M54" s="11">
        <f>H54*J54</f>
        <v>14400</v>
      </c>
      <c r="N54" s="8"/>
      <c r="O54" s="8"/>
      <c r="P54" s="8"/>
    </row>
    <row r="55" spans="1:16" x14ac:dyDescent="0.25">
      <c r="A55" s="8"/>
      <c r="B55" s="8"/>
      <c r="C55" s="8">
        <v>6</v>
      </c>
      <c r="D55" s="8"/>
      <c r="E55" s="21"/>
      <c r="F55" s="21"/>
      <c r="G55" s="19" t="s">
        <v>96</v>
      </c>
      <c r="H55" s="8"/>
      <c r="I55" s="8"/>
      <c r="J55" s="10" t="str">
        <f>IF(NOT(ISBLANK(I55)),VLOOKUP(G55,[1]Definición!$A$77:$E$96,5,FALSE)," ")</f>
        <v xml:space="preserve"> </v>
      </c>
      <c r="K55" s="8"/>
      <c r="L55" s="11"/>
      <c r="M55" s="11"/>
      <c r="N55" s="11">
        <f>SUM(M56)</f>
        <v>2160</v>
      </c>
      <c r="O55" s="8"/>
      <c r="P55" s="8"/>
    </row>
    <row r="56" spans="1:16" x14ac:dyDescent="0.25">
      <c r="A56" s="8"/>
      <c r="B56" s="8"/>
      <c r="C56" s="8"/>
      <c r="D56" s="8">
        <v>1</v>
      </c>
      <c r="E56" s="21"/>
      <c r="F56" s="21"/>
      <c r="G56" s="17" t="s">
        <v>5</v>
      </c>
      <c r="H56" s="8">
        <f>3*8</f>
        <v>24</v>
      </c>
      <c r="I56" s="8" t="s">
        <v>76</v>
      </c>
      <c r="J56" s="10">
        <v>90</v>
      </c>
      <c r="K56" s="8"/>
      <c r="L56" s="11"/>
      <c r="M56" s="11">
        <f>H56*J56</f>
        <v>2160</v>
      </c>
      <c r="N56" s="8"/>
      <c r="O56" s="8"/>
      <c r="P56" s="8"/>
    </row>
    <row r="57" spans="1:16" x14ac:dyDescent="0.25">
      <c r="A57" s="8"/>
      <c r="B57" s="8"/>
      <c r="C57" s="8">
        <v>7</v>
      </c>
      <c r="D57" s="8"/>
      <c r="E57" s="21"/>
      <c r="F57" s="21"/>
      <c r="G57" s="19" t="s">
        <v>97</v>
      </c>
      <c r="H57" s="8"/>
      <c r="I57" s="8"/>
      <c r="J57" s="10" t="str">
        <f>IF(NOT(ISBLANK(I57)),VLOOKUP(G57,[1]Definición!$A$77:$E$96,5,FALSE)," ")</f>
        <v xml:space="preserve"> </v>
      </c>
      <c r="K57" s="8"/>
      <c r="L57" s="11"/>
      <c r="M57" s="11"/>
      <c r="N57" s="11">
        <f>SUM(M58)</f>
        <v>3600</v>
      </c>
      <c r="O57" s="11"/>
      <c r="P57" s="8"/>
    </row>
    <row r="58" spans="1:16" x14ac:dyDescent="0.25">
      <c r="A58" s="8"/>
      <c r="B58" s="8"/>
      <c r="C58" s="8"/>
      <c r="D58" s="8">
        <v>1</v>
      </c>
      <c r="E58" s="21"/>
      <c r="F58" s="21"/>
      <c r="G58" s="17" t="s">
        <v>5</v>
      </c>
      <c r="H58" s="8">
        <f>5*8</f>
        <v>40</v>
      </c>
      <c r="I58" s="8" t="s">
        <v>76</v>
      </c>
      <c r="J58" s="10">
        <v>90</v>
      </c>
      <c r="K58" s="8"/>
      <c r="L58" s="11"/>
      <c r="M58" s="11">
        <f>H58*J58</f>
        <v>3600</v>
      </c>
      <c r="N58" s="8"/>
      <c r="O58" s="8"/>
      <c r="P58" s="8"/>
    </row>
    <row r="59" spans="1:16" x14ac:dyDescent="0.25">
      <c r="A59" s="8"/>
      <c r="B59" s="8">
        <v>3</v>
      </c>
      <c r="C59" s="8"/>
      <c r="D59" s="8"/>
      <c r="E59" s="21"/>
      <c r="F59" s="21"/>
      <c r="G59" s="19" t="s">
        <v>100</v>
      </c>
      <c r="H59" s="8"/>
      <c r="I59" s="8"/>
      <c r="J59" s="10" t="str">
        <f>IF(NOT(ISBLANK(I59)),VLOOKUP(G59,[1]Definición!$A$77:$E$96,5,FALSE)," ")</f>
        <v xml:space="preserve"> </v>
      </c>
      <c r="K59" s="8"/>
      <c r="L59" s="11"/>
      <c r="M59" s="8"/>
      <c r="N59" s="8"/>
      <c r="O59" s="11">
        <f>SUM(N60:N85)</f>
        <v>21168</v>
      </c>
      <c r="P59" s="8"/>
    </row>
    <row r="60" spans="1:16" x14ac:dyDescent="0.25">
      <c r="A60" s="8"/>
      <c r="B60" s="8"/>
      <c r="C60" s="8">
        <v>1</v>
      </c>
      <c r="D60" s="8"/>
      <c r="E60" s="21"/>
      <c r="F60" s="21"/>
      <c r="G60" s="19" t="s">
        <v>101</v>
      </c>
      <c r="H60" s="8"/>
      <c r="I60" s="8"/>
      <c r="J60" s="10" t="str">
        <f>IF(NOT(ISBLANK(I60)),VLOOKUP(G60,[1]Definición!$A$77:$E$96,5,FALSE)," ")</f>
        <v xml:space="preserve"> </v>
      </c>
      <c r="K60" s="8"/>
      <c r="L60" s="11"/>
      <c r="M60" s="11"/>
      <c r="N60" s="11">
        <f>SUM(M61:M64)</f>
        <v>14400</v>
      </c>
      <c r="O60" s="11"/>
      <c r="P60" s="8"/>
    </row>
    <row r="61" spans="1:16" x14ac:dyDescent="0.25">
      <c r="A61" s="8"/>
      <c r="B61" s="8"/>
      <c r="C61" s="8"/>
      <c r="D61" s="8">
        <v>1</v>
      </c>
      <c r="E61" s="21"/>
      <c r="F61" s="21"/>
      <c r="G61" s="19" t="s">
        <v>102</v>
      </c>
      <c r="H61" s="8"/>
      <c r="I61" s="8"/>
      <c r="J61" s="10" t="str">
        <f>IF(NOT(ISBLANK(I61)),VLOOKUP(G61,[1]Definición!$A$77:$E$96,5,FALSE)," ")</f>
        <v xml:space="preserve"> </v>
      </c>
      <c r="K61" s="8"/>
      <c r="L61" s="11"/>
      <c r="M61" s="11">
        <f>SUM(L62)</f>
        <v>7200</v>
      </c>
      <c r="N61" s="8"/>
      <c r="O61" s="8"/>
      <c r="P61" s="8"/>
    </row>
    <row r="62" spans="1:16" x14ac:dyDescent="0.25">
      <c r="A62" s="8"/>
      <c r="B62" s="8"/>
      <c r="C62" s="8"/>
      <c r="D62" s="8"/>
      <c r="E62" s="21">
        <v>1</v>
      </c>
      <c r="F62" s="21"/>
      <c r="G62" s="17" t="s">
        <v>5</v>
      </c>
      <c r="H62" s="8">
        <f>10*8</f>
        <v>80</v>
      </c>
      <c r="I62" s="8" t="s">
        <v>76</v>
      </c>
      <c r="J62" s="10">
        <v>90</v>
      </c>
      <c r="K62" s="8"/>
      <c r="L62" s="11">
        <f>H62*J62</f>
        <v>7200</v>
      </c>
      <c r="M62" s="8"/>
      <c r="N62" s="8"/>
      <c r="O62" s="8"/>
      <c r="P62" s="8"/>
    </row>
    <row r="63" spans="1:16" x14ac:dyDescent="0.25">
      <c r="A63" s="8"/>
      <c r="B63" s="8"/>
      <c r="C63" s="8"/>
      <c r="D63" s="8">
        <v>2</v>
      </c>
      <c r="E63" s="21"/>
      <c r="F63" s="21"/>
      <c r="G63" s="19" t="s">
        <v>103</v>
      </c>
      <c r="H63" s="8"/>
      <c r="I63" s="8"/>
      <c r="J63" s="10" t="str">
        <f>IF(NOT(ISBLANK(I63)),VLOOKUP(G63,[1]Definición!$A$77:$E$96,5,FALSE)," ")</f>
        <v xml:space="preserve"> </v>
      </c>
      <c r="K63" s="8"/>
      <c r="L63" s="11"/>
      <c r="M63" s="11">
        <f>SUM(L64)</f>
        <v>7200</v>
      </c>
      <c r="N63" s="8"/>
      <c r="O63" s="8"/>
      <c r="P63" s="8"/>
    </row>
    <row r="64" spans="1:16" x14ac:dyDescent="0.25">
      <c r="A64" s="8"/>
      <c r="B64" s="8"/>
      <c r="C64" s="8"/>
      <c r="D64" s="8"/>
      <c r="E64" s="21">
        <v>1</v>
      </c>
      <c r="F64" s="21"/>
      <c r="G64" s="17" t="s">
        <v>5</v>
      </c>
      <c r="H64" s="8">
        <f>10*8</f>
        <v>80</v>
      </c>
      <c r="I64" s="8" t="s">
        <v>76</v>
      </c>
      <c r="J64" s="10">
        <v>90</v>
      </c>
      <c r="K64" s="8"/>
      <c r="L64" s="11">
        <f>H64*J64</f>
        <v>7200</v>
      </c>
      <c r="M64" s="8"/>
      <c r="N64" s="8"/>
      <c r="O64" s="8"/>
      <c r="P64" s="8"/>
    </row>
    <row r="65" spans="1:16" x14ac:dyDescent="0.25">
      <c r="A65" s="8"/>
      <c r="B65" s="8"/>
      <c r="C65" s="8">
        <v>2</v>
      </c>
      <c r="D65" s="8"/>
      <c r="E65" s="21"/>
      <c r="F65" s="21"/>
      <c r="G65" s="19" t="s">
        <v>104</v>
      </c>
      <c r="H65" s="8"/>
      <c r="I65" s="8"/>
      <c r="J65" s="10" t="str">
        <f>IF(NOT(ISBLANK(I65)),VLOOKUP(G65,[1]Definición!$A$77:$E$96,5,FALSE)," ")</f>
        <v xml:space="preserve"> </v>
      </c>
      <c r="K65" s="11"/>
      <c r="L65" s="8"/>
      <c r="M65" s="8"/>
      <c r="N65" s="11">
        <f>SUM(M66:M85)</f>
        <v>6768</v>
      </c>
      <c r="O65" s="8"/>
      <c r="P65" s="8"/>
    </row>
    <row r="66" spans="1:16" x14ac:dyDescent="0.25">
      <c r="A66" s="8"/>
      <c r="B66" s="8"/>
      <c r="C66" s="8"/>
      <c r="D66" s="8">
        <v>1</v>
      </c>
      <c r="E66" s="21"/>
      <c r="F66" s="21"/>
      <c r="G66" s="19" t="s">
        <v>105</v>
      </c>
      <c r="H66" s="8"/>
      <c r="I66" s="8"/>
      <c r="J66" s="10" t="str">
        <f>IF(NOT(ISBLANK(I66)),VLOOKUP(G66,[1]Definición!$A$77:$E$96,5,FALSE)," ")</f>
        <v xml:space="preserve"> </v>
      </c>
      <c r="K66" s="11"/>
      <c r="L66" s="8"/>
      <c r="M66" s="11">
        <f>SUM(L67)</f>
        <v>3600</v>
      </c>
      <c r="N66" s="8"/>
      <c r="O66" s="8"/>
      <c r="P66" s="8"/>
    </row>
    <row r="67" spans="1:16" x14ac:dyDescent="0.25">
      <c r="A67" s="8"/>
      <c r="B67" s="8"/>
      <c r="C67" s="8"/>
      <c r="D67" s="8"/>
      <c r="E67" s="21">
        <v>1</v>
      </c>
      <c r="F67" s="21"/>
      <c r="G67" s="19" t="s">
        <v>5</v>
      </c>
      <c r="H67" s="8">
        <f>5*8</f>
        <v>40</v>
      </c>
      <c r="I67" s="8" t="s">
        <v>76</v>
      </c>
      <c r="J67" s="10">
        <v>90</v>
      </c>
      <c r="L67" s="11">
        <f>H67*J67</f>
        <v>3600</v>
      </c>
      <c r="M67" s="8"/>
      <c r="N67" s="8"/>
      <c r="O67" s="8"/>
      <c r="P67" s="8"/>
    </row>
    <row r="68" spans="1:16" x14ac:dyDescent="0.25">
      <c r="A68" s="8"/>
      <c r="B68" s="8"/>
      <c r="C68" s="8"/>
      <c r="D68" s="8">
        <v>2</v>
      </c>
      <c r="E68" s="21"/>
      <c r="F68" s="21"/>
      <c r="G68" s="19" t="s">
        <v>118</v>
      </c>
      <c r="H68" s="8"/>
      <c r="I68" s="8"/>
      <c r="J68" s="10" t="str">
        <f>IF(NOT(ISBLANK(I68)),VLOOKUP(G68,[1]Definición!$A$77:$E$96,5,FALSE)," ")</f>
        <v xml:space="preserve"> </v>
      </c>
      <c r="K68" s="11"/>
      <c r="L68" s="8"/>
      <c r="M68" s="11">
        <f>SUM(L69:L75)</f>
        <v>288</v>
      </c>
      <c r="N68" s="8"/>
      <c r="O68" s="8"/>
      <c r="P68" s="8"/>
    </row>
    <row r="69" spans="1:16" x14ac:dyDescent="0.25">
      <c r="A69" s="8"/>
      <c r="B69" s="8"/>
      <c r="C69" s="8"/>
      <c r="D69" s="8"/>
      <c r="E69" s="21">
        <v>1</v>
      </c>
      <c r="F69" s="21"/>
      <c r="G69" s="19" t="s">
        <v>106</v>
      </c>
      <c r="H69" s="8"/>
      <c r="I69" s="8"/>
      <c r="J69" s="10" t="str">
        <f>IF(NOT(ISBLANK(I69)),VLOOKUP(G69,[1]Definición!$A$77:$E$96,5,FALSE)," ")</f>
        <v xml:space="preserve"> </v>
      </c>
      <c r="K69" s="11"/>
      <c r="L69" s="11">
        <f>SUM(K70)</f>
        <v>72</v>
      </c>
      <c r="M69" s="8"/>
      <c r="N69" s="8"/>
      <c r="O69" s="8"/>
      <c r="P69" s="8"/>
    </row>
    <row r="70" spans="1:16" x14ac:dyDescent="0.25">
      <c r="A70" s="8"/>
      <c r="B70" s="8"/>
      <c r="C70" s="8"/>
      <c r="D70" s="8"/>
      <c r="E70" s="21"/>
      <c r="F70" s="21">
        <v>1</v>
      </c>
      <c r="G70" s="17" t="s">
        <v>5</v>
      </c>
      <c r="H70" s="8">
        <f>0.1*8</f>
        <v>0.8</v>
      </c>
      <c r="I70" s="8" t="s">
        <v>76</v>
      </c>
      <c r="J70" s="10">
        <v>90</v>
      </c>
      <c r="K70" s="11">
        <f t="shared" ref="K70:K85" si="0">H70*J70</f>
        <v>72</v>
      </c>
      <c r="L70" s="8"/>
      <c r="M70" s="8"/>
      <c r="N70" s="8"/>
      <c r="O70" s="8"/>
      <c r="P70" s="8"/>
    </row>
    <row r="71" spans="1:16" x14ac:dyDescent="0.25">
      <c r="A71" s="8"/>
      <c r="B71" s="8"/>
      <c r="C71" s="8"/>
      <c r="D71" s="8"/>
      <c r="E71" s="21">
        <v>2</v>
      </c>
      <c r="F71" s="21"/>
      <c r="G71" s="19" t="s">
        <v>107</v>
      </c>
      <c r="H71" s="8"/>
      <c r="I71" s="8"/>
      <c r="J71" s="10" t="str">
        <f>IF(NOT(ISBLANK(I71)),VLOOKUP(G71,[1]Definición!$A$77:$E$96,5,FALSE)," ")</f>
        <v xml:space="preserve"> </v>
      </c>
      <c r="K71" s="11"/>
      <c r="L71" s="11">
        <f>SUM(K72)</f>
        <v>72</v>
      </c>
      <c r="M71" s="8"/>
      <c r="N71" s="8"/>
      <c r="O71" s="8"/>
      <c r="P71" s="8"/>
    </row>
    <row r="72" spans="1:16" x14ac:dyDescent="0.25">
      <c r="A72" s="8"/>
      <c r="B72" s="8"/>
      <c r="C72" s="8"/>
      <c r="D72" s="8"/>
      <c r="E72" s="21"/>
      <c r="F72" s="21">
        <v>1</v>
      </c>
      <c r="G72" s="17" t="s">
        <v>5</v>
      </c>
      <c r="H72" s="8">
        <f>0.1*8</f>
        <v>0.8</v>
      </c>
      <c r="I72" s="8" t="s">
        <v>76</v>
      </c>
      <c r="J72" s="10">
        <v>90</v>
      </c>
      <c r="K72" s="11">
        <f t="shared" si="0"/>
        <v>72</v>
      </c>
      <c r="L72" s="8"/>
      <c r="M72" s="8"/>
      <c r="N72" s="8"/>
      <c r="O72" s="8"/>
      <c r="P72" s="8"/>
    </row>
    <row r="73" spans="1:16" x14ac:dyDescent="0.25">
      <c r="A73" s="12"/>
      <c r="B73" s="12"/>
      <c r="C73" s="12"/>
      <c r="D73" s="12"/>
      <c r="E73" s="21">
        <v>3</v>
      </c>
      <c r="F73" s="21"/>
      <c r="G73" s="19" t="s">
        <v>108</v>
      </c>
      <c r="H73" s="13"/>
      <c r="I73" s="12"/>
      <c r="J73" s="10" t="str">
        <f>IF(NOT(ISBLANK(I73)),VLOOKUP(G73,[1]Definición!$A$77:$E$96,5,FALSE)," ")</f>
        <v xml:space="preserve"> </v>
      </c>
      <c r="K73" s="11"/>
      <c r="L73" s="11">
        <f>SUM(K74)</f>
        <v>72</v>
      </c>
      <c r="M73" s="13"/>
      <c r="N73" s="13"/>
      <c r="O73" s="13"/>
      <c r="P73" s="13"/>
    </row>
    <row r="74" spans="1:16" x14ac:dyDescent="0.25">
      <c r="A74" s="12"/>
      <c r="B74" s="12"/>
      <c r="C74" s="12"/>
      <c r="D74" s="12"/>
      <c r="E74" s="21"/>
      <c r="F74" s="21">
        <v>1</v>
      </c>
      <c r="G74" s="17" t="s">
        <v>5</v>
      </c>
      <c r="H74" s="8">
        <f>0.1*8</f>
        <v>0.8</v>
      </c>
      <c r="I74" s="8" t="s">
        <v>76</v>
      </c>
      <c r="J74" s="10">
        <v>90</v>
      </c>
      <c r="K74" s="11">
        <f t="shared" si="0"/>
        <v>72</v>
      </c>
      <c r="L74" s="13"/>
      <c r="M74" s="13"/>
      <c r="N74" s="13"/>
      <c r="O74" s="13"/>
      <c r="P74" s="13"/>
    </row>
    <row r="75" spans="1:16" x14ac:dyDescent="0.25">
      <c r="A75" s="12"/>
      <c r="B75" s="12"/>
      <c r="C75" s="12"/>
      <c r="D75" s="12"/>
      <c r="E75" s="21">
        <v>4</v>
      </c>
      <c r="F75" s="21"/>
      <c r="G75" s="19" t="s">
        <v>109</v>
      </c>
      <c r="H75" s="14"/>
      <c r="J75" s="10"/>
      <c r="K75" s="11"/>
      <c r="L75" s="11">
        <f>SUM(K76)</f>
        <v>72</v>
      </c>
      <c r="M75" s="13"/>
      <c r="N75" s="13"/>
      <c r="O75" s="13"/>
      <c r="P75" s="13"/>
    </row>
    <row r="76" spans="1:16" x14ac:dyDescent="0.25">
      <c r="A76" s="12"/>
      <c r="B76" s="12"/>
      <c r="C76" s="12"/>
      <c r="D76" s="12"/>
      <c r="E76" s="21"/>
      <c r="F76" s="21">
        <v>1</v>
      </c>
      <c r="G76" s="17" t="s">
        <v>5</v>
      </c>
      <c r="H76" s="8">
        <f>0.1*8</f>
        <v>0.8</v>
      </c>
      <c r="I76" s="8" t="s">
        <v>76</v>
      </c>
      <c r="J76" s="10">
        <v>90</v>
      </c>
      <c r="K76" s="11">
        <f t="shared" si="0"/>
        <v>72</v>
      </c>
      <c r="L76" s="13"/>
      <c r="M76" s="13"/>
      <c r="N76" s="13"/>
      <c r="O76" s="13"/>
      <c r="P76" s="13"/>
    </row>
    <row r="77" spans="1:16" x14ac:dyDescent="0.25">
      <c r="A77" s="12"/>
      <c r="B77" s="12"/>
      <c r="C77" s="12"/>
      <c r="D77" s="12">
        <v>3</v>
      </c>
      <c r="E77" s="21"/>
      <c r="F77" s="21"/>
      <c r="G77" s="19" t="s">
        <v>110</v>
      </c>
      <c r="H77" s="13"/>
      <c r="I77" s="12"/>
      <c r="J77" s="10" t="str">
        <f>IF(NOT(ISBLANK(I77)),VLOOKUP(G77,[1]Definición!$A$77:$E$96,5,FALSE)," ")</f>
        <v xml:space="preserve"> </v>
      </c>
      <c r="K77" s="11"/>
      <c r="L77" s="13"/>
      <c r="M77" s="13">
        <f>SUM(L78:L85)</f>
        <v>2880</v>
      </c>
      <c r="N77" s="13"/>
      <c r="O77" s="13"/>
      <c r="P77" s="13"/>
    </row>
    <row r="78" spans="1:16" x14ac:dyDescent="0.25">
      <c r="A78" s="12"/>
      <c r="B78" s="12"/>
      <c r="C78" s="12"/>
      <c r="D78" s="12"/>
      <c r="E78" s="21">
        <v>1</v>
      </c>
      <c r="F78" s="21"/>
      <c r="G78" s="19" t="s">
        <v>111</v>
      </c>
      <c r="H78" s="13"/>
      <c r="I78" s="12"/>
      <c r="J78" s="10" t="str">
        <f>IF(NOT(ISBLANK(I78)),VLOOKUP(G78,[1]Definición!$A$77:$E$96,5,FALSE)," ")</f>
        <v xml:space="preserve"> </v>
      </c>
      <c r="K78" s="11"/>
      <c r="L78" s="11">
        <f>SUM(K79)</f>
        <v>720</v>
      </c>
      <c r="M78" s="13"/>
      <c r="N78" s="13"/>
      <c r="O78" s="13"/>
      <c r="P78" s="13"/>
    </row>
    <row r="79" spans="1:16" x14ac:dyDescent="0.25">
      <c r="A79" s="12"/>
      <c r="B79" s="12"/>
      <c r="C79" s="12"/>
      <c r="D79" s="12"/>
      <c r="E79" s="21"/>
      <c r="F79" s="21">
        <v>1</v>
      </c>
      <c r="G79" s="17" t="s">
        <v>5</v>
      </c>
      <c r="H79" s="8">
        <f>1*8</f>
        <v>8</v>
      </c>
      <c r="I79" s="8" t="s">
        <v>76</v>
      </c>
      <c r="J79" s="10">
        <v>90</v>
      </c>
      <c r="K79" s="11">
        <f t="shared" si="0"/>
        <v>720</v>
      </c>
      <c r="L79" s="13"/>
      <c r="M79" s="13"/>
      <c r="N79" s="13"/>
      <c r="O79" s="13"/>
      <c r="P79" s="13"/>
    </row>
    <row r="80" spans="1:16" x14ac:dyDescent="0.25">
      <c r="A80" s="12"/>
      <c r="B80" s="12"/>
      <c r="C80" s="12"/>
      <c r="D80" s="12"/>
      <c r="E80" s="21">
        <v>2</v>
      </c>
      <c r="F80" s="21"/>
      <c r="G80" s="19" t="s">
        <v>112</v>
      </c>
      <c r="H80" s="14"/>
      <c r="I80" s="12"/>
      <c r="J80" s="10" t="str">
        <f>IF(NOT(ISBLANK(I80)),VLOOKUP(G80,[1]Definición!$A$77:$E$96,5,FALSE)," ")</f>
        <v xml:space="preserve"> </v>
      </c>
      <c r="K80" s="11"/>
      <c r="L80" s="11">
        <f>SUM(K81)</f>
        <v>720</v>
      </c>
      <c r="M80" s="13"/>
      <c r="N80" s="13"/>
      <c r="O80" s="13"/>
      <c r="P80" s="13"/>
    </row>
    <row r="81" spans="1:16" x14ac:dyDescent="0.25">
      <c r="A81" s="12"/>
      <c r="B81" s="12"/>
      <c r="C81" s="12"/>
      <c r="D81" s="12"/>
      <c r="E81" s="21"/>
      <c r="F81" s="21">
        <v>1</v>
      </c>
      <c r="G81" s="17" t="s">
        <v>5</v>
      </c>
      <c r="H81" s="8">
        <v>8</v>
      </c>
      <c r="I81" s="8" t="s">
        <v>76</v>
      </c>
      <c r="J81" s="10">
        <v>90</v>
      </c>
      <c r="K81" s="11">
        <f t="shared" si="0"/>
        <v>720</v>
      </c>
      <c r="L81" s="13"/>
      <c r="M81" s="13"/>
      <c r="N81" s="13"/>
      <c r="O81" s="13"/>
      <c r="P81" s="13"/>
    </row>
    <row r="82" spans="1:16" x14ac:dyDescent="0.25">
      <c r="A82" s="12"/>
      <c r="B82" s="12"/>
      <c r="C82" s="12"/>
      <c r="D82" s="12"/>
      <c r="E82" s="21">
        <v>3</v>
      </c>
      <c r="F82" s="21"/>
      <c r="G82" s="19" t="s">
        <v>113</v>
      </c>
      <c r="H82" s="13"/>
      <c r="I82" s="12"/>
      <c r="J82" s="10" t="str">
        <f>IF(NOT(ISBLANK(I82)),VLOOKUP(G82,[1]Definición!$A$77:$E$96,5,FALSE)," ")</f>
        <v xml:space="preserve"> </v>
      </c>
      <c r="K82" s="11"/>
      <c r="L82" s="11">
        <f>SUM(K83)</f>
        <v>720</v>
      </c>
      <c r="M82" s="13"/>
      <c r="N82" s="13"/>
      <c r="O82" s="13"/>
      <c r="P82" s="13"/>
    </row>
    <row r="83" spans="1:16" x14ac:dyDescent="0.25">
      <c r="A83" s="12"/>
      <c r="B83" s="12"/>
      <c r="C83" s="12"/>
      <c r="D83" s="12"/>
      <c r="E83" s="21"/>
      <c r="F83" s="21">
        <v>1</v>
      </c>
      <c r="G83" s="17" t="s">
        <v>5</v>
      </c>
      <c r="H83" s="8">
        <v>8</v>
      </c>
      <c r="I83" s="8" t="s">
        <v>76</v>
      </c>
      <c r="J83" s="10">
        <v>90</v>
      </c>
      <c r="K83" s="11">
        <f t="shared" si="0"/>
        <v>720</v>
      </c>
      <c r="L83" s="13"/>
      <c r="M83" s="13"/>
      <c r="N83" s="13"/>
      <c r="O83" s="13"/>
      <c r="P83" s="13"/>
    </row>
    <row r="84" spans="1:16" x14ac:dyDescent="0.25">
      <c r="A84" s="12"/>
      <c r="B84" s="12"/>
      <c r="C84" s="12"/>
      <c r="D84" s="12"/>
      <c r="E84" s="21">
        <v>4</v>
      </c>
      <c r="F84" s="21"/>
      <c r="G84" s="19" t="s">
        <v>114</v>
      </c>
      <c r="H84" s="14"/>
      <c r="I84" s="12"/>
      <c r="J84" s="10" t="str">
        <f>IF(NOT(ISBLANK(I84)),VLOOKUP(G84,[1]Definición!$A$77:$E$96,5,FALSE)," ")</f>
        <v xml:space="preserve"> </v>
      </c>
      <c r="K84" s="11"/>
      <c r="L84" s="11">
        <f>SUM(K85)</f>
        <v>720</v>
      </c>
      <c r="M84" s="13"/>
      <c r="N84" s="13"/>
      <c r="O84" s="13"/>
      <c r="P84" s="13"/>
    </row>
    <row r="85" spans="1:16" x14ac:dyDescent="0.25">
      <c r="A85" s="12"/>
      <c r="B85" s="12"/>
      <c r="C85" s="12"/>
      <c r="D85" s="12"/>
      <c r="E85" s="21"/>
      <c r="F85" s="21">
        <v>1</v>
      </c>
      <c r="G85" s="17" t="s">
        <v>5</v>
      </c>
      <c r="H85" s="8">
        <v>8</v>
      </c>
      <c r="I85" s="8" t="s">
        <v>76</v>
      </c>
      <c r="J85" s="10">
        <v>90</v>
      </c>
      <c r="K85" s="11">
        <f t="shared" si="0"/>
        <v>720</v>
      </c>
      <c r="L85" s="13"/>
      <c r="M85" s="13"/>
      <c r="N85" s="13"/>
      <c r="O85" s="13"/>
      <c r="P85" s="13"/>
    </row>
    <row r="86" spans="1:16" x14ac:dyDescent="0.25">
      <c r="A86" s="12"/>
      <c r="B86" s="12">
        <v>4</v>
      </c>
      <c r="C86" s="12"/>
      <c r="D86" s="12"/>
      <c r="E86" s="21"/>
      <c r="F86" s="21"/>
      <c r="G86" s="19" t="s">
        <v>115</v>
      </c>
      <c r="H86" s="13"/>
      <c r="I86" s="12"/>
      <c r="J86" s="10" t="str">
        <f>IF(NOT(ISBLANK(I86)),VLOOKUP(G86,[1]Definición!$A$77:$E$96,5,FALSE)," ")</f>
        <v xml:space="preserve"> </v>
      </c>
      <c r="K86" s="11"/>
      <c r="L86" s="13"/>
      <c r="M86" s="13"/>
      <c r="N86" s="13"/>
      <c r="O86" s="13">
        <f>SUM(N87:N94)</f>
        <v>24480</v>
      </c>
      <c r="P86" s="13"/>
    </row>
    <row r="87" spans="1:16" x14ac:dyDescent="0.25">
      <c r="A87" s="12"/>
      <c r="B87" s="12"/>
      <c r="C87" s="12">
        <v>1</v>
      </c>
      <c r="D87" s="12"/>
      <c r="E87" s="21"/>
      <c r="F87" s="21"/>
      <c r="G87" s="19" t="s">
        <v>116</v>
      </c>
      <c r="H87" s="14"/>
      <c r="I87" s="12"/>
      <c r="J87" s="10" t="str">
        <f>IF(NOT(ISBLANK(I87)),VLOOKUP(G87,[1]Definición!$A$77:$E$96,5,FALSE)," ")</f>
        <v xml:space="preserve"> </v>
      </c>
      <c r="K87" s="11"/>
      <c r="L87" s="13"/>
      <c r="M87" s="13"/>
      <c r="N87" s="11">
        <f>SUM(M88)</f>
        <v>10800</v>
      </c>
      <c r="O87" s="13"/>
      <c r="P87" s="13"/>
    </row>
    <row r="88" spans="1:16" x14ac:dyDescent="0.25">
      <c r="A88" s="12"/>
      <c r="B88" s="12"/>
      <c r="C88" s="12"/>
      <c r="D88" s="12">
        <v>1</v>
      </c>
      <c r="E88" s="21"/>
      <c r="F88" s="21"/>
      <c r="G88" s="17" t="s">
        <v>5</v>
      </c>
      <c r="H88" s="8">
        <f>15*8</f>
        <v>120</v>
      </c>
      <c r="I88" s="8" t="s">
        <v>76</v>
      </c>
      <c r="J88" s="10">
        <v>90</v>
      </c>
      <c r="K88" s="12"/>
      <c r="L88" s="13"/>
      <c r="M88" s="11">
        <f>H88*J88</f>
        <v>10800</v>
      </c>
      <c r="N88" s="13"/>
      <c r="O88" s="13"/>
      <c r="P88" s="13"/>
    </row>
    <row r="89" spans="1:16" x14ac:dyDescent="0.25">
      <c r="A89" s="12"/>
      <c r="B89" s="12"/>
      <c r="C89" s="12">
        <v>2</v>
      </c>
      <c r="D89" s="12"/>
      <c r="E89" s="21"/>
      <c r="F89" s="21"/>
      <c r="G89" s="19" t="s">
        <v>117</v>
      </c>
      <c r="H89" s="13"/>
      <c r="I89" s="12"/>
      <c r="J89" s="10" t="str">
        <f>IF(NOT(ISBLANK(I89)),VLOOKUP(G89,[1]Definición!$A$77:$E$96,5,FALSE)," ")</f>
        <v xml:space="preserve"> </v>
      </c>
      <c r="K89" s="12"/>
      <c r="L89" s="13"/>
      <c r="M89" s="11"/>
      <c r="N89" s="11">
        <f>SUM(M90)</f>
        <v>7200</v>
      </c>
      <c r="O89" s="13"/>
      <c r="P89" s="13"/>
    </row>
    <row r="90" spans="1:16" x14ac:dyDescent="0.25">
      <c r="A90" s="12"/>
      <c r="B90" s="12"/>
      <c r="C90" s="12"/>
      <c r="D90" s="12">
        <v>1</v>
      </c>
      <c r="E90" s="21"/>
      <c r="F90" s="21"/>
      <c r="G90" s="17" t="s">
        <v>5</v>
      </c>
      <c r="H90" s="8">
        <f>10*8</f>
        <v>80</v>
      </c>
      <c r="I90" s="8" t="s">
        <v>76</v>
      </c>
      <c r="J90" s="10">
        <v>90</v>
      </c>
      <c r="K90" s="12"/>
      <c r="L90" s="13"/>
      <c r="M90" s="11">
        <f>H90*J90</f>
        <v>7200</v>
      </c>
      <c r="N90" s="13"/>
      <c r="O90" s="13"/>
      <c r="P90" s="13"/>
    </row>
    <row r="91" spans="1:16" x14ac:dyDescent="0.25">
      <c r="A91" s="12"/>
      <c r="B91" s="12"/>
      <c r="C91" s="12">
        <v>3</v>
      </c>
      <c r="D91" s="12"/>
      <c r="E91" s="21"/>
      <c r="F91" s="21"/>
      <c r="G91" s="19" t="s">
        <v>119</v>
      </c>
      <c r="H91" s="14"/>
      <c r="I91" s="12"/>
      <c r="J91" s="10" t="str">
        <f>IF(NOT(ISBLANK(I91)),VLOOKUP(G91,[1]Definición!$A$77:$E$96,5,FALSE)," ")</f>
        <v xml:space="preserve"> </v>
      </c>
      <c r="K91" s="12"/>
      <c r="L91" s="13"/>
      <c r="M91" s="11"/>
      <c r="N91" s="11">
        <f>SUM(M92)</f>
        <v>2880</v>
      </c>
      <c r="O91" s="13"/>
      <c r="P91" s="13"/>
    </row>
    <row r="92" spans="1:16" x14ac:dyDescent="0.25">
      <c r="A92" s="12"/>
      <c r="B92" s="12"/>
      <c r="C92" s="12"/>
      <c r="D92" s="12">
        <v>1</v>
      </c>
      <c r="E92" s="21"/>
      <c r="F92" s="21"/>
      <c r="G92" s="17" t="s">
        <v>5</v>
      </c>
      <c r="H92" s="8">
        <f>4*8</f>
        <v>32</v>
      </c>
      <c r="I92" s="8" t="s">
        <v>76</v>
      </c>
      <c r="J92" s="10">
        <v>90</v>
      </c>
      <c r="K92" s="12"/>
      <c r="L92" s="13"/>
      <c r="M92" s="11">
        <f>H92*J92</f>
        <v>2880</v>
      </c>
      <c r="N92" s="13"/>
      <c r="O92" s="13"/>
      <c r="P92" s="13"/>
    </row>
    <row r="93" spans="1:16" x14ac:dyDescent="0.25">
      <c r="A93" s="12"/>
      <c r="B93" s="12"/>
      <c r="C93" s="12">
        <v>4</v>
      </c>
      <c r="D93" s="12"/>
      <c r="E93" s="21"/>
      <c r="F93" s="21"/>
      <c r="G93" s="19" t="s">
        <v>120</v>
      </c>
      <c r="H93" s="14"/>
      <c r="I93" s="12"/>
      <c r="J93" s="10" t="str">
        <f>IF(NOT(ISBLANK(I93)),VLOOKUP(G93,[1]Definición!$A$77:$E$96,5,FALSE)," ")</f>
        <v xml:space="preserve"> </v>
      </c>
      <c r="K93" s="12"/>
      <c r="L93" s="13"/>
      <c r="M93" s="11"/>
      <c r="N93" s="11">
        <f>SUM(M94)</f>
        <v>3600</v>
      </c>
      <c r="O93" s="13"/>
      <c r="P93" s="13"/>
    </row>
    <row r="94" spans="1:16" x14ac:dyDescent="0.25">
      <c r="A94" s="12"/>
      <c r="B94" s="12"/>
      <c r="C94" s="12"/>
      <c r="D94" s="12">
        <v>1</v>
      </c>
      <c r="E94" s="21"/>
      <c r="F94" s="21"/>
      <c r="G94" s="17" t="s">
        <v>5</v>
      </c>
      <c r="H94" s="8">
        <f>5*8</f>
        <v>40</v>
      </c>
      <c r="I94" s="8" t="s">
        <v>76</v>
      </c>
      <c r="J94" s="10">
        <v>90</v>
      </c>
      <c r="K94" s="12"/>
      <c r="L94" s="13"/>
      <c r="M94" s="11">
        <f>H94*J94</f>
        <v>3600</v>
      </c>
      <c r="N94" s="13"/>
      <c r="O94" s="13"/>
      <c r="P94" s="13"/>
    </row>
    <row r="95" spans="1:16" x14ac:dyDescent="0.25">
      <c r="A95" s="12">
        <v>2</v>
      </c>
      <c r="B95" s="12"/>
      <c r="C95" s="12"/>
      <c r="D95" s="12"/>
      <c r="E95" s="21"/>
      <c r="F95" s="21"/>
      <c r="G95" s="19" t="s">
        <v>98</v>
      </c>
      <c r="H95" s="13"/>
      <c r="I95" s="12"/>
      <c r="J95" s="10" t="str">
        <f>IF(NOT(ISBLANK(I95)),VLOOKUP(G95,[1]Definición!$A$77:$E$96,5,FALSE)," ")</f>
        <v xml:space="preserve"> </v>
      </c>
      <c r="K95" s="12"/>
      <c r="L95" s="13"/>
      <c r="M95" s="11"/>
      <c r="N95" s="13"/>
      <c r="O95" s="13"/>
      <c r="P95" s="13">
        <f>SUM(O96:O108)</f>
        <v>22320</v>
      </c>
    </row>
    <row r="96" spans="1:16" x14ac:dyDescent="0.25">
      <c r="A96" s="12"/>
      <c r="B96" s="12">
        <v>1</v>
      </c>
      <c r="C96" s="12"/>
      <c r="D96" s="12"/>
      <c r="E96" s="21"/>
      <c r="F96" s="21"/>
      <c r="G96" s="19" t="s">
        <v>121</v>
      </c>
      <c r="H96" s="14"/>
      <c r="I96" s="12"/>
      <c r="J96" s="10" t="str">
        <f>IF(NOT(ISBLANK(I96)),VLOOKUP(G96,[1]Definición!$A$77:$E$96,5,FALSE)," ")</f>
        <v xml:space="preserve"> </v>
      </c>
      <c r="K96" s="12"/>
      <c r="L96" s="13"/>
      <c r="M96" s="11"/>
      <c r="N96" s="13"/>
      <c r="O96" s="13">
        <f>SUM(N97:N101)</f>
        <v>12240</v>
      </c>
      <c r="P96" s="13"/>
    </row>
    <row r="97" spans="1:16" x14ac:dyDescent="0.25">
      <c r="A97" s="12"/>
      <c r="B97" s="12"/>
      <c r="C97" s="12">
        <v>1</v>
      </c>
      <c r="D97" s="12"/>
      <c r="E97" s="21"/>
      <c r="F97" s="21"/>
      <c r="G97" s="19" t="s">
        <v>122</v>
      </c>
      <c r="H97" s="13"/>
      <c r="I97" s="12"/>
      <c r="J97" s="10" t="str">
        <f>IF(NOT(ISBLANK(I97)),VLOOKUP(G97,[1]Definición!$A$77:$E$96,5,FALSE)," ")</f>
        <v xml:space="preserve"> </v>
      </c>
      <c r="K97" s="12"/>
      <c r="L97" s="13"/>
      <c r="M97" s="11"/>
      <c r="N97" s="11">
        <f>SUM(M98)</f>
        <v>1440</v>
      </c>
      <c r="O97" s="13"/>
      <c r="P97" s="13"/>
    </row>
    <row r="98" spans="1:16" x14ac:dyDescent="0.25">
      <c r="A98" s="12"/>
      <c r="B98" s="12"/>
      <c r="C98" s="12"/>
      <c r="D98" s="12">
        <v>1</v>
      </c>
      <c r="E98" s="21"/>
      <c r="F98" s="21"/>
      <c r="G98" s="17" t="s">
        <v>5</v>
      </c>
      <c r="H98" s="8">
        <f>2*8</f>
        <v>16</v>
      </c>
      <c r="I98" s="8" t="s">
        <v>76</v>
      </c>
      <c r="J98" s="10">
        <v>90</v>
      </c>
      <c r="K98" s="12"/>
      <c r="L98" s="13"/>
      <c r="M98" s="11">
        <f>H98*J98</f>
        <v>1440</v>
      </c>
      <c r="N98" s="13"/>
      <c r="O98" s="13"/>
      <c r="P98" s="13"/>
    </row>
    <row r="99" spans="1:16" x14ac:dyDescent="0.25">
      <c r="A99" s="12"/>
      <c r="B99" s="12"/>
      <c r="C99" s="12">
        <v>2</v>
      </c>
      <c r="D99" s="12"/>
      <c r="E99" s="21"/>
      <c r="F99" s="21"/>
      <c r="G99" s="19" t="s">
        <v>123</v>
      </c>
      <c r="H99" s="13"/>
      <c r="I99" s="12"/>
      <c r="J99" s="10" t="str">
        <f>IF(NOT(ISBLANK(I99)),VLOOKUP(G99,[1]Definición!$A$77:$E$96,5,FALSE)," ")</f>
        <v xml:space="preserve"> </v>
      </c>
      <c r="K99" s="12"/>
      <c r="L99" s="13"/>
      <c r="M99" s="11"/>
      <c r="N99" s="11">
        <f>SUM(M100)</f>
        <v>7200</v>
      </c>
      <c r="O99" s="13"/>
      <c r="P99" s="13"/>
    </row>
    <row r="100" spans="1:16" x14ac:dyDescent="0.25">
      <c r="A100" s="12"/>
      <c r="B100" s="12"/>
      <c r="C100" s="12"/>
      <c r="D100" s="12">
        <v>1</v>
      </c>
      <c r="E100" s="21"/>
      <c r="F100" s="21"/>
      <c r="G100" s="17" t="s">
        <v>5</v>
      </c>
      <c r="H100" s="8">
        <f>10*8</f>
        <v>80</v>
      </c>
      <c r="I100" s="8" t="s">
        <v>76</v>
      </c>
      <c r="J100" s="10">
        <v>90</v>
      </c>
      <c r="K100" s="12"/>
      <c r="L100" s="13"/>
      <c r="M100" s="11">
        <f>H100*J100</f>
        <v>7200</v>
      </c>
      <c r="N100" s="13"/>
      <c r="O100" s="13"/>
      <c r="P100" s="13"/>
    </row>
    <row r="101" spans="1:16" x14ac:dyDescent="0.25">
      <c r="A101" s="12"/>
      <c r="B101" s="12"/>
      <c r="C101" s="12">
        <v>3</v>
      </c>
      <c r="D101" s="12"/>
      <c r="E101" s="21"/>
      <c r="F101" s="21"/>
      <c r="G101" s="19" t="s">
        <v>124</v>
      </c>
      <c r="H101" s="14"/>
      <c r="I101" s="12"/>
      <c r="J101" s="10" t="str">
        <f>IF(NOT(ISBLANK(I101)),VLOOKUP(G101,[1]Definición!$A$77:$E$96,5,FALSE)," ")</f>
        <v xml:space="preserve"> </v>
      </c>
      <c r="K101" s="12"/>
      <c r="L101" s="13"/>
      <c r="M101" s="11"/>
      <c r="N101" s="11">
        <f>SUM(M102)</f>
        <v>3600</v>
      </c>
      <c r="O101" s="13"/>
      <c r="P101" s="13"/>
    </row>
    <row r="102" spans="1:16" x14ac:dyDescent="0.25">
      <c r="A102" s="12"/>
      <c r="B102" s="12"/>
      <c r="C102" s="12"/>
      <c r="D102" s="12">
        <v>1</v>
      </c>
      <c r="E102" s="21"/>
      <c r="F102" s="21"/>
      <c r="G102" s="17" t="s">
        <v>5</v>
      </c>
      <c r="H102" s="8">
        <f>5*8</f>
        <v>40</v>
      </c>
      <c r="I102" s="8" t="s">
        <v>76</v>
      </c>
      <c r="J102" s="10">
        <v>90</v>
      </c>
      <c r="K102" s="12"/>
      <c r="L102" s="13"/>
      <c r="M102" s="11">
        <f>H102*J102</f>
        <v>3600</v>
      </c>
      <c r="N102" s="13"/>
      <c r="O102" s="13"/>
      <c r="P102" s="13"/>
    </row>
    <row r="103" spans="1:16" x14ac:dyDescent="0.25">
      <c r="A103" s="12"/>
      <c r="B103" s="12">
        <v>2</v>
      </c>
      <c r="C103" s="12"/>
      <c r="D103" s="12"/>
      <c r="E103" s="21"/>
      <c r="F103" s="21"/>
      <c r="G103" s="19" t="s">
        <v>125</v>
      </c>
      <c r="H103" s="14"/>
      <c r="I103" s="12"/>
      <c r="J103" s="10" t="str">
        <f>IF(NOT(ISBLANK(I103)),VLOOKUP(G103,[1]Definición!$A$77:$E$96,5,FALSE)," ")</f>
        <v xml:space="preserve"> </v>
      </c>
      <c r="K103" s="12"/>
      <c r="L103" s="11"/>
      <c r="M103" s="13"/>
      <c r="N103" s="13"/>
      <c r="O103" s="11">
        <f>SUM(N104)</f>
        <v>2880</v>
      </c>
      <c r="P103" s="13"/>
    </row>
    <row r="104" spans="1:16" x14ac:dyDescent="0.25">
      <c r="A104" s="12"/>
      <c r="B104" s="12"/>
      <c r="C104" s="12">
        <v>1</v>
      </c>
      <c r="D104" s="12"/>
      <c r="E104" s="21"/>
      <c r="F104" s="21"/>
      <c r="G104" s="17" t="s">
        <v>5</v>
      </c>
      <c r="H104" s="8">
        <f>4*8</f>
        <v>32</v>
      </c>
      <c r="I104" s="8" t="s">
        <v>76</v>
      </c>
      <c r="J104" s="10">
        <v>90</v>
      </c>
      <c r="K104" s="12"/>
      <c r="M104" s="13"/>
      <c r="N104" s="11">
        <f>H104*J104</f>
        <v>2880</v>
      </c>
      <c r="O104" s="13"/>
      <c r="P104" s="13"/>
    </row>
    <row r="105" spans="1:16" x14ac:dyDescent="0.25">
      <c r="A105" s="12"/>
      <c r="B105" s="12">
        <v>3</v>
      </c>
      <c r="C105" s="12"/>
      <c r="D105" s="12"/>
      <c r="E105" s="21"/>
      <c r="F105" s="21"/>
      <c r="G105" s="19" t="s">
        <v>126</v>
      </c>
      <c r="H105" s="13"/>
      <c r="I105" s="12"/>
      <c r="J105" s="10" t="str">
        <f>IF(NOT(ISBLANK(I105)),VLOOKUP(G105,[1]Definición!$A$77:$E$96,5,FALSE)," ")</f>
        <v xml:space="preserve"> </v>
      </c>
      <c r="K105" s="12"/>
      <c r="L105" s="11"/>
      <c r="M105" s="13"/>
      <c r="N105" s="13"/>
      <c r="O105" s="11">
        <f>SUM(N106)</f>
        <v>3600</v>
      </c>
      <c r="P105" s="13"/>
    </row>
    <row r="106" spans="1:16" x14ac:dyDescent="0.25">
      <c r="A106" s="12"/>
      <c r="B106" s="12"/>
      <c r="C106" s="12">
        <v>1</v>
      </c>
      <c r="D106" s="12"/>
      <c r="E106" s="21"/>
      <c r="F106" s="21"/>
      <c r="G106" s="17" t="s">
        <v>5</v>
      </c>
      <c r="H106" s="8">
        <f>5*8</f>
        <v>40</v>
      </c>
      <c r="I106" s="8" t="s">
        <v>76</v>
      </c>
      <c r="J106" s="10">
        <v>90</v>
      </c>
      <c r="K106" s="12"/>
      <c r="M106" s="13"/>
      <c r="N106" s="11">
        <f>H106*J106</f>
        <v>3600</v>
      </c>
      <c r="O106" s="13"/>
      <c r="P106" s="13"/>
    </row>
    <row r="107" spans="1:16" x14ac:dyDescent="0.25">
      <c r="A107" s="12"/>
      <c r="B107" s="12">
        <v>4</v>
      </c>
      <c r="C107" s="12"/>
      <c r="D107" s="12"/>
      <c r="E107" s="21"/>
      <c r="F107" s="21"/>
      <c r="G107" s="19" t="s">
        <v>127</v>
      </c>
      <c r="H107" s="14"/>
      <c r="I107" s="12"/>
      <c r="J107" s="10" t="str">
        <f>IF(NOT(ISBLANK(I107)),VLOOKUP(G107,[1]Definición!$A$77:$E$96,5,FALSE)," ")</f>
        <v xml:space="preserve"> </v>
      </c>
      <c r="K107" s="12"/>
      <c r="L107" s="11"/>
      <c r="M107" s="13"/>
      <c r="N107" s="13"/>
      <c r="O107" s="11">
        <f>SUM(N108)</f>
        <v>3600</v>
      </c>
      <c r="P107" s="13"/>
    </row>
    <row r="108" spans="1:16" x14ac:dyDescent="0.25">
      <c r="A108" s="12"/>
      <c r="B108" s="12"/>
      <c r="C108" s="12">
        <v>1</v>
      </c>
      <c r="D108" s="12"/>
      <c r="E108" s="21"/>
      <c r="F108" s="21"/>
      <c r="G108" s="17" t="s">
        <v>5</v>
      </c>
      <c r="H108" s="8">
        <f>5*8</f>
        <v>40</v>
      </c>
      <c r="I108" s="8" t="s">
        <v>76</v>
      </c>
      <c r="J108" s="10">
        <v>90</v>
      </c>
      <c r="K108" s="12"/>
      <c r="M108" s="13"/>
      <c r="N108" s="11">
        <f>H108*J108</f>
        <v>3600</v>
      </c>
      <c r="O108" s="13"/>
      <c r="P108" s="13"/>
    </row>
    <row r="109" spans="1:16" x14ac:dyDescent="0.25">
      <c r="A109" s="12">
        <v>3</v>
      </c>
      <c r="B109" s="12"/>
      <c r="C109" s="12"/>
      <c r="D109" s="12"/>
      <c r="E109" s="21"/>
      <c r="F109" s="21"/>
      <c r="G109" s="19" t="s">
        <v>99</v>
      </c>
      <c r="H109" s="14"/>
      <c r="I109" s="12"/>
      <c r="J109" s="10" t="str">
        <f>IF(NOT(ISBLANK(I109)),VLOOKUP(G109,[1]Definición!$A$77:$E$96,5,FALSE)," ")</f>
        <v xml:space="preserve"> </v>
      </c>
      <c r="K109" s="12"/>
      <c r="L109" s="11"/>
      <c r="M109" s="13"/>
      <c r="N109" s="13"/>
      <c r="O109" s="13"/>
      <c r="P109" s="13">
        <f>SUM(O110:O115)</f>
        <v>10800</v>
      </c>
    </row>
    <row r="110" spans="1:16" x14ac:dyDescent="0.25">
      <c r="A110" s="12"/>
      <c r="B110" s="12">
        <v>1</v>
      </c>
      <c r="C110" s="12"/>
      <c r="D110" s="12"/>
      <c r="E110" s="21"/>
      <c r="F110" s="21"/>
      <c r="G110" s="19" t="s">
        <v>128</v>
      </c>
      <c r="I110" s="12"/>
      <c r="J110" s="10" t="str">
        <f>IF(NOT(ISBLANK(I110)),VLOOKUP(G110,[1]Definición!$A$77:$E$96,5,FALSE)," ")</f>
        <v xml:space="preserve"> </v>
      </c>
      <c r="K110" s="12"/>
      <c r="L110" s="11"/>
      <c r="M110" s="13"/>
      <c r="N110" s="13"/>
      <c r="O110" s="11">
        <f>SUM(N111)</f>
        <v>3600</v>
      </c>
      <c r="P110" s="13"/>
    </row>
    <row r="111" spans="1:16" x14ac:dyDescent="0.25">
      <c r="A111" s="12"/>
      <c r="B111" s="12"/>
      <c r="C111" s="12">
        <v>1</v>
      </c>
      <c r="D111" s="12"/>
      <c r="E111" s="21"/>
      <c r="F111" s="21"/>
      <c r="G111" s="17" t="s">
        <v>5</v>
      </c>
      <c r="H111" s="13">
        <f>5*8</f>
        <v>40</v>
      </c>
      <c r="I111" s="8" t="s">
        <v>76</v>
      </c>
      <c r="J111" s="10">
        <v>90</v>
      </c>
      <c r="K111" s="12"/>
      <c r="M111" s="13"/>
      <c r="N111" s="11">
        <f>H111*J111</f>
        <v>3600</v>
      </c>
      <c r="O111" s="13"/>
      <c r="P111" s="13"/>
    </row>
    <row r="112" spans="1:16" x14ac:dyDescent="0.25">
      <c r="A112" s="12"/>
      <c r="B112" s="12">
        <v>2</v>
      </c>
      <c r="C112" s="12"/>
      <c r="D112" s="12"/>
      <c r="E112" s="21"/>
      <c r="F112" s="21"/>
      <c r="G112" s="19" t="s">
        <v>129</v>
      </c>
      <c r="H112" s="14"/>
      <c r="I112" s="12"/>
      <c r="J112" s="10" t="str">
        <f>IF(NOT(ISBLANK(I112)),VLOOKUP(G112,[1]Definición!$A$77:$E$96,5,FALSE)," ")</f>
        <v xml:space="preserve"> </v>
      </c>
      <c r="K112" s="12"/>
      <c r="L112" s="11"/>
      <c r="M112" s="13"/>
      <c r="N112" s="13"/>
      <c r="O112" s="11">
        <f>SUM(N113)</f>
        <v>3600</v>
      </c>
      <c r="P112" s="13"/>
    </row>
    <row r="113" spans="1:17" x14ac:dyDescent="0.25">
      <c r="A113" s="12"/>
      <c r="B113" s="12"/>
      <c r="C113" s="12">
        <v>1</v>
      </c>
      <c r="D113" s="12"/>
      <c r="E113" s="21"/>
      <c r="F113" s="21"/>
      <c r="G113" s="17" t="s">
        <v>5</v>
      </c>
      <c r="H113" s="8">
        <f>5*8</f>
        <v>40</v>
      </c>
      <c r="I113" s="8" t="s">
        <v>76</v>
      </c>
      <c r="J113" s="10">
        <v>90</v>
      </c>
      <c r="K113" s="12"/>
      <c r="M113" s="13"/>
      <c r="N113" s="11">
        <f>H113*J113</f>
        <v>3600</v>
      </c>
      <c r="O113" s="13"/>
      <c r="P113" s="13"/>
    </row>
    <row r="114" spans="1:17" x14ac:dyDescent="0.25">
      <c r="A114" s="12"/>
      <c r="B114" s="12">
        <v>3</v>
      </c>
      <c r="C114" s="12"/>
      <c r="D114" s="12"/>
      <c r="E114" s="21"/>
      <c r="F114" s="21"/>
      <c r="G114" s="19" t="s">
        <v>130</v>
      </c>
      <c r="H114" s="13"/>
      <c r="I114" s="12"/>
      <c r="J114" s="10" t="str">
        <f>IF(NOT(ISBLANK(I114)),VLOOKUP(G114,[1]Definición!$A$77:$E$96,5,FALSE)," ")</f>
        <v xml:space="preserve"> </v>
      </c>
      <c r="K114" s="12"/>
      <c r="L114" s="11"/>
      <c r="M114" s="13"/>
      <c r="N114" s="13"/>
      <c r="O114" s="11">
        <f>SUM(N115)</f>
        <v>3600</v>
      </c>
      <c r="P114" s="13"/>
    </row>
    <row r="115" spans="1:17" x14ac:dyDescent="0.25">
      <c r="A115" s="12"/>
      <c r="B115" s="12"/>
      <c r="C115" s="12">
        <v>1</v>
      </c>
      <c r="D115" s="12"/>
      <c r="E115" s="21"/>
      <c r="F115" s="21"/>
      <c r="G115" s="17" t="s">
        <v>5</v>
      </c>
      <c r="H115" s="8">
        <f>5*8</f>
        <v>40</v>
      </c>
      <c r="I115" s="8" t="s">
        <v>76</v>
      </c>
      <c r="J115" s="10">
        <v>90</v>
      </c>
      <c r="K115" s="12"/>
      <c r="M115" s="13"/>
      <c r="N115" s="11">
        <f>H115*J115</f>
        <v>3600</v>
      </c>
      <c r="O115" s="13"/>
      <c r="P115" s="13"/>
    </row>
    <row r="116" spans="1:17" x14ac:dyDescent="0.25">
      <c r="A116" s="12"/>
      <c r="B116" s="12"/>
      <c r="C116" s="12"/>
      <c r="D116" s="12"/>
      <c r="E116" s="21"/>
      <c r="F116" s="21"/>
      <c r="G116" s="20"/>
      <c r="H116" s="12"/>
      <c r="I116" s="12"/>
      <c r="J116" s="12"/>
      <c r="K116" s="12"/>
      <c r="L116" s="13"/>
      <c r="M116" s="12"/>
      <c r="N116" s="12"/>
      <c r="O116" s="12" t="s">
        <v>4</v>
      </c>
      <c r="P116" s="13">
        <f>SUM(P38:P114)</f>
        <v>114768</v>
      </c>
    </row>
    <row r="125" spans="1:17" ht="21" x14ac:dyDescent="0.35">
      <c r="B125" s="45" t="s">
        <v>137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</row>
    <row r="126" spans="1:17" x14ac:dyDescent="0.25">
      <c r="B126" s="7" t="s">
        <v>68</v>
      </c>
      <c r="C126" s="7" t="s">
        <v>69</v>
      </c>
      <c r="D126" s="7" t="s">
        <v>70</v>
      </c>
      <c r="E126" s="7" t="s">
        <v>131</v>
      </c>
      <c r="F126" s="7" t="s">
        <v>144</v>
      </c>
      <c r="G126" s="15" t="s">
        <v>71</v>
      </c>
      <c r="H126" s="7" t="s">
        <v>72</v>
      </c>
      <c r="I126" s="7" t="s">
        <v>26</v>
      </c>
      <c r="J126" s="7" t="s">
        <v>25</v>
      </c>
      <c r="K126" s="7" t="s">
        <v>135</v>
      </c>
      <c r="L126" s="7" t="s">
        <v>136</v>
      </c>
      <c r="M126" s="7" t="s">
        <v>73</v>
      </c>
      <c r="N126" s="7" t="s">
        <v>74</v>
      </c>
      <c r="O126" s="7" t="s">
        <v>75</v>
      </c>
      <c r="Q126" s="7" t="s">
        <v>213</v>
      </c>
    </row>
    <row r="127" spans="1:17" x14ac:dyDescent="0.25">
      <c r="B127" s="8">
        <v>1</v>
      </c>
      <c r="C127" s="8"/>
      <c r="D127" s="8"/>
      <c r="E127" s="8"/>
      <c r="F127" s="21"/>
      <c r="G127" s="23" t="s">
        <v>138</v>
      </c>
      <c r="H127" s="22"/>
      <c r="I127" s="8"/>
      <c r="J127" s="10"/>
      <c r="K127" s="8"/>
      <c r="L127" s="8"/>
      <c r="M127" s="8"/>
      <c r="N127" s="8"/>
      <c r="O127" s="11">
        <f>SUM(N127:N132)</f>
        <v>5760</v>
      </c>
    </row>
    <row r="128" spans="1:17" x14ac:dyDescent="0.25">
      <c r="B128" s="8"/>
      <c r="C128" s="8">
        <v>1</v>
      </c>
      <c r="D128" s="8"/>
      <c r="E128" s="8"/>
      <c r="F128" s="21"/>
      <c r="G128" s="24" t="s">
        <v>139</v>
      </c>
      <c r="H128" s="22"/>
      <c r="I128" s="8"/>
      <c r="J128" s="10"/>
      <c r="K128" s="8"/>
      <c r="L128" s="11"/>
      <c r="M128" s="11"/>
      <c r="N128" s="11">
        <f>SUM(M129)</f>
        <v>720</v>
      </c>
      <c r="O128" s="11"/>
    </row>
    <row r="129" spans="2:17" x14ac:dyDescent="0.25">
      <c r="B129" s="8"/>
      <c r="C129" s="8"/>
      <c r="D129" s="8">
        <v>1</v>
      </c>
      <c r="E129" s="8"/>
      <c r="F129" s="21"/>
      <c r="G129" s="24" t="s">
        <v>5</v>
      </c>
      <c r="H129" s="22">
        <f>Q129*8</f>
        <v>8</v>
      </c>
      <c r="I129" s="8" t="s">
        <v>76</v>
      </c>
      <c r="J129" s="10">
        <v>90</v>
      </c>
      <c r="K129" s="8"/>
      <c r="L129" s="11"/>
      <c r="M129" s="11">
        <f>H129*J129</f>
        <v>720</v>
      </c>
      <c r="N129" s="11"/>
      <c r="O129" s="11"/>
      <c r="Q129">
        <v>1</v>
      </c>
    </row>
    <row r="130" spans="2:17" x14ac:dyDescent="0.25">
      <c r="B130" s="8"/>
      <c r="C130" s="8">
        <v>2</v>
      </c>
      <c r="D130" s="8"/>
      <c r="E130" s="8"/>
      <c r="F130" s="21"/>
      <c r="G130" s="24" t="s">
        <v>140</v>
      </c>
      <c r="H130" s="22"/>
      <c r="I130" s="8"/>
      <c r="J130" s="10"/>
      <c r="K130" s="8"/>
      <c r="L130" s="11"/>
      <c r="M130" s="11"/>
      <c r="N130" s="11">
        <f>SUM(M131)</f>
        <v>720</v>
      </c>
      <c r="O130" s="11"/>
    </row>
    <row r="131" spans="2:17" x14ac:dyDescent="0.25">
      <c r="B131" s="8"/>
      <c r="C131" s="8"/>
      <c r="D131" s="8">
        <v>1</v>
      </c>
      <c r="E131" s="8"/>
      <c r="F131" s="21"/>
      <c r="G131" s="24" t="s">
        <v>5</v>
      </c>
      <c r="H131" s="22">
        <f t="shared" ref="H131:H190" si="1">Q131*8</f>
        <v>8</v>
      </c>
      <c r="I131" s="8" t="s">
        <v>76</v>
      </c>
      <c r="J131" s="10">
        <v>90</v>
      </c>
      <c r="K131" s="8"/>
      <c r="L131" s="11"/>
      <c r="M131" s="11">
        <f>H131*J131</f>
        <v>720</v>
      </c>
      <c r="N131" s="11"/>
      <c r="O131" s="11"/>
      <c r="Q131">
        <v>1</v>
      </c>
    </row>
    <row r="132" spans="2:17" x14ac:dyDescent="0.25">
      <c r="B132" s="8"/>
      <c r="C132" s="8">
        <v>3</v>
      </c>
      <c r="D132" s="8"/>
      <c r="E132" s="8"/>
      <c r="F132" s="21"/>
      <c r="G132" s="23" t="s">
        <v>141</v>
      </c>
      <c r="H132" s="22"/>
      <c r="I132" s="8"/>
      <c r="J132" s="10"/>
      <c r="K132" s="8"/>
      <c r="L132" s="11"/>
      <c r="M132" s="11"/>
      <c r="N132" s="11">
        <f>SUM(M133:M136)</f>
        <v>4320</v>
      </c>
      <c r="O132" s="11"/>
    </row>
    <row r="133" spans="2:17" x14ac:dyDescent="0.25">
      <c r="B133" s="8"/>
      <c r="C133" s="8"/>
      <c r="D133" s="8">
        <v>1</v>
      </c>
      <c r="E133" s="8"/>
      <c r="F133" s="21"/>
      <c r="G133" s="24" t="s">
        <v>142</v>
      </c>
      <c r="H133" s="22"/>
      <c r="I133" s="8"/>
      <c r="J133" s="10"/>
      <c r="K133" s="8"/>
      <c r="L133" s="11"/>
      <c r="M133" s="11">
        <f>SUM(L134)</f>
        <v>2160</v>
      </c>
      <c r="N133" s="11"/>
      <c r="O133" s="11"/>
    </row>
    <row r="134" spans="2:17" x14ac:dyDescent="0.25">
      <c r="B134" s="8"/>
      <c r="C134" s="8"/>
      <c r="D134" s="8"/>
      <c r="E134" s="8">
        <v>1</v>
      </c>
      <c r="F134" s="21"/>
      <c r="G134" s="24" t="s">
        <v>5</v>
      </c>
      <c r="H134" s="22">
        <f t="shared" si="1"/>
        <v>24</v>
      </c>
      <c r="I134" s="8" t="s">
        <v>76</v>
      </c>
      <c r="J134" s="10">
        <v>90</v>
      </c>
      <c r="K134" s="8"/>
      <c r="L134" s="11">
        <f>H134*J134</f>
        <v>2160</v>
      </c>
      <c r="M134" s="11"/>
      <c r="N134" s="11"/>
      <c r="O134" s="11"/>
      <c r="Q134">
        <v>3</v>
      </c>
    </row>
    <row r="135" spans="2:17" x14ac:dyDescent="0.25">
      <c r="B135" s="8"/>
      <c r="C135" s="8"/>
      <c r="D135" s="8">
        <v>2</v>
      </c>
      <c r="E135" s="8"/>
      <c r="F135" s="21"/>
      <c r="G135" s="24" t="s">
        <v>143</v>
      </c>
      <c r="H135" s="22"/>
      <c r="I135" s="8"/>
      <c r="J135" s="10"/>
      <c r="K135" s="8"/>
      <c r="L135" s="11"/>
      <c r="M135" s="11">
        <f>SUM(L136)</f>
        <v>2160</v>
      </c>
      <c r="N135" s="11"/>
      <c r="O135" s="11"/>
    </row>
    <row r="136" spans="2:17" x14ac:dyDescent="0.25">
      <c r="B136" s="8"/>
      <c r="C136" s="8"/>
      <c r="D136" s="8"/>
      <c r="E136" s="8">
        <v>1</v>
      </c>
      <c r="F136" s="21"/>
      <c r="G136" s="24" t="s">
        <v>5</v>
      </c>
      <c r="H136" s="22">
        <f t="shared" si="1"/>
        <v>24</v>
      </c>
      <c r="I136" s="8" t="s">
        <v>76</v>
      </c>
      <c r="J136" s="10">
        <v>90</v>
      </c>
      <c r="K136" s="8"/>
      <c r="L136" s="11">
        <f>H136*J136</f>
        <v>2160</v>
      </c>
      <c r="M136" s="11"/>
      <c r="N136" s="11"/>
      <c r="O136" s="11"/>
      <c r="Q136">
        <v>3</v>
      </c>
    </row>
    <row r="137" spans="2:17" x14ac:dyDescent="0.25">
      <c r="B137" s="8">
        <v>2</v>
      </c>
      <c r="C137" s="8"/>
      <c r="D137" s="8"/>
      <c r="E137" s="8"/>
      <c r="F137" s="21"/>
      <c r="G137" s="23" t="s">
        <v>202</v>
      </c>
      <c r="H137" s="22"/>
      <c r="I137" s="8"/>
      <c r="J137" s="10"/>
      <c r="K137" s="8"/>
      <c r="L137" s="11"/>
      <c r="M137" s="11"/>
      <c r="N137" s="11"/>
      <c r="O137" s="11">
        <f>SUM(N138:N140)</f>
        <v>3513.6</v>
      </c>
    </row>
    <row r="138" spans="2:17" x14ac:dyDescent="0.25">
      <c r="B138" s="8"/>
      <c r="C138" s="8">
        <v>1</v>
      </c>
      <c r="D138" s="8"/>
      <c r="E138" s="8"/>
      <c r="F138" s="21"/>
      <c r="G138" s="24" t="s">
        <v>145</v>
      </c>
      <c r="H138" s="22"/>
      <c r="I138" s="8"/>
      <c r="J138" s="10"/>
      <c r="K138" s="8"/>
      <c r="L138" s="11"/>
      <c r="M138" s="11"/>
      <c r="N138" s="11">
        <f>SUM(M139)</f>
        <v>2880</v>
      </c>
      <c r="O138" s="11"/>
    </row>
    <row r="139" spans="2:17" x14ac:dyDescent="0.25">
      <c r="B139" s="8"/>
      <c r="C139" s="8"/>
      <c r="D139" s="8">
        <v>1</v>
      </c>
      <c r="E139" s="8"/>
      <c r="F139" s="21"/>
      <c r="G139" s="24" t="s">
        <v>5</v>
      </c>
      <c r="H139" s="22">
        <f t="shared" si="1"/>
        <v>32</v>
      </c>
      <c r="I139" s="8" t="s">
        <v>76</v>
      </c>
      <c r="J139" s="10">
        <v>90</v>
      </c>
      <c r="K139" s="8"/>
      <c r="L139" s="11"/>
      <c r="M139" s="11">
        <f>H139*J139</f>
        <v>2880</v>
      </c>
      <c r="N139" s="11"/>
      <c r="O139" s="11"/>
      <c r="Q139">
        <v>4</v>
      </c>
    </row>
    <row r="140" spans="2:17" x14ac:dyDescent="0.25">
      <c r="B140" s="8"/>
      <c r="C140" s="8">
        <v>2</v>
      </c>
      <c r="D140" s="8"/>
      <c r="E140" s="8"/>
      <c r="F140" s="21"/>
      <c r="G140" s="24" t="s">
        <v>146</v>
      </c>
      <c r="H140" s="22"/>
      <c r="I140" s="8"/>
      <c r="J140" s="10"/>
      <c r="K140" s="8"/>
      <c r="L140" s="11"/>
      <c r="M140" s="11"/>
      <c r="N140" s="11">
        <f>SUM(M141)</f>
        <v>633.6</v>
      </c>
      <c r="O140" s="11"/>
    </row>
    <row r="141" spans="2:17" x14ac:dyDescent="0.25">
      <c r="B141" s="8"/>
      <c r="C141" s="8"/>
      <c r="D141" s="8">
        <v>1</v>
      </c>
      <c r="E141" s="8"/>
      <c r="F141" s="21"/>
      <c r="G141" s="24" t="s">
        <v>5</v>
      </c>
      <c r="H141" s="22">
        <f t="shared" si="1"/>
        <v>7.04</v>
      </c>
      <c r="I141" s="8" t="s">
        <v>76</v>
      </c>
      <c r="J141" s="10">
        <v>90</v>
      </c>
      <c r="K141" s="8"/>
      <c r="L141" s="11"/>
      <c r="M141" s="11">
        <f>H141*J141</f>
        <v>633.6</v>
      </c>
      <c r="N141" s="11"/>
      <c r="O141" s="11"/>
      <c r="Q141">
        <v>0.88</v>
      </c>
    </row>
    <row r="142" spans="2:17" x14ac:dyDescent="0.25">
      <c r="B142" s="8">
        <v>3</v>
      </c>
      <c r="C142" s="8"/>
      <c r="D142" s="8"/>
      <c r="E142" s="8"/>
      <c r="F142" s="21"/>
      <c r="G142" s="23" t="s">
        <v>147</v>
      </c>
      <c r="H142" s="22"/>
      <c r="I142" s="8"/>
      <c r="J142" s="10"/>
      <c r="K142" s="8"/>
      <c r="L142" s="11"/>
      <c r="M142" s="11"/>
      <c r="N142" s="11"/>
      <c r="O142" s="11">
        <f>SUM(N143:N156)</f>
        <v>8640</v>
      </c>
    </row>
    <row r="143" spans="2:17" x14ac:dyDescent="0.25">
      <c r="B143" s="8"/>
      <c r="C143" s="8">
        <v>1</v>
      </c>
      <c r="D143" s="8"/>
      <c r="E143" s="8"/>
      <c r="F143" s="21"/>
      <c r="G143" s="23" t="s">
        <v>148</v>
      </c>
      <c r="H143" s="22"/>
      <c r="I143" s="8"/>
      <c r="J143" s="10"/>
      <c r="K143" s="8"/>
      <c r="L143" s="11"/>
      <c r="M143" s="11"/>
      <c r="N143" s="11">
        <f>SUM(M144:M146)</f>
        <v>2880</v>
      </c>
      <c r="O143" s="11"/>
    </row>
    <row r="144" spans="2:17" x14ac:dyDescent="0.25">
      <c r="B144" s="8"/>
      <c r="C144" s="8"/>
      <c r="D144" s="8">
        <v>1</v>
      </c>
      <c r="E144" s="8"/>
      <c r="F144" s="21"/>
      <c r="G144" s="24" t="s">
        <v>149</v>
      </c>
      <c r="H144" s="22"/>
      <c r="I144" s="8"/>
      <c r="J144" s="10"/>
      <c r="K144" s="8"/>
      <c r="L144" s="11"/>
      <c r="M144" s="11">
        <f>SUM(L145)</f>
        <v>1440</v>
      </c>
      <c r="N144" s="11"/>
      <c r="O144" s="8"/>
    </row>
    <row r="145" spans="2:17" x14ac:dyDescent="0.25">
      <c r="B145" s="8"/>
      <c r="C145" s="8"/>
      <c r="D145" s="8"/>
      <c r="E145" s="8">
        <v>1</v>
      </c>
      <c r="F145" s="21"/>
      <c r="G145" s="24" t="s">
        <v>5</v>
      </c>
      <c r="H145" s="22">
        <f t="shared" si="1"/>
        <v>16</v>
      </c>
      <c r="I145" s="8" t="s">
        <v>76</v>
      </c>
      <c r="J145" s="10">
        <v>90</v>
      </c>
      <c r="K145" s="8"/>
      <c r="L145" s="11">
        <f>H145*J145</f>
        <v>1440</v>
      </c>
      <c r="M145" s="8"/>
      <c r="N145" s="11"/>
      <c r="O145" s="8"/>
      <c r="Q145">
        <v>2</v>
      </c>
    </row>
    <row r="146" spans="2:17" x14ac:dyDescent="0.25">
      <c r="B146" s="8"/>
      <c r="C146" s="8"/>
      <c r="D146" s="8">
        <v>2</v>
      </c>
      <c r="E146" s="8"/>
      <c r="F146" s="21"/>
      <c r="G146" s="24" t="s">
        <v>150</v>
      </c>
      <c r="H146" s="22"/>
      <c r="I146" s="8"/>
      <c r="J146" s="10"/>
      <c r="K146" s="8"/>
      <c r="L146" s="11"/>
      <c r="M146" s="11">
        <f>SUM(L147)</f>
        <v>1440</v>
      </c>
      <c r="N146" s="11"/>
      <c r="O146" s="11"/>
    </row>
    <row r="147" spans="2:17" x14ac:dyDescent="0.25">
      <c r="B147" s="8"/>
      <c r="C147" s="8"/>
      <c r="D147" s="8"/>
      <c r="E147" s="8">
        <v>1</v>
      </c>
      <c r="F147" s="21"/>
      <c r="G147" s="24" t="s">
        <v>5</v>
      </c>
      <c r="H147" s="22">
        <f t="shared" si="1"/>
        <v>16</v>
      </c>
      <c r="I147" s="8" t="s">
        <v>76</v>
      </c>
      <c r="J147" s="10">
        <v>90</v>
      </c>
      <c r="K147" s="8"/>
      <c r="L147" s="11">
        <f>H147*J147</f>
        <v>1440</v>
      </c>
      <c r="M147" s="11"/>
      <c r="O147" s="11"/>
      <c r="Q147">
        <v>2</v>
      </c>
    </row>
    <row r="148" spans="2:17" x14ac:dyDescent="0.25">
      <c r="B148" s="8"/>
      <c r="C148" s="8">
        <v>2</v>
      </c>
      <c r="D148" s="8"/>
      <c r="E148" s="8"/>
      <c r="F148" s="21"/>
      <c r="G148" s="23" t="s">
        <v>151</v>
      </c>
      <c r="H148" s="22"/>
      <c r="I148" s="8"/>
      <c r="J148" s="10"/>
      <c r="K148" s="8"/>
      <c r="L148" s="11"/>
      <c r="M148" s="11"/>
      <c r="N148" s="11">
        <f>SUM(M149:M151)</f>
        <v>1440</v>
      </c>
      <c r="O148" s="8"/>
    </row>
    <row r="149" spans="2:17" x14ac:dyDescent="0.25">
      <c r="B149" s="8"/>
      <c r="C149" s="8"/>
      <c r="D149" s="8">
        <v>1</v>
      </c>
      <c r="E149" s="8"/>
      <c r="F149" s="21"/>
      <c r="G149" s="24" t="s">
        <v>152</v>
      </c>
      <c r="H149" s="22"/>
      <c r="I149" s="8"/>
      <c r="J149" s="10"/>
      <c r="K149" s="8"/>
      <c r="L149" s="11"/>
      <c r="M149" s="11">
        <f>SUM(L150)</f>
        <v>720</v>
      </c>
      <c r="N149" s="11"/>
      <c r="O149" s="11"/>
    </row>
    <row r="150" spans="2:17" x14ac:dyDescent="0.25">
      <c r="B150" s="8"/>
      <c r="C150" s="8"/>
      <c r="D150" s="8"/>
      <c r="E150" s="8">
        <v>1</v>
      </c>
      <c r="F150" s="21"/>
      <c r="G150" s="24" t="s">
        <v>5</v>
      </c>
      <c r="H150" s="22">
        <f t="shared" si="1"/>
        <v>8</v>
      </c>
      <c r="I150" s="8" t="s">
        <v>76</v>
      </c>
      <c r="J150" s="10">
        <v>90</v>
      </c>
      <c r="K150" s="8"/>
      <c r="L150" s="11">
        <f>H150*J150</f>
        <v>720</v>
      </c>
      <c r="M150" s="11"/>
      <c r="N150" s="11"/>
      <c r="O150" s="11"/>
      <c r="Q150">
        <v>1</v>
      </c>
    </row>
    <row r="151" spans="2:17" x14ac:dyDescent="0.25">
      <c r="B151" s="8"/>
      <c r="C151" s="8"/>
      <c r="D151" s="8">
        <v>2</v>
      </c>
      <c r="E151" s="8"/>
      <c r="F151" s="21"/>
      <c r="G151" s="24" t="s">
        <v>153</v>
      </c>
      <c r="H151" s="22"/>
      <c r="I151" s="8"/>
      <c r="J151" s="10"/>
      <c r="K151" s="8"/>
      <c r="L151" s="11"/>
      <c r="M151" s="11">
        <f>SUM(L152)</f>
        <v>720</v>
      </c>
      <c r="N151" s="8"/>
      <c r="O151" s="8"/>
    </row>
    <row r="152" spans="2:17" x14ac:dyDescent="0.25">
      <c r="B152" s="8"/>
      <c r="C152" s="8"/>
      <c r="D152" s="8"/>
      <c r="E152" s="8">
        <v>1</v>
      </c>
      <c r="F152" s="21"/>
      <c r="G152" s="24" t="s">
        <v>5</v>
      </c>
      <c r="H152" s="22">
        <f t="shared" si="1"/>
        <v>8</v>
      </c>
      <c r="I152" s="8" t="s">
        <v>76</v>
      </c>
      <c r="J152" s="10">
        <v>90</v>
      </c>
      <c r="K152" s="8"/>
      <c r="L152" s="11">
        <f>H152*J152</f>
        <v>720</v>
      </c>
      <c r="M152" s="11"/>
      <c r="N152" s="8"/>
      <c r="O152" s="8"/>
      <c r="Q152">
        <v>1</v>
      </c>
    </row>
    <row r="153" spans="2:17" x14ac:dyDescent="0.25">
      <c r="B153" s="8"/>
      <c r="C153" s="8">
        <v>3</v>
      </c>
      <c r="D153" s="8"/>
      <c r="E153" s="8"/>
      <c r="F153" s="21"/>
      <c r="G153" s="23" t="s">
        <v>154</v>
      </c>
      <c r="H153" s="22"/>
      <c r="I153" s="8"/>
      <c r="J153" s="10"/>
      <c r="K153" s="8"/>
      <c r="L153" s="11"/>
      <c r="M153" s="11"/>
      <c r="N153" s="11">
        <f>SUM(M154:M165)</f>
        <v>4320</v>
      </c>
      <c r="O153" s="8"/>
    </row>
    <row r="154" spans="2:17" x14ac:dyDescent="0.25">
      <c r="B154" s="8"/>
      <c r="C154" s="8"/>
      <c r="D154" s="8">
        <v>1</v>
      </c>
      <c r="E154" s="8"/>
      <c r="F154" s="21"/>
      <c r="G154" s="23" t="s">
        <v>155</v>
      </c>
      <c r="H154" s="22"/>
      <c r="I154" s="8"/>
      <c r="J154" s="10"/>
      <c r="K154" s="8"/>
      <c r="L154" s="11"/>
      <c r="M154" s="11">
        <f>SUM(L155:L161)</f>
        <v>2880</v>
      </c>
      <c r="N154" s="8"/>
      <c r="O154" s="8"/>
    </row>
    <row r="155" spans="2:17" x14ac:dyDescent="0.25">
      <c r="B155" s="8"/>
      <c r="C155" s="8"/>
      <c r="D155" s="8"/>
      <c r="E155" s="8">
        <v>1</v>
      </c>
      <c r="F155" s="21"/>
      <c r="G155" s="24" t="s">
        <v>156</v>
      </c>
      <c r="H155" s="22"/>
      <c r="I155" s="8"/>
      <c r="J155" s="10"/>
      <c r="K155" s="8"/>
      <c r="L155" s="11">
        <f>SUM(K156)</f>
        <v>720</v>
      </c>
      <c r="M155" s="11"/>
      <c r="N155" s="11"/>
      <c r="O155" s="11"/>
    </row>
    <row r="156" spans="2:17" x14ac:dyDescent="0.25">
      <c r="B156" s="8"/>
      <c r="C156" s="8"/>
      <c r="D156" s="8"/>
      <c r="E156" s="8"/>
      <c r="F156" s="21">
        <v>1</v>
      </c>
      <c r="G156" s="24" t="s">
        <v>5</v>
      </c>
      <c r="H156" s="22">
        <f t="shared" si="1"/>
        <v>8</v>
      </c>
      <c r="I156" s="8" t="s">
        <v>76</v>
      </c>
      <c r="J156" s="10">
        <v>90</v>
      </c>
      <c r="K156" s="11">
        <f>H156*J156</f>
        <v>720</v>
      </c>
      <c r="L156" s="11"/>
      <c r="M156" s="11"/>
      <c r="N156" s="11"/>
      <c r="O156" s="11"/>
      <c r="Q156">
        <v>1</v>
      </c>
    </row>
    <row r="157" spans="2:17" x14ac:dyDescent="0.25">
      <c r="B157" s="8"/>
      <c r="C157" s="8"/>
      <c r="D157" s="8"/>
      <c r="E157" s="8">
        <v>2</v>
      </c>
      <c r="F157" s="21"/>
      <c r="G157" s="24" t="s">
        <v>157</v>
      </c>
      <c r="H157" s="22"/>
      <c r="I157" s="8"/>
      <c r="J157" s="10"/>
      <c r="K157" s="8"/>
      <c r="L157" s="11">
        <f>SUM(K158)</f>
        <v>720</v>
      </c>
      <c r="M157" s="11"/>
      <c r="N157" s="8"/>
      <c r="O157" s="8"/>
    </row>
    <row r="158" spans="2:17" x14ac:dyDescent="0.25">
      <c r="B158" s="8"/>
      <c r="C158" s="8"/>
      <c r="D158" s="8"/>
      <c r="E158" s="8"/>
      <c r="F158" s="21">
        <v>1</v>
      </c>
      <c r="G158" s="24" t="s">
        <v>5</v>
      </c>
      <c r="H158" s="22">
        <f t="shared" si="1"/>
        <v>8</v>
      </c>
      <c r="I158" s="8" t="s">
        <v>76</v>
      </c>
      <c r="J158" s="10">
        <v>90</v>
      </c>
      <c r="K158" s="11">
        <f>H158*J158</f>
        <v>720</v>
      </c>
      <c r="L158" s="11"/>
      <c r="M158" s="11"/>
      <c r="N158" s="8"/>
      <c r="O158" s="8"/>
      <c r="Q158">
        <v>1</v>
      </c>
    </row>
    <row r="159" spans="2:17" x14ac:dyDescent="0.25">
      <c r="B159" s="8"/>
      <c r="C159" s="8"/>
      <c r="D159" s="8"/>
      <c r="E159" s="8">
        <v>3</v>
      </c>
      <c r="F159" s="21"/>
      <c r="G159" s="24" t="s">
        <v>158</v>
      </c>
      <c r="H159" s="22"/>
      <c r="I159" s="8"/>
      <c r="J159" s="10"/>
      <c r="K159" s="8"/>
      <c r="L159" s="11">
        <f>SUM(K160)</f>
        <v>720</v>
      </c>
      <c r="M159" s="8"/>
      <c r="N159" s="8"/>
      <c r="O159" s="11"/>
    </row>
    <row r="160" spans="2:17" x14ac:dyDescent="0.25">
      <c r="B160" s="8"/>
      <c r="C160" s="8"/>
      <c r="D160" s="8"/>
      <c r="E160" s="8"/>
      <c r="F160" s="21">
        <v>1</v>
      </c>
      <c r="G160" s="24" t="s">
        <v>5</v>
      </c>
      <c r="H160" s="22">
        <f t="shared" si="1"/>
        <v>8</v>
      </c>
      <c r="I160" s="8" t="s">
        <v>76</v>
      </c>
      <c r="J160" s="10">
        <v>90</v>
      </c>
      <c r="K160" s="11">
        <f>H160*J160</f>
        <v>720</v>
      </c>
      <c r="L160" s="11"/>
      <c r="M160" s="8"/>
      <c r="N160" s="8"/>
      <c r="O160" s="11"/>
      <c r="Q160">
        <v>1</v>
      </c>
    </row>
    <row r="161" spans="2:17" x14ac:dyDescent="0.25">
      <c r="B161" s="8"/>
      <c r="C161" s="8"/>
      <c r="D161" s="8"/>
      <c r="E161" s="8">
        <v>4</v>
      </c>
      <c r="F161" s="21"/>
      <c r="G161" s="24" t="s">
        <v>159</v>
      </c>
      <c r="H161" s="22"/>
      <c r="I161" s="8"/>
      <c r="J161" s="10"/>
      <c r="K161" s="8"/>
      <c r="L161" s="11">
        <f>SUM(K162)</f>
        <v>720</v>
      </c>
      <c r="M161" s="11"/>
      <c r="N161" s="11"/>
      <c r="O161" s="11"/>
    </row>
    <row r="162" spans="2:17" x14ac:dyDescent="0.25">
      <c r="B162" s="8"/>
      <c r="C162" s="8"/>
      <c r="D162" s="8"/>
      <c r="E162" s="8"/>
      <c r="F162" s="21">
        <v>1</v>
      </c>
      <c r="G162" s="24" t="s">
        <v>5</v>
      </c>
      <c r="H162" s="22">
        <f t="shared" si="1"/>
        <v>8</v>
      </c>
      <c r="I162" s="8" t="s">
        <v>76</v>
      </c>
      <c r="J162" s="10">
        <v>90</v>
      </c>
      <c r="K162" s="11">
        <f>H162*J162</f>
        <v>720</v>
      </c>
      <c r="L162" s="11"/>
      <c r="M162" s="11"/>
      <c r="N162" s="11"/>
      <c r="O162" s="11"/>
      <c r="Q162">
        <v>1</v>
      </c>
    </row>
    <row r="163" spans="2:17" x14ac:dyDescent="0.25">
      <c r="B163" s="8"/>
      <c r="C163" s="8"/>
      <c r="D163" s="8">
        <v>2</v>
      </c>
      <c r="E163" s="8"/>
      <c r="F163" s="21"/>
      <c r="G163" s="24" t="s">
        <v>160</v>
      </c>
      <c r="H163" s="22"/>
      <c r="I163" s="8"/>
      <c r="J163" s="10"/>
      <c r="K163" s="8"/>
      <c r="L163" s="11"/>
      <c r="M163" s="11">
        <f>SUM(L164)</f>
        <v>720</v>
      </c>
      <c r="N163" s="8"/>
      <c r="O163" s="8"/>
    </row>
    <row r="164" spans="2:17" x14ac:dyDescent="0.25">
      <c r="B164" s="8"/>
      <c r="C164" s="8"/>
      <c r="D164" s="8"/>
      <c r="E164" s="21">
        <v>1</v>
      </c>
      <c r="G164" s="24" t="s">
        <v>5</v>
      </c>
      <c r="H164" s="22">
        <f t="shared" si="1"/>
        <v>8</v>
      </c>
      <c r="I164" s="8" t="s">
        <v>76</v>
      </c>
      <c r="J164" s="10">
        <v>90</v>
      </c>
      <c r="K164" s="8"/>
      <c r="L164" s="11">
        <f>H164*J164</f>
        <v>720</v>
      </c>
      <c r="M164" s="11"/>
      <c r="N164" s="8"/>
      <c r="O164" s="8"/>
      <c r="Q164">
        <v>1</v>
      </c>
    </row>
    <row r="165" spans="2:17" x14ac:dyDescent="0.25">
      <c r="B165" s="8"/>
      <c r="C165" s="8"/>
      <c r="D165" s="8">
        <v>3</v>
      </c>
      <c r="E165" s="8"/>
      <c r="F165" s="21"/>
      <c r="G165" s="24" t="s">
        <v>161</v>
      </c>
      <c r="H165" s="22"/>
      <c r="I165" s="8"/>
      <c r="J165" s="10"/>
      <c r="K165" s="8"/>
      <c r="L165" s="11"/>
      <c r="M165" s="11">
        <f>SUM(L166)</f>
        <v>720</v>
      </c>
      <c r="N165" s="8"/>
      <c r="O165" s="8"/>
    </row>
    <row r="166" spans="2:17" x14ac:dyDescent="0.25">
      <c r="B166" s="8"/>
      <c r="C166" s="8"/>
      <c r="D166" s="8"/>
      <c r="E166" s="21">
        <v>1</v>
      </c>
      <c r="G166" s="24" t="s">
        <v>5</v>
      </c>
      <c r="H166" s="22">
        <f t="shared" si="1"/>
        <v>8</v>
      </c>
      <c r="I166" s="8" t="s">
        <v>76</v>
      </c>
      <c r="J166" s="10">
        <v>90</v>
      </c>
      <c r="K166" s="8"/>
      <c r="L166" s="11">
        <f>H166*J166</f>
        <v>720</v>
      </c>
      <c r="M166" s="8"/>
      <c r="N166" s="8"/>
      <c r="O166" s="8"/>
      <c r="Q166">
        <v>1</v>
      </c>
    </row>
    <row r="167" spans="2:17" x14ac:dyDescent="0.25">
      <c r="B167" s="8">
        <v>4</v>
      </c>
      <c r="C167" s="8"/>
      <c r="D167" s="8"/>
      <c r="E167" s="8"/>
      <c r="F167" s="21"/>
      <c r="G167" s="23" t="s">
        <v>162</v>
      </c>
      <c r="H167" s="22"/>
      <c r="I167" s="8"/>
      <c r="J167" s="10"/>
      <c r="K167" s="8"/>
      <c r="L167" s="11"/>
      <c r="M167" s="11"/>
      <c r="N167" s="8"/>
      <c r="O167" s="11">
        <f>SUM(N168:N183)</f>
        <v>16200</v>
      </c>
    </row>
    <row r="168" spans="2:17" x14ac:dyDescent="0.25">
      <c r="B168" s="8"/>
      <c r="C168" s="8">
        <v>1</v>
      </c>
      <c r="D168" s="8"/>
      <c r="E168" s="8"/>
      <c r="F168" s="21"/>
      <c r="G168" s="23" t="s">
        <v>163</v>
      </c>
      <c r="H168" s="22"/>
      <c r="I168" s="8"/>
      <c r="J168" s="10"/>
      <c r="K168" s="8"/>
      <c r="L168" s="11"/>
      <c r="M168" s="8"/>
      <c r="N168" s="11">
        <f>SUM(M169:M181)</f>
        <v>10440</v>
      </c>
      <c r="O168" s="8"/>
    </row>
    <row r="169" spans="2:17" x14ac:dyDescent="0.25">
      <c r="B169" s="8"/>
      <c r="C169" s="8"/>
      <c r="D169" s="8">
        <v>1</v>
      </c>
      <c r="E169" s="8"/>
      <c r="F169" s="21"/>
      <c r="G169" s="24" t="s">
        <v>164</v>
      </c>
      <c r="H169" s="22"/>
      <c r="I169" s="8"/>
      <c r="J169" s="10"/>
      <c r="K169" s="11"/>
      <c r="L169" s="8"/>
      <c r="M169" s="11">
        <f>SUM(L170)</f>
        <v>360</v>
      </c>
      <c r="N169" s="11"/>
      <c r="O169" s="8"/>
    </row>
    <row r="170" spans="2:17" x14ac:dyDescent="0.25">
      <c r="B170" s="8"/>
      <c r="C170" s="8"/>
      <c r="D170" s="8"/>
      <c r="E170" s="21">
        <v>1</v>
      </c>
      <c r="G170" s="24" t="s">
        <v>5</v>
      </c>
      <c r="H170" s="22">
        <f t="shared" si="1"/>
        <v>4</v>
      </c>
      <c r="I170" s="8" t="s">
        <v>76</v>
      </c>
      <c r="J170" s="10">
        <v>90</v>
      </c>
      <c r="K170" s="11"/>
      <c r="L170" s="11">
        <f>H170*J170</f>
        <v>360</v>
      </c>
      <c r="M170" s="8"/>
      <c r="N170" s="11"/>
      <c r="O170" s="8"/>
      <c r="Q170">
        <v>0.5</v>
      </c>
    </row>
    <row r="171" spans="2:17" x14ac:dyDescent="0.25">
      <c r="B171" s="8"/>
      <c r="C171" s="8"/>
      <c r="D171" s="8">
        <v>2</v>
      </c>
      <c r="E171" s="8"/>
      <c r="F171" s="21"/>
      <c r="G171" s="23" t="s">
        <v>165</v>
      </c>
      <c r="H171" s="22"/>
      <c r="I171" s="8"/>
      <c r="J171" s="10"/>
      <c r="K171" s="11"/>
      <c r="L171" s="8"/>
      <c r="M171" s="11">
        <f>L172</f>
        <v>2160</v>
      </c>
      <c r="N171" s="8"/>
      <c r="O171" s="8"/>
    </row>
    <row r="172" spans="2:17" x14ac:dyDescent="0.25">
      <c r="B172" s="8"/>
      <c r="C172" s="8"/>
      <c r="D172" s="8"/>
      <c r="E172" s="8">
        <v>1</v>
      </c>
      <c r="F172" s="21"/>
      <c r="G172" s="24" t="s">
        <v>166</v>
      </c>
      <c r="H172" s="22"/>
      <c r="I172" s="8"/>
      <c r="J172" s="10"/>
      <c r="L172" s="11">
        <f>SUM(K173)</f>
        <v>2160</v>
      </c>
      <c r="M172" s="8"/>
      <c r="N172" s="8"/>
      <c r="O172" s="8"/>
    </row>
    <row r="173" spans="2:17" x14ac:dyDescent="0.25">
      <c r="B173" s="8"/>
      <c r="C173" s="8"/>
      <c r="D173" s="8"/>
      <c r="E173" s="21"/>
      <c r="F173">
        <v>1</v>
      </c>
      <c r="G173" s="24" t="s">
        <v>5</v>
      </c>
      <c r="H173" s="22">
        <f t="shared" si="1"/>
        <v>24</v>
      </c>
      <c r="I173" s="8" t="s">
        <v>76</v>
      </c>
      <c r="J173" s="10">
        <v>90</v>
      </c>
      <c r="K173" s="11">
        <f>H173*J173</f>
        <v>2160</v>
      </c>
      <c r="L173" s="11"/>
      <c r="M173" s="8"/>
      <c r="N173" s="8"/>
      <c r="O173" s="8"/>
      <c r="Q173">
        <v>3</v>
      </c>
    </row>
    <row r="174" spans="2:17" x14ac:dyDescent="0.25">
      <c r="B174" s="8"/>
      <c r="C174" s="8"/>
      <c r="D174" s="8"/>
      <c r="E174" s="8">
        <v>2</v>
      </c>
      <c r="F174" s="21"/>
      <c r="G174" s="24" t="s">
        <v>167</v>
      </c>
      <c r="H174" s="22"/>
      <c r="I174" s="8"/>
      <c r="J174" s="10"/>
      <c r="K174" s="11"/>
      <c r="L174" s="11">
        <f>SUM(K175)</f>
        <v>1440</v>
      </c>
      <c r="M174" s="11"/>
      <c r="N174" s="8"/>
      <c r="O174" s="8"/>
    </row>
    <row r="175" spans="2:17" x14ac:dyDescent="0.25">
      <c r="B175" s="8"/>
      <c r="C175" s="8"/>
      <c r="D175" s="8"/>
      <c r="E175" s="21"/>
      <c r="F175">
        <v>1</v>
      </c>
      <c r="G175" s="24" t="s">
        <v>5</v>
      </c>
      <c r="H175" s="22">
        <f>Q175*8</f>
        <v>16</v>
      </c>
      <c r="I175" s="8" t="s">
        <v>76</v>
      </c>
      <c r="J175" s="10">
        <v>90</v>
      </c>
      <c r="K175" s="11">
        <f>H175*J175</f>
        <v>1440</v>
      </c>
      <c r="L175" s="8"/>
      <c r="M175" s="11"/>
      <c r="N175" s="8"/>
      <c r="O175" s="8"/>
      <c r="Q175">
        <v>2</v>
      </c>
    </row>
    <row r="176" spans="2:17" x14ac:dyDescent="0.25">
      <c r="B176" s="8"/>
      <c r="C176" s="8"/>
      <c r="D176" s="8">
        <v>3</v>
      </c>
      <c r="E176" s="8"/>
      <c r="F176" s="21"/>
      <c r="G176" s="24" t="s">
        <v>168</v>
      </c>
      <c r="I176" s="8"/>
      <c r="J176" s="10"/>
      <c r="K176" s="11"/>
      <c r="L176" s="11"/>
      <c r="M176" s="11">
        <f>SUM(L177)</f>
        <v>2880</v>
      </c>
      <c r="N176" s="8"/>
      <c r="O176" s="8"/>
    </row>
    <row r="177" spans="2:17" x14ac:dyDescent="0.25">
      <c r="B177" s="8"/>
      <c r="C177" s="8"/>
      <c r="D177" s="8"/>
      <c r="E177" s="21">
        <v>1</v>
      </c>
      <c r="G177" s="24" t="s">
        <v>5</v>
      </c>
      <c r="H177" s="22">
        <f t="shared" si="1"/>
        <v>32</v>
      </c>
      <c r="I177" s="8" t="s">
        <v>76</v>
      </c>
      <c r="J177" s="10">
        <v>90</v>
      </c>
      <c r="K177" s="11"/>
      <c r="L177" s="11">
        <f>H177*J177</f>
        <v>2880</v>
      </c>
      <c r="M177" s="8"/>
      <c r="N177" s="8"/>
      <c r="O177" s="8"/>
      <c r="Q177">
        <v>4</v>
      </c>
    </row>
    <row r="178" spans="2:17" ht="15" customHeight="1" x14ac:dyDescent="0.25">
      <c r="B178" s="8"/>
      <c r="C178" s="8"/>
      <c r="D178" s="8">
        <v>4</v>
      </c>
      <c r="E178" s="8"/>
      <c r="F178" s="21"/>
      <c r="G178" s="24" t="s">
        <v>169</v>
      </c>
      <c r="H178" s="22"/>
      <c r="I178" s="8"/>
      <c r="J178" s="10"/>
      <c r="K178" s="11"/>
      <c r="L178" s="8"/>
      <c r="M178" s="11">
        <f>SUM(L179)</f>
        <v>2160</v>
      </c>
      <c r="N178" s="8"/>
      <c r="O178" s="8"/>
    </row>
    <row r="179" spans="2:17" ht="15" customHeight="1" x14ac:dyDescent="0.25">
      <c r="B179" s="8"/>
      <c r="C179" s="8"/>
      <c r="D179" s="8"/>
      <c r="E179" s="21">
        <v>1</v>
      </c>
      <c r="G179" s="24" t="s">
        <v>5</v>
      </c>
      <c r="H179" s="22">
        <f t="shared" si="1"/>
        <v>24</v>
      </c>
      <c r="I179" s="8" t="s">
        <v>76</v>
      </c>
      <c r="J179" s="10">
        <v>90</v>
      </c>
      <c r="K179" s="11"/>
      <c r="L179" s="11">
        <f>H179*J179</f>
        <v>2160</v>
      </c>
      <c r="M179" s="8"/>
      <c r="N179" s="8"/>
      <c r="O179" s="8"/>
      <c r="Q179">
        <v>3</v>
      </c>
    </row>
    <row r="180" spans="2:17" x14ac:dyDescent="0.25">
      <c r="B180" s="8"/>
      <c r="C180" s="8"/>
      <c r="D180" s="8">
        <v>5</v>
      </c>
      <c r="E180" s="8"/>
      <c r="F180" s="21"/>
      <c r="G180" s="24" t="s">
        <v>170</v>
      </c>
      <c r="H180" s="22"/>
      <c r="I180" s="8"/>
      <c r="J180" s="10"/>
      <c r="K180" s="11"/>
      <c r="L180" s="11"/>
      <c r="M180" s="11">
        <f>SUM(L181)</f>
        <v>2880</v>
      </c>
      <c r="N180" s="8"/>
      <c r="O180" s="8"/>
    </row>
    <row r="181" spans="2:17" x14ac:dyDescent="0.25">
      <c r="B181" s="8"/>
      <c r="C181" s="8"/>
      <c r="D181" s="8"/>
      <c r="E181" s="21">
        <v>1</v>
      </c>
      <c r="G181" s="24" t="s">
        <v>5</v>
      </c>
      <c r="H181" s="22">
        <f t="shared" si="1"/>
        <v>32</v>
      </c>
      <c r="I181" s="8" t="s">
        <v>76</v>
      </c>
      <c r="J181" s="10">
        <v>90</v>
      </c>
      <c r="K181" s="11"/>
      <c r="L181" s="11">
        <f>H181*J181</f>
        <v>2880</v>
      </c>
      <c r="M181" s="8"/>
      <c r="N181" s="8"/>
      <c r="O181" s="8"/>
      <c r="Q181">
        <v>4</v>
      </c>
    </row>
    <row r="182" spans="2:17" x14ac:dyDescent="0.25">
      <c r="B182" s="8"/>
      <c r="C182" s="8">
        <v>2</v>
      </c>
      <c r="D182" s="8"/>
      <c r="E182" s="8"/>
      <c r="F182" s="21"/>
      <c r="G182" s="23" t="s">
        <v>171</v>
      </c>
      <c r="H182" s="22"/>
      <c r="I182" s="8"/>
      <c r="J182" s="10"/>
      <c r="K182" s="11"/>
      <c r="L182" s="8"/>
      <c r="M182" s="8"/>
      <c r="N182" s="11">
        <f>SUM(M183:M189)</f>
        <v>5760</v>
      </c>
      <c r="O182" s="8"/>
    </row>
    <row r="183" spans="2:17" x14ac:dyDescent="0.25">
      <c r="B183" s="12"/>
      <c r="C183" s="12"/>
      <c r="D183" s="12">
        <v>1</v>
      </c>
      <c r="E183" s="12"/>
      <c r="F183" s="21"/>
      <c r="G183" s="24" t="s">
        <v>172</v>
      </c>
      <c r="H183" s="22"/>
      <c r="I183" s="12"/>
      <c r="J183" s="10"/>
      <c r="K183" s="11"/>
      <c r="L183" s="11"/>
      <c r="M183" s="11">
        <f>SUM(L184)</f>
        <v>2880</v>
      </c>
      <c r="N183" s="13"/>
      <c r="O183" s="13"/>
    </row>
    <row r="184" spans="2:17" x14ac:dyDescent="0.25">
      <c r="B184" s="12"/>
      <c r="C184" s="12"/>
      <c r="D184" s="12"/>
      <c r="E184" s="21">
        <v>1</v>
      </c>
      <c r="G184" s="24" t="s">
        <v>5</v>
      </c>
      <c r="H184" s="22">
        <f t="shared" si="1"/>
        <v>32</v>
      </c>
      <c r="I184" s="8" t="s">
        <v>76</v>
      </c>
      <c r="J184" s="10">
        <v>90</v>
      </c>
      <c r="K184" s="11"/>
      <c r="L184" s="11">
        <f>H184*J184</f>
        <v>2880</v>
      </c>
      <c r="M184" s="13"/>
      <c r="N184" s="13"/>
      <c r="O184" s="13"/>
      <c r="Q184">
        <v>4</v>
      </c>
    </row>
    <row r="185" spans="2:17" x14ac:dyDescent="0.25">
      <c r="B185" s="12"/>
      <c r="C185" s="12"/>
      <c r="D185" s="12">
        <v>2</v>
      </c>
      <c r="E185" s="12"/>
      <c r="F185" s="21"/>
      <c r="G185" s="24" t="s">
        <v>173</v>
      </c>
      <c r="H185" s="22"/>
      <c r="I185" s="8"/>
      <c r="J185" s="10"/>
      <c r="K185" s="11"/>
      <c r="L185" s="13"/>
      <c r="M185" s="11">
        <f>SUM(L186)</f>
        <v>1440</v>
      </c>
      <c r="N185" s="13"/>
      <c r="O185" s="13"/>
    </row>
    <row r="186" spans="2:17" x14ac:dyDescent="0.25">
      <c r="B186" s="12"/>
      <c r="C186" s="12"/>
      <c r="D186" s="12"/>
      <c r="E186" s="21">
        <v>1</v>
      </c>
      <c r="G186" s="24" t="s">
        <v>5</v>
      </c>
      <c r="H186" s="22">
        <f t="shared" si="1"/>
        <v>16</v>
      </c>
      <c r="I186" s="8" t="s">
        <v>76</v>
      </c>
      <c r="J186" s="10">
        <v>90</v>
      </c>
      <c r="K186" s="11"/>
      <c r="L186" s="11">
        <f>H186*J186</f>
        <v>1440</v>
      </c>
      <c r="M186" s="13"/>
      <c r="N186" s="13"/>
      <c r="O186" s="13"/>
      <c r="Q186">
        <v>2</v>
      </c>
    </row>
    <row r="187" spans="2:17" x14ac:dyDescent="0.25">
      <c r="B187" s="12"/>
      <c r="C187" s="12"/>
      <c r="D187" s="12">
        <v>3</v>
      </c>
      <c r="E187" s="12"/>
      <c r="F187" s="21"/>
      <c r="G187" s="24" t="s">
        <v>174</v>
      </c>
      <c r="H187" s="22"/>
      <c r="J187" s="10"/>
      <c r="K187" s="11"/>
      <c r="L187" s="11"/>
      <c r="M187" s="11">
        <f>SUM(L188)</f>
        <v>720</v>
      </c>
      <c r="N187" s="13"/>
      <c r="O187" s="13"/>
    </row>
    <row r="188" spans="2:17" x14ac:dyDescent="0.25">
      <c r="B188" s="12"/>
      <c r="C188" s="12"/>
      <c r="D188" s="12"/>
      <c r="E188" s="21">
        <v>1</v>
      </c>
      <c r="G188" s="24" t="s">
        <v>5</v>
      </c>
      <c r="H188" s="22">
        <f t="shared" si="1"/>
        <v>8</v>
      </c>
      <c r="I188" s="8" t="s">
        <v>76</v>
      </c>
      <c r="J188" s="10">
        <v>90</v>
      </c>
      <c r="K188" s="11"/>
      <c r="L188" s="11">
        <f>H188*J188</f>
        <v>720</v>
      </c>
      <c r="M188" s="13"/>
      <c r="N188" s="13"/>
      <c r="O188" s="13"/>
      <c r="Q188">
        <v>1</v>
      </c>
    </row>
    <row r="189" spans="2:17" x14ac:dyDescent="0.25">
      <c r="B189" s="12"/>
      <c r="C189" s="12"/>
      <c r="D189" s="12">
        <v>4</v>
      </c>
      <c r="E189" s="12"/>
      <c r="F189" s="21"/>
      <c r="G189" s="24" t="s">
        <v>175</v>
      </c>
      <c r="H189" s="22"/>
      <c r="I189" s="8"/>
      <c r="J189" s="10"/>
      <c r="K189" s="11"/>
      <c r="L189" s="13"/>
      <c r="M189" s="11">
        <f>SUM(L190)</f>
        <v>720</v>
      </c>
      <c r="N189" s="13"/>
      <c r="O189" s="13"/>
    </row>
    <row r="190" spans="2:17" x14ac:dyDescent="0.25">
      <c r="B190" s="12"/>
      <c r="C190" s="12"/>
      <c r="D190" s="12"/>
      <c r="E190" s="21">
        <v>1</v>
      </c>
      <c r="G190" s="24" t="s">
        <v>5</v>
      </c>
      <c r="H190" s="22">
        <f t="shared" si="1"/>
        <v>8</v>
      </c>
      <c r="I190" s="8" t="s">
        <v>76</v>
      </c>
      <c r="J190" s="10">
        <v>90</v>
      </c>
      <c r="K190" s="11"/>
      <c r="L190" s="11">
        <f>H190*J190</f>
        <v>720</v>
      </c>
      <c r="M190" s="13"/>
      <c r="N190" s="13"/>
      <c r="O190" s="13"/>
      <c r="Q190">
        <v>1</v>
      </c>
    </row>
    <row r="191" spans="2:17" x14ac:dyDescent="0.25">
      <c r="B191" s="12">
        <v>5</v>
      </c>
      <c r="C191" s="12"/>
      <c r="D191" s="12"/>
      <c r="E191" s="12"/>
      <c r="F191" s="21"/>
      <c r="G191" s="23" t="s">
        <v>176</v>
      </c>
      <c r="H191" s="22"/>
      <c r="I191" s="12"/>
      <c r="J191" s="10"/>
      <c r="K191" s="11"/>
      <c r="L191" s="13"/>
      <c r="M191" s="13"/>
      <c r="N191" s="13"/>
      <c r="O191" s="13">
        <f>SUM(N192:N206)</f>
        <v>25920</v>
      </c>
    </row>
    <row r="192" spans="2:17" x14ac:dyDescent="0.25">
      <c r="B192" s="12"/>
      <c r="C192" s="12">
        <v>1</v>
      </c>
      <c r="D192" s="12"/>
      <c r="E192" s="12"/>
      <c r="F192" s="21"/>
      <c r="G192" s="24" t="s">
        <v>203</v>
      </c>
      <c r="H192" s="22"/>
      <c r="I192" s="12"/>
      <c r="J192" s="10"/>
      <c r="K192" s="11"/>
      <c r="L192" s="11"/>
      <c r="M192" s="13"/>
      <c r="N192" s="11">
        <f>SUM(M193)</f>
        <v>7200</v>
      </c>
      <c r="O192" s="13"/>
    </row>
    <row r="193" spans="2:17" x14ac:dyDescent="0.25">
      <c r="B193" s="12"/>
      <c r="C193" s="12"/>
      <c r="D193" s="12">
        <v>1</v>
      </c>
      <c r="E193" s="12"/>
      <c r="F193" s="21"/>
      <c r="G193" s="24" t="s">
        <v>5</v>
      </c>
      <c r="H193" s="22">
        <f>Q193*8</f>
        <v>80</v>
      </c>
      <c r="I193" s="12" t="s">
        <v>76</v>
      </c>
      <c r="J193" s="10">
        <v>90</v>
      </c>
      <c r="K193" s="11"/>
      <c r="L193" s="11"/>
      <c r="M193" s="11">
        <f>H193*J193</f>
        <v>7200</v>
      </c>
      <c r="N193" s="13"/>
      <c r="O193" s="13"/>
      <c r="Q193">
        <v>10</v>
      </c>
    </row>
    <row r="194" spans="2:17" x14ac:dyDescent="0.25">
      <c r="B194" s="12"/>
      <c r="C194" s="12">
        <v>2</v>
      </c>
      <c r="D194" s="12"/>
      <c r="E194" s="12"/>
      <c r="F194" s="21"/>
      <c r="G194" s="24" t="s">
        <v>204</v>
      </c>
      <c r="H194" s="22"/>
      <c r="I194" s="8"/>
      <c r="J194" s="10"/>
      <c r="K194" s="11"/>
      <c r="L194" s="13"/>
      <c r="M194" s="13"/>
      <c r="N194" s="11">
        <f>SUM(M195)</f>
        <v>3600</v>
      </c>
      <c r="O194" s="13"/>
    </row>
    <row r="195" spans="2:17" x14ac:dyDescent="0.25">
      <c r="B195" s="12"/>
      <c r="C195" s="12"/>
      <c r="D195" s="12">
        <v>1</v>
      </c>
      <c r="E195" s="12"/>
      <c r="F195" s="21"/>
      <c r="G195" s="24" t="s">
        <v>5</v>
      </c>
      <c r="H195" s="22">
        <f>Q195*8</f>
        <v>40</v>
      </c>
      <c r="I195" s="12" t="s">
        <v>76</v>
      </c>
      <c r="J195" s="10">
        <v>90</v>
      </c>
      <c r="K195" s="11"/>
      <c r="L195" s="13"/>
      <c r="M195" s="11">
        <f>H195*J195</f>
        <v>3600</v>
      </c>
      <c r="N195" s="13"/>
      <c r="O195" s="13"/>
      <c r="Q195">
        <v>5</v>
      </c>
    </row>
    <row r="196" spans="2:17" x14ac:dyDescent="0.25">
      <c r="B196" s="12"/>
      <c r="C196" s="12">
        <v>3</v>
      </c>
      <c r="D196" s="12"/>
      <c r="E196" s="12"/>
      <c r="F196" s="21"/>
      <c r="G196" s="24" t="s">
        <v>205</v>
      </c>
      <c r="H196" s="22"/>
      <c r="I196" s="12"/>
      <c r="J196" s="10"/>
      <c r="K196" s="11"/>
      <c r="L196" s="11"/>
      <c r="M196" s="13"/>
      <c r="N196" s="11">
        <f>SUM(M197)</f>
        <v>2880</v>
      </c>
      <c r="O196" s="13"/>
    </row>
    <row r="197" spans="2:17" x14ac:dyDescent="0.25">
      <c r="B197" s="12"/>
      <c r="C197" s="12"/>
      <c r="D197" s="12">
        <v>1</v>
      </c>
      <c r="E197" s="12"/>
      <c r="F197" s="21"/>
      <c r="G197" s="24" t="s">
        <v>5</v>
      </c>
      <c r="H197" s="22">
        <f>Q197*8</f>
        <v>32</v>
      </c>
      <c r="I197" s="12" t="s">
        <v>76</v>
      </c>
      <c r="J197" s="10">
        <v>90</v>
      </c>
      <c r="K197" s="11"/>
      <c r="L197" s="11"/>
      <c r="M197" s="11">
        <f>H197*J197</f>
        <v>2880</v>
      </c>
      <c r="N197" s="13"/>
      <c r="O197" s="13"/>
      <c r="Q197">
        <v>4</v>
      </c>
    </row>
    <row r="198" spans="2:17" x14ac:dyDescent="0.25">
      <c r="B198" s="12"/>
      <c r="C198" s="12">
        <v>4</v>
      </c>
      <c r="D198" s="12"/>
      <c r="E198" s="12"/>
      <c r="F198" s="21"/>
      <c r="G198" s="24" t="s">
        <v>206</v>
      </c>
      <c r="H198" s="22"/>
      <c r="I198" s="8"/>
      <c r="J198" s="10"/>
      <c r="K198" s="11"/>
      <c r="L198" s="13"/>
      <c r="M198" s="13"/>
      <c r="N198" s="11">
        <f>SUM(M199)</f>
        <v>3600</v>
      </c>
      <c r="O198" s="13"/>
    </row>
    <row r="199" spans="2:17" x14ac:dyDescent="0.25">
      <c r="B199" s="12"/>
      <c r="C199" s="12"/>
      <c r="D199" s="12">
        <v>1</v>
      </c>
      <c r="E199" s="12"/>
      <c r="F199" s="21"/>
      <c r="G199" s="24" t="s">
        <v>5</v>
      </c>
      <c r="H199" s="22">
        <f>Q199*8</f>
        <v>40</v>
      </c>
      <c r="I199" s="12" t="s">
        <v>76</v>
      </c>
      <c r="J199" s="10">
        <v>90</v>
      </c>
      <c r="K199" s="11"/>
      <c r="L199" s="13"/>
      <c r="M199" s="11">
        <f>H199*J199</f>
        <v>3600</v>
      </c>
      <c r="N199" s="13"/>
      <c r="O199" s="13"/>
      <c r="Q199">
        <v>5</v>
      </c>
    </row>
    <row r="200" spans="2:17" x14ac:dyDescent="0.25">
      <c r="B200" s="12"/>
      <c r="C200" s="12">
        <v>5</v>
      </c>
      <c r="D200" s="12"/>
      <c r="E200" s="12"/>
      <c r="F200" s="21"/>
      <c r="G200" s="24" t="s">
        <v>207</v>
      </c>
      <c r="H200" s="22"/>
      <c r="I200" s="12"/>
      <c r="J200" s="10"/>
      <c r="K200" s="11"/>
      <c r="L200" s="11"/>
      <c r="M200" s="13"/>
      <c r="N200" s="11">
        <f>SUM(M201)</f>
        <v>2160</v>
      </c>
      <c r="O200" s="13"/>
    </row>
    <row r="201" spans="2:17" x14ac:dyDescent="0.25">
      <c r="B201" s="12"/>
      <c r="C201" s="12"/>
      <c r="D201" s="12">
        <v>1</v>
      </c>
      <c r="E201" s="12"/>
      <c r="F201" s="21"/>
      <c r="G201" s="24" t="s">
        <v>5</v>
      </c>
      <c r="H201" s="22">
        <f>Q201*8</f>
        <v>24</v>
      </c>
      <c r="I201" s="12" t="s">
        <v>76</v>
      </c>
      <c r="J201" s="10">
        <v>90</v>
      </c>
      <c r="K201" s="11"/>
      <c r="L201" s="11"/>
      <c r="M201" s="11">
        <f>H201*J201</f>
        <v>2160</v>
      </c>
      <c r="N201" s="13"/>
      <c r="O201" s="13"/>
      <c r="Q201">
        <v>3</v>
      </c>
    </row>
    <row r="202" spans="2:17" x14ac:dyDescent="0.25">
      <c r="B202" s="12"/>
      <c r="C202" s="12">
        <v>6</v>
      </c>
      <c r="D202" s="12"/>
      <c r="E202" s="12"/>
      <c r="F202" s="21"/>
      <c r="G202" s="23" t="s">
        <v>208</v>
      </c>
      <c r="H202" s="22"/>
      <c r="I202" s="8"/>
      <c r="J202" s="10"/>
      <c r="K202" s="11"/>
      <c r="L202" s="13"/>
      <c r="M202" s="13"/>
      <c r="N202" s="13">
        <f>SUM(M203:M210)</f>
        <v>6480</v>
      </c>
      <c r="O202" s="13"/>
    </row>
    <row r="203" spans="2:17" x14ac:dyDescent="0.25">
      <c r="B203" s="12"/>
      <c r="C203" s="12"/>
      <c r="D203" s="12">
        <v>1</v>
      </c>
      <c r="E203" s="12"/>
      <c r="F203" s="21"/>
      <c r="G203" s="24" t="s">
        <v>209</v>
      </c>
      <c r="H203" s="22"/>
      <c r="I203" s="8"/>
      <c r="J203" s="10"/>
      <c r="K203" s="11"/>
      <c r="L203" s="13"/>
      <c r="M203" s="11">
        <f>SUM(L204)</f>
        <v>2160</v>
      </c>
      <c r="N203" s="13"/>
      <c r="O203" s="13"/>
    </row>
    <row r="204" spans="2:17" x14ac:dyDescent="0.25">
      <c r="B204" s="12"/>
      <c r="C204" s="12"/>
      <c r="E204" s="12">
        <v>1</v>
      </c>
      <c r="F204" s="21"/>
      <c r="G204" s="24" t="s">
        <v>5</v>
      </c>
      <c r="H204" s="22">
        <f>Q204*8</f>
        <v>24</v>
      </c>
      <c r="I204" s="12" t="s">
        <v>76</v>
      </c>
      <c r="J204" s="10">
        <v>90</v>
      </c>
      <c r="K204" s="11"/>
      <c r="L204" s="11">
        <f>H204*J204</f>
        <v>2160</v>
      </c>
      <c r="M204" s="13"/>
      <c r="N204" s="13"/>
      <c r="O204" s="13"/>
      <c r="Q204">
        <v>3</v>
      </c>
    </row>
    <row r="205" spans="2:17" x14ac:dyDescent="0.25">
      <c r="B205" s="12"/>
      <c r="C205" s="12"/>
      <c r="D205" s="12">
        <v>2</v>
      </c>
      <c r="E205" s="12"/>
      <c r="F205" s="21"/>
      <c r="G205" s="24" t="s">
        <v>210</v>
      </c>
      <c r="H205" s="22"/>
      <c r="I205" s="8"/>
      <c r="J205" s="10"/>
      <c r="K205" s="11"/>
      <c r="L205" s="13"/>
      <c r="M205" s="11">
        <f>SUM(L206)</f>
        <v>1440</v>
      </c>
      <c r="N205" s="13"/>
      <c r="O205" s="13"/>
    </row>
    <row r="206" spans="2:17" x14ac:dyDescent="0.25">
      <c r="B206" s="12"/>
      <c r="C206" s="12"/>
      <c r="D206" s="12"/>
      <c r="E206" s="12">
        <v>1</v>
      </c>
      <c r="F206" s="21"/>
      <c r="G206" s="24" t="s">
        <v>5</v>
      </c>
      <c r="H206" s="22">
        <f>Q206*8</f>
        <v>16</v>
      </c>
      <c r="I206" s="12" t="s">
        <v>76</v>
      </c>
      <c r="J206" s="10">
        <v>90</v>
      </c>
      <c r="K206" s="11"/>
      <c r="L206" s="11">
        <f>H206*J206</f>
        <v>1440</v>
      </c>
      <c r="M206" s="13"/>
      <c r="N206" s="13"/>
      <c r="O206" s="13"/>
      <c r="Q206">
        <v>2</v>
      </c>
    </row>
    <row r="207" spans="2:17" x14ac:dyDescent="0.25">
      <c r="B207" s="12"/>
      <c r="C207" s="12"/>
      <c r="D207" s="12">
        <v>3</v>
      </c>
      <c r="E207" s="12"/>
      <c r="F207" s="21"/>
      <c r="G207" s="24" t="s">
        <v>201</v>
      </c>
      <c r="H207" s="22"/>
      <c r="I207" s="8"/>
      <c r="J207" s="10"/>
      <c r="K207" s="11"/>
      <c r="L207" s="13"/>
      <c r="M207" s="11">
        <f>SUM(L208)</f>
        <v>1440</v>
      </c>
      <c r="N207" s="13"/>
      <c r="O207" s="13"/>
    </row>
    <row r="208" spans="2:17" x14ac:dyDescent="0.25">
      <c r="B208" s="12"/>
      <c r="C208" s="12"/>
      <c r="D208" s="12"/>
      <c r="E208" s="21">
        <v>1</v>
      </c>
      <c r="G208" s="24" t="s">
        <v>5</v>
      </c>
      <c r="H208" s="22">
        <f>Q208*8</f>
        <v>16</v>
      </c>
      <c r="I208" s="8" t="s">
        <v>76</v>
      </c>
      <c r="J208" s="10">
        <v>90</v>
      </c>
      <c r="K208" s="11"/>
      <c r="L208" s="11">
        <f>H208*J208</f>
        <v>1440</v>
      </c>
      <c r="M208" s="13"/>
      <c r="N208" s="13"/>
      <c r="O208" s="13"/>
      <c r="Q208">
        <v>2</v>
      </c>
    </row>
    <row r="209" spans="2:17" x14ac:dyDescent="0.25">
      <c r="B209" s="12"/>
      <c r="C209" s="12"/>
      <c r="D209" s="12">
        <v>4</v>
      </c>
      <c r="E209" s="12"/>
      <c r="F209" s="21"/>
      <c r="G209" s="24" t="s">
        <v>200</v>
      </c>
      <c r="H209" s="22"/>
      <c r="I209" s="8"/>
      <c r="J209" s="10"/>
      <c r="K209" s="11"/>
      <c r="L209" s="13"/>
      <c r="M209" s="11">
        <f>SUM(L210)</f>
        <v>1440</v>
      </c>
      <c r="N209" s="13"/>
      <c r="O209" s="13"/>
    </row>
    <row r="210" spans="2:17" x14ac:dyDescent="0.25">
      <c r="B210" s="12"/>
      <c r="C210" s="12"/>
      <c r="D210" s="12"/>
      <c r="E210" s="21">
        <v>1</v>
      </c>
      <c r="G210" s="24" t="s">
        <v>5</v>
      </c>
      <c r="H210" s="22">
        <f t="shared" ref="H210:H250" si="2">Q210*8</f>
        <v>16</v>
      </c>
      <c r="I210" s="8" t="s">
        <v>76</v>
      </c>
      <c r="J210" s="10">
        <v>90</v>
      </c>
      <c r="K210" s="11"/>
      <c r="L210" s="11">
        <f>H210*J210</f>
        <v>1440</v>
      </c>
      <c r="M210" s="13"/>
      <c r="N210" s="13"/>
      <c r="O210" s="13"/>
      <c r="Q210">
        <v>2</v>
      </c>
    </row>
    <row r="211" spans="2:17" x14ac:dyDescent="0.25">
      <c r="B211" s="12">
        <v>6</v>
      </c>
      <c r="C211" s="12"/>
      <c r="D211" s="12"/>
      <c r="E211" s="12"/>
      <c r="F211" s="21"/>
      <c r="G211" s="23" t="s">
        <v>199</v>
      </c>
      <c r="H211" s="22"/>
      <c r="I211" s="8"/>
      <c r="J211" s="10"/>
      <c r="K211" s="11"/>
      <c r="L211" s="13"/>
      <c r="M211" s="13"/>
      <c r="N211" s="13"/>
      <c r="O211" s="13">
        <f>SUM(N212:N230)</f>
        <v>8640</v>
      </c>
    </row>
    <row r="212" spans="2:17" x14ac:dyDescent="0.25">
      <c r="B212" s="12"/>
      <c r="C212" s="12">
        <v>1</v>
      </c>
      <c r="D212" s="12"/>
      <c r="E212" s="21"/>
      <c r="F212" s="21"/>
      <c r="G212" s="24" t="s">
        <v>198</v>
      </c>
      <c r="H212" s="22"/>
      <c r="I212" s="8"/>
      <c r="J212" s="10"/>
      <c r="K212" s="11"/>
      <c r="L212" s="13"/>
      <c r="M212" s="13"/>
      <c r="N212" s="11">
        <f>SUM(M213)</f>
        <v>1440</v>
      </c>
      <c r="O212" s="13"/>
    </row>
    <row r="213" spans="2:17" x14ac:dyDescent="0.25">
      <c r="B213" s="12"/>
      <c r="C213" s="12"/>
      <c r="D213" s="12">
        <v>1</v>
      </c>
      <c r="E213" s="21"/>
      <c r="F213" s="21"/>
      <c r="G213" s="24" t="s">
        <v>5</v>
      </c>
      <c r="H213" s="22">
        <f t="shared" si="2"/>
        <v>16</v>
      </c>
      <c r="I213" s="8" t="s">
        <v>76</v>
      </c>
      <c r="J213" s="10">
        <v>90</v>
      </c>
      <c r="K213" s="11"/>
      <c r="L213" s="13"/>
      <c r="M213" s="11">
        <f>H213*J213</f>
        <v>1440</v>
      </c>
      <c r="N213" s="13"/>
      <c r="O213" s="13"/>
      <c r="Q213">
        <v>2</v>
      </c>
    </row>
    <row r="214" spans="2:17" x14ac:dyDescent="0.25">
      <c r="B214" s="12"/>
      <c r="C214" s="12">
        <v>2</v>
      </c>
      <c r="D214" s="12"/>
      <c r="E214" s="21"/>
      <c r="F214" s="21"/>
      <c r="G214" s="24" t="s">
        <v>197</v>
      </c>
      <c r="H214" s="22"/>
      <c r="I214" s="8"/>
      <c r="J214" s="10"/>
      <c r="K214" s="11"/>
      <c r="L214" s="13"/>
      <c r="M214" s="13"/>
      <c r="N214" s="11">
        <f>SUM(M215)</f>
        <v>2160</v>
      </c>
      <c r="O214" s="13"/>
    </row>
    <row r="215" spans="2:17" x14ac:dyDescent="0.25">
      <c r="B215" s="12"/>
      <c r="C215" s="12"/>
      <c r="D215" s="12">
        <v>1</v>
      </c>
      <c r="E215" s="21"/>
      <c r="F215" s="21"/>
      <c r="G215" s="24" t="s">
        <v>5</v>
      </c>
      <c r="H215" s="22">
        <f t="shared" si="2"/>
        <v>24</v>
      </c>
      <c r="I215" s="8" t="s">
        <v>76</v>
      </c>
      <c r="J215" s="10">
        <v>90</v>
      </c>
      <c r="K215" s="11"/>
      <c r="L215" s="13"/>
      <c r="M215" s="11">
        <f>H215*J215</f>
        <v>2160</v>
      </c>
      <c r="N215" s="13"/>
      <c r="O215" s="13"/>
      <c r="Q215">
        <v>3</v>
      </c>
    </row>
    <row r="216" spans="2:17" x14ac:dyDescent="0.25">
      <c r="B216" s="12"/>
      <c r="C216" s="12">
        <v>3</v>
      </c>
      <c r="D216" s="12"/>
      <c r="E216" s="21"/>
      <c r="F216" s="21"/>
      <c r="G216" s="24" t="s">
        <v>196</v>
      </c>
      <c r="H216" s="22"/>
      <c r="I216" s="8"/>
      <c r="J216" s="10"/>
      <c r="K216" s="11"/>
      <c r="L216" s="13"/>
      <c r="M216" s="13"/>
      <c r="N216" s="11">
        <f>SUM(M217)</f>
        <v>1440</v>
      </c>
      <c r="O216" s="13"/>
    </row>
    <row r="217" spans="2:17" x14ac:dyDescent="0.25">
      <c r="B217" s="12"/>
      <c r="C217" s="12"/>
      <c r="D217" s="12">
        <v>1</v>
      </c>
      <c r="E217" s="21"/>
      <c r="F217" s="21"/>
      <c r="G217" s="24" t="s">
        <v>5</v>
      </c>
      <c r="H217" s="22">
        <f t="shared" si="2"/>
        <v>16</v>
      </c>
      <c r="I217" s="8" t="s">
        <v>76</v>
      </c>
      <c r="J217" s="10">
        <v>90</v>
      </c>
      <c r="K217" s="11"/>
      <c r="L217" s="13"/>
      <c r="M217" s="11">
        <f>H217*J217</f>
        <v>1440</v>
      </c>
      <c r="N217" s="13"/>
      <c r="O217" s="13"/>
      <c r="Q217">
        <v>2</v>
      </c>
    </row>
    <row r="218" spans="2:17" x14ac:dyDescent="0.25">
      <c r="B218" s="12"/>
      <c r="C218" s="12">
        <v>4</v>
      </c>
      <c r="D218" s="12"/>
      <c r="E218" s="21"/>
      <c r="F218" s="21"/>
      <c r="G218" s="23" t="s">
        <v>195</v>
      </c>
      <c r="H218" s="22"/>
      <c r="I218" s="8"/>
      <c r="J218" s="10"/>
      <c r="K218" s="11"/>
      <c r="L218" s="13"/>
      <c r="M218" s="13"/>
      <c r="N218" s="13"/>
      <c r="O218" s="13"/>
    </row>
    <row r="219" spans="2:17" ht="28.5" x14ac:dyDescent="0.25">
      <c r="B219" s="12"/>
      <c r="C219" s="12"/>
      <c r="D219" s="12">
        <v>1</v>
      </c>
      <c r="F219" s="21"/>
      <c r="G219" s="24" t="s">
        <v>211</v>
      </c>
      <c r="H219" s="22"/>
      <c r="I219" s="8"/>
      <c r="J219" s="10"/>
      <c r="K219" s="11"/>
      <c r="L219" s="13"/>
      <c r="M219" s="11">
        <f>SUM(L220)</f>
        <v>720</v>
      </c>
      <c r="N219" s="13"/>
      <c r="O219" s="13"/>
    </row>
    <row r="220" spans="2:17" x14ac:dyDescent="0.25">
      <c r="B220" s="12"/>
      <c r="C220" s="12"/>
      <c r="E220" s="12">
        <v>1</v>
      </c>
      <c r="F220" s="21"/>
      <c r="G220" s="24" t="s">
        <v>5</v>
      </c>
      <c r="H220" s="22">
        <f t="shared" si="2"/>
        <v>8</v>
      </c>
      <c r="I220" s="8" t="s">
        <v>76</v>
      </c>
      <c r="J220" s="10">
        <v>90</v>
      </c>
      <c r="K220" s="11"/>
      <c r="L220" s="11">
        <f>H220*J220</f>
        <v>720</v>
      </c>
      <c r="M220" s="13"/>
      <c r="N220" s="13"/>
      <c r="O220" s="13"/>
      <c r="Q220">
        <v>1</v>
      </c>
    </row>
    <row r="221" spans="2:17" ht="30" x14ac:dyDescent="0.25">
      <c r="B221" s="12"/>
      <c r="C221" s="12"/>
      <c r="D221" s="12">
        <v>2</v>
      </c>
      <c r="E221" s="21"/>
      <c r="F221" s="21"/>
      <c r="G221" s="23" t="s">
        <v>194</v>
      </c>
      <c r="H221" s="22"/>
      <c r="I221" s="8"/>
      <c r="J221" s="10"/>
      <c r="K221" s="11"/>
      <c r="L221" s="13"/>
      <c r="M221" s="13"/>
      <c r="N221" s="13"/>
      <c r="O221" s="13"/>
    </row>
    <row r="222" spans="2:17" ht="28.5" x14ac:dyDescent="0.25">
      <c r="B222" s="12"/>
      <c r="C222" s="12"/>
      <c r="D222" s="12"/>
      <c r="E222" s="21">
        <v>1</v>
      </c>
      <c r="F222" s="21"/>
      <c r="G222" s="24" t="s">
        <v>212</v>
      </c>
      <c r="H222" s="22"/>
      <c r="I222" s="8"/>
      <c r="J222" s="10"/>
      <c r="K222" s="11"/>
      <c r="L222" s="11">
        <f>SUM(K223)</f>
        <v>720</v>
      </c>
      <c r="M222" s="13"/>
      <c r="N222" s="13"/>
      <c r="O222" s="13"/>
    </row>
    <row r="223" spans="2:17" x14ac:dyDescent="0.25">
      <c r="B223" s="12"/>
      <c r="C223" s="12"/>
      <c r="D223" s="12"/>
      <c r="F223" s="12">
        <v>1</v>
      </c>
      <c r="G223" s="24" t="s">
        <v>5</v>
      </c>
      <c r="H223" s="22">
        <f t="shared" si="2"/>
        <v>8</v>
      </c>
      <c r="I223" s="8" t="s">
        <v>76</v>
      </c>
      <c r="J223" s="10">
        <v>90</v>
      </c>
      <c r="K223" s="11">
        <f>H223*J223</f>
        <v>720</v>
      </c>
      <c r="L223" s="13"/>
      <c r="M223" s="13"/>
      <c r="N223" s="13"/>
      <c r="O223" s="13"/>
      <c r="Q223">
        <v>1</v>
      </c>
    </row>
    <row r="224" spans="2:17" ht="28.5" x14ac:dyDescent="0.25">
      <c r="B224" s="12"/>
      <c r="C224" s="12"/>
      <c r="D224" s="12"/>
      <c r="E224" s="21">
        <v>2</v>
      </c>
      <c r="F224" s="21"/>
      <c r="G224" s="24" t="s">
        <v>193</v>
      </c>
      <c r="H224" s="22"/>
      <c r="I224" s="8"/>
      <c r="J224" s="10"/>
      <c r="K224" s="11"/>
      <c r="L224" s="11">
        <f>SUM(K225)</f>
        <v>720</v>
      </c>
      <c r="M224" s="13"/>
      <c r="N224" s="13"/>
      <c r="O224" s="13"/>
    </row>
    <row r="225" spans="2:17" x14ac:dyDescent="0.25">
      <c r="B225" s="12"/>
      <c r="C225" s="12"/>
      <c r="D225" s="12"/>
      <c r="E225" s="21"/>
      <c r="F225" s="12">
        <v>1</v>
      </c>
      <c r="G225" s="24" t="s">
        <v>5</v>
      </c>
      <c r="H225" s="22">
        <f t="shared" si="2"/>
        <v>8</v>
      </c>
      <c r="I225" s="8" t="s">
        <v>76</v>
      </c>
      <c r="J225" s="10">
        <v>90</v>
      </c>
      <c r="K225" s="11">
        <f>H225*J225</f>
        <v>720</v>
      </c>
      <c r="L225" s="13"/>
      <c r="M225" s="13"/>
      <c r="N225" s="13"/>
      <c r="O225" s="13"/>
      <c r="Q225">
        <v>1</v>
      </c>
    </row>
    <row r="226" spans="2:17" ht="28.5" x14ac:dyDescent="0.25">
      <c r="B226" s="12"/>
      <c r="C226" s="12"/>
      <c r="D226" s="12"/>
      <c r="E226" s="21">
        <v>3</v>
      </c>
      <c r="F226" s="21"/>
      <c r="G226" s="24" t="s">
        <v>192</v>
      </c>
      <c r="H226" s="22"/>
      <c r="I226" s="8"/>
      <c r="J226" s="10"/>
      <c r="K226" s="11"/>
      <c r="L226" s="11">
        <f>SUM(K227)</f>
        <v>2160</v>
      </c>
      <c r="M226" s="13"/>
      <c r="N226" s="13"/>
      <c r="O226" s="13"/>
    </row>
    <row r="227" spans="2:17" x14ac:dyDescent="0.25">
      <c r="B227" s="12"/>
      <c r="C227" s="12"/>
      <c r="D227" s="12"/>
      <c r="E227" s="21"/>
      <c r="F227" s="12">
        <v>1</v>
      </c>
      <c r="G227" s="24" t="s">
        <v>5</v>
      </c>
      <c r="H227" s="22">
        <f t="shared" si="2"/>
        <v>24</v>
      </c>
      <c r="I227" s="8" t="s">
        <v>76</v>
      </c>
      <c r="J227" s="10">
        <v>90</v>
      </c>
      <c r="K227" s="11">
        <f>H227*J227</f>
        <v>2160</v>
      </c>
      <c r="L227" s="13"/>
      <c r="M227" s="13"/>
      <c r="N227" s="13"/>
      <c r="O227" s="13"/>
      <c r="Q227">
        <v>3</v>
      </c>
    </row>
    <row r="228" spans="2:17" x14ac:dyDescent="0.25">
      <c r="B228" s="12"/>
      <c r="C228" s="12">
        <v>5</v>
      </c>
      <c r="D228" s="12"/>
      <c r="E228" s="12"/>
      <c r="F228" s="21"/>
      <c r="G228" s="23" t="s">
        <v>191</v>
      </c>
      <c r="H228" s="22"/>
      <c r="I228" s="8"/>
      <c r="J228" s="10"/>
      <c r="K228" s="11"/>
      <c r="L228" s="13"/>
      <c r="M228" s="13"/>
      <c r="N228" s="13">
        <f>SUM(M229:M231)</f>
        <v>3600</v>
      </c>
      <c r="O228" s="13"/>
    </row>
    <row r="229" spans="2:17" x14ac:dyDescent="0.25">
      <c r="B229" s="12"/>
      <c r="C229" s="12"/>
      <c r="D229" s="12">
        <v>1</v>
      </c>
      <c r="E229" s="21"/>
      <c r="F229" s="21"/>
      <c r="G229" s="24" t="s">
        <v>190</v>
      </c>
      <c r="H229" s="22"/>
      <c r="I229" s="8"/>
      <c r="J229" s="10"/>
      <c r="K229" s="11"/>
      <c r="M229" s="11">
        <f>SUM(K230)</f>
        <v>1440</v>
      </c>
      <c r="N229" s="13"/>
      <c r="O229" s="13"/>
    </row>
    <row r="230" spans="2:17" x14ac:dyDescent="0.25">
      <c r="B230" s="12"/>
      <c r="C230" s="12"/>
      <c r="D230" s="12"/>
      <c r="E230" s="12">
        <v>1</v>
      </c>
      <c r="F230" s="21"/>
      <c r="G230" s="24" t="s">
        <v>5</v>
      </c>
      <c r="H230" s="22">
        <f t="shared" si="2"/>
        <v>16</v>
      </c>
      <c r="I230" s="8" t="s">
        <v>76</v>
      </c>
      <c r="J230" s="10">
        <v>90</v>
      </c>
      <c r="K230" s="11">
        <f>H230*J230</f>
        <v>1440</v>
      </c>
      <c r="L230" s="13"/>
      <c r="M230" s="13"/>
      <c r="N230" s="13"/>
      <c r="O230" s="13"/>
      <c r="Q230">
        <v>2</v>
      </c>
    </row>
    <row r="231" spans="2:17" x14ac:dyDescent="0.25">
      <c r="B231" s="12"/>
      <c r="C231" s="12"/>
      <c r="D231" s="12">
        <v>2</v>
      </c>
      <c r="E231" s="21"/>
      <c r="F231" s="21"/>
      <c r="G231" s="24" t="s">
        <v>189</v>
      </c>
      <c r="H231" s="22"/>
      <c r="I231" s="8"/>
      <c r="J231" s="10"/>
      <c r="K231" s="11"/>
      <c r="M231" s="11">
        <f>SUM(K232)</f>
        <v>2160</v>
      </c>
      <c r="N231" s="13"/>
      <c r="O231" s="13"/>
    </row>
    <row r="232" spans="2:17" x14ac:dyDescent="0.25">
      <c r="B232" s="12"/>
      <c r="C232" s="12"/>
      <c r="D232" s="12"/>
      <c r="E232" s="12">
        <v>1</v>
      </c>
      <c r="F232" s="21"/>
      <c r="G232" s="24" t="s">
        <v>5</v>
      </c>
      <c r="H232" s="22">
        <f t="shared" si="2"/>
        <v>24</v>
      </c>
      <c r="I232" s="8" t="s">
        <v>76</v>
      </c>
      <c r="J232" s="10">
        <v>90</v>
      </c>
      <c r="K232" s="11">
        <f>H232*J232</f>
        <v>2160</v>
      </c>
      <c r="L232" s="13"/>
      <c r="M232" s="13"/>
      <c r="N232" s="13"/>
      <c r="O232" s="13"/>
      <c r="Q232">
        <v>3</v>
      </c>
    </row>
    <row r="233" spans="2:17" x14ac:dyDescent="0.25">
      <c r="B233" s="12">
        <v>7</v>
      </c>
      <c r="C233" s="12"/>
      <c r="D233" s="12"/>
      <c r="E233" s="12"/>
      <c r="F233" s="21"/>
      <c r="G233" s="23" t="s">
        <v>188</v>
      </c>
      <c r="H233" s="22"/>
      <c r="I233" s="8"/>
      <c r="J233" s="10"/>
      <c r="K233" s="11"/>
      <c r="L233" s="13"/>
      <c r="M233" s="13"/>
      <c r="N233" s="13"/>
      <c r="O233" s="13">
        <f>SUM(N234:N241)</f>
        <v>11520</v>
      </c>
    </row>
    <row r="234" spans="2:17" x14ac:dyDescent="0.25">
      <c r="B234" s="12"/>
      <c r="C234" s="12">
        <v>1</v>
      </c>
      <c r="D234" s="12"/>
      <c r="E234" s="12"/>
      <c r="F234" s="21"/>
      <c r="G234" s="24" t="s">
        <v>187</v>
      </c>
      <c r="H234" s="22"/>
      <c r="I234" s="8"/>
      <c r="J234" s="10"/>
      <c r="K234" s="11"/>
      <c r="L234" s="13"/>
      <c r="M234" s="13"/>
      <c r="N234" s="11">
        <f>SUM(M235)</f>
        <v>3600</v>
      </c>
      <c r="O234" s="13"/>
    </row>
    <row r="235" spans="2:17" x14ac:dyDescent="0.25">
      <c r="B235" s="12"/>
      <c r="C235" s="12"/>
      <c r="D235" s="12">
        <v>1</v>
      </c>
      <c r="E235" s="12"/>
      <c r="F235" s="21"/>
      <c r="G235" s="24" t="s">
        <v>5</v>
      </c>
      <c r="H235" s="22">
        <f t="shared" si="2"/>
        <v>40</v>
      </c>
      <c r="I235" s="8" t="s">
        <v>76</v>
      </c>
      <c r="J235" s="10">
        <v>90</v>
      </c>
      <c r="K235" s="11"/>
      <c r="L235" s="13"/>
      <c r="M235" s="11">
        <f>H235*J235</f>
        <v>3600</v>
      </c>
      <c r="N235" s="13"/>
      <c r="O235" s="13"/>
      <c r="Q235">
        <v>5</v>
      </c>
    </row>
    <row r="236" spans="2:17" x14ac:dyDescent="0.25">
      <c r="B236" s="12"/>
      <c r="C236" s="12">
        <v>2</v>
      </c>
      <c r="D236" s="12"/>
      <c r="E236" s="12"/>
      <c r="G236" s="24" t="s">
        <v>186</v>
      </c>
      <c r="H236" s="22"/>
      <c r="I236" s="8"/>
      <c r="J236" s="10"/>
      <c r="K236" s="11"/>
      <c r="L236" s="13"/>
      <c r="M236" s="13"/>
      <c r="N236" s="11">
        <f>SUM(M237)</f>
        <v>3600</v>
      </c>
      <c r="O236" s="13"/>
    </row>
    <row r="237" spans="2:17" x14ac:dyDescent="0.25">
      <c r="B237" s="12"/>
      <c r="C237" s="12"/>
      <c r="D237" s="12">
        <v>1</v>
      </c>
      <c r="E237" s="12"/>
      <c r="F237" s="21"/>
      <c r="G237" s="24" t="s">
        <v>5</v>
      </c>
      <c r="H237" s="22">
        <f t="shared" si="2"/>
        <v>40</v>
      </c>
      <c r="I237" s="8" t="s">
        <v>76</v>
      </c>
      <c r="J237" s="10">
        <v>90</v>
      </c>
      <c r="K237" s="11"/>
      <c r="L237" s="13"/>
      <c r="M237" s="11">
        <f>H237*J237</f>
        <v>3600</v>
      </c>
      <c r="N237" s="13"/>
      <c r="O237" s="13"/>
      <c r="Q237">
        <v>5</v>
      </c>
    </row>
    <row r="238" spans="2:17" x14ac:dyDescent="0.25">
      <c r="B238" s="12"/>
      <c r="C238" s="12">
        <v>3</v>
      </c>
      <c r="D238" s="12"/>
      <c r="E238" s="12"/>
      <c r="F238" s="21"/>
      <c r="G238" s="24" t="s">
        <v>185</v>
      </c>
      <c r="H238" s="22"/>
      <c r="I238" s="8"/>
      <c r="J238" s="10"/>
      <c r="K238" s="11"/>
      <c r="L238" s="13"/>
      <c r="M238" s="13"/>
      <c r="N238" s="11">
        <f>SUM(M239)</f>
        <v>2160</v>
      </c>
      <c r="O238" s="13"/>
    </row>
    <row r="239" spans="2:17" x14ac:dyDescent="0.25">
      <c r="B239" s="12"/>
      <c r="C239" s="12"/>
      <c r="D239" s="12">
        <v>1</v>
      </c>
      <c r="E239" s="12"/>
      <c r="F239" s="21"/>
      <c r="G239" s="24" t="s">
        <v>5</v>
      </c>
      <c r="H239" s="22">
        <f t="shared" si="2"/>
        <v>24</v>
      </c>
      <c r="I239" s="8" t="s">
        <v>76</v>
      </c>
      <c r="J239" s="10">
        <v>90</v>
      </c>
      <c r="K239" s="11"/>
      <c r="L239" s="13"/>
      <c r="M239" s="11">
        <f>H239*J239</f>
        <v>2160</v>
      </c>
      <c r="N239" s="13"/>
      <c r="O239" s="13"/>
      <c r="Q239">
        <v>3</v>
      </c>
    </row>
    <row r="240" spans="2:17" x14ac:dyDescent="0.25">
      <c r="B240" s="12"/>
      <c r="C240" s="12">
        <v>4</v>
      </c>
      <c r="D240" s="12"/>
      <c r="E240" s="12"/>
      <c r="F240" s="21"/>
      <c r="G240" s="24" t="s">
        <v>184</v>
      </c>
      <c r="H240" s="22"/>
      <c r="I240" s="8"/>
      <c r="J240" s="10"/>
      <c r="K240" s="11"/>
      <c r="L240" s="13"/>
      <c r="M240" s="13"/>
      <c r="N240" s="11">
        <f>SUM(M241)</f>
        <v>2160</v>
      </c>
      <c r="O240" s="13"/>
    </row>
    <row r="241" spans="2:17" x14ac:dyDescent="0.25">
      <c r="B241" s="12"/>
      <c r="C241" s="12"/>
      <c r="D241" s="12">
        <v>1</v>
      </c>
      <c r="E241" s="12"/>
      <c r="F241" s="21"/>
      <c r="G241" s="24" t="s">
        <v>5</v>
      </c>
      <c r="H241" s="22">
        <f t="shared" si="2"/>
        <v>24</v>
      </c>
      <c r="I241" s="8" t="s">
        <v>76</v>
      </c>
      <c r="J241" s="10">
        <v>90</v>
      </c>
      <c r="K241" s="11"/>
      <c r="L241" s="13"/>
      <c r="M241" s="11">
        <f>H241*J241</f>
        <v>2160</v>
      </c>
      <c r="N241" s="13"/>
      <c r="O241" s="13"/>
      <c r="Q241">
        <v>3</v>
      </c>
    </row>
    <row r="242" spans="2:17" x14ac:dyDescent="0.25">
      <c r="B242" s="12">
        <v>8</v>
      </c>
      <c r="C242" s="12"/>
      <c r="D242" s="12"/>
      <c r="E242" s="12"/>
      <c r="F242" s="21"/>
      <c r="G242" s="24" t="s">
        <v>183</v>
      </c>
      <c r="H242" s="22"/>
      <c r="I242" s="8"/>
      <c r="J242" s="10"/>
      <c r="K242" s="11"/>
      <c r="L242" s="13"/>
      <c r="M242" s="13"/>
      <c r="N242" s="13"/>
      <c r="O242" s="11">
        <f>SUM(N243)</f>
        <v>3600</v>
      </c>
    </row>
    <row r="243" spans="2:17" x14ac:dyDescent="0.25">
      <c r="B243" s="12"/>
      <c r="C243" s="12">
        <v>1</v>
      </c>
      <c r="D243" s="12"/>
      <c r="E243" s="12"/>
      <c r="F243" s="21"/>
      <c r="G243" s="24" t="s">
        <v>5</v>
      </c>
      <c r="H243" s="22">
        <f t="shared" si="2"/>
        <v>40</v>
      </c>
      <c r="I243" s="8" t="s">
        <v>76</v>
      </c>
      <c r="J243" s="10">
        <v>90</v>
      </c>
      <c r="K243" s="11"/>
      <c r="L243" s="13"/>
      <c r="M243" s="13"/>
      <c r="N243" s="11">
        <f>H243*J243</f>
        <v>3600</v>
      </c>
      <c r="O243" s="13"/>
      <c r="Q243">
        <v>5</v>
      </c>
    </row>
    <row r="244" spans="2:17" x14ac:dyDescent="0.25">
      <c r="B244" s="12">
        <v>9</v>
      </c>
      <c r="C244" s="12"/>
      <c r="D244" s="12"/>
      <c r="E244" s="12"/>
      <c r="F244" s="21"/>
      <c r="G244" s="23" t="s">
        <v>182</v>
      </c>
      <c r="H244" s="22"/>
      <c r="I244" s="8"/>
      <c r="J244" s="10"/>
      <c r="K244" s="11"/>
      <c r="L244" s="13"/>
      <c r="M244" s="13"/>
      <c r="N244" s="13"/>
      <c r="O244" s="13">
        <f>SUM(N245:N249)</f>
        <v>2880</v>
      </c>
    </row>
    <row r="245" spans="2:17" x14ac:dyDescent="0.25">
      <c r="B245" s="12"/>
      <c r="C245" s="12">
        <v>1</v>
      </c>
      <c r="D245" s="12"/>
      <c r="E245" s="12"/>
      <c r="F245" s="21"/>
      <c r="G245" s="24" t="s">
        <v>181</v>
      </c>
      <c r="H245" s="22"/>
      <c r="I245" s="8"/>
      <c r="J245" s="10"/>
      <c r="K245" s="11"/>
      <c r="L245" s="13"/>
      <c r="M245" s="13"/>
      <c r="N245" s="11">
        <f>SUM(M246)</f>
        <v>1440</v>
      </c>
      <c r="O245" s="13"/>
    </row>
    <row r="246" spans="2:17" x14ac:dyDescent="0.25">
      <c r="B246" s="12"/>
      <c r="C246" s="12"/>
      <c r="D246" s="12">
        <v>1</v>
      </c>
      <c r="E246" s="12"/>
      <c r="F246" s="21"/>
      <c r="G246" s="24" t="s">
        <v>5</v>
      </c>
      <c r="H246" s="22">
        <f t="shared" si="2"/>
        <v>16</v>
      </c>
      <c r="I246" s="8" t="s">
        <v>76</v>
      </c>
      <c r="J246" s="10">
        <v>90</v>
      </c>
      <c r="K246" s="11"/>
      <c r="L246" s="13"/>
      <c r="M246" s="11">
        <f>H246*J246</f>
        <v>1440</v>
      </c>
      <c r="N246" s="13"/>
      <c r="O246" s="13"/>
      <c r="Q246">
        <v>2</v>
      </c>
    </row>
    <row r="247" spans="2:17" x14ac:dyDescent="0.25">
      <c r="B247" s="12"/>
      <c r="C247" s="12">
        <v>2</v>
      </c>
      <c r="D247" s="12"/>
      <c r="E247" s="12"/>
      <c r="F247" s="21"/>
      <c r="G247" s="24" t="s">
        <v>180</v>
      </c>
      <c r="H247" s="22"/>
      <c r="I247" s="8"/>
      <c r="J247" s="10"/>
      <c r="K247" s="11"/>
      <c r="L247" s="13"/>
      <c r="M247" s="13"/>
      <c r="N247" s="11">
        <f>SUM(M248)</f>
        <v>720</v>
      </c>
      <c r="O247" s="13"/>
    </row>
    <row r="248" spans="2:17" x14ac:dyDescent="0.25">
      <c r="B248" s="12"/>
      <c r="C248" s="12"/>
      <c r="D248" s="12">
        <v>1</v>
      </c>
      <c r="E248" s="12"/>
      <c r="F248" s="21"/>
      <c r="G248" s="24" t="s">
        <v>5</v>
      </c>
      <c r="H248" s="22">
        <f>Q248*8</f>
        <v>8</v>
      </c>
      <c r="I248" s="8" t="s">
        <v>76</v>
      </c>
      <c r="J248" s="10">
        <v>90</v>
      </c>
      <c r="K248" s="11"/>
      <c r="L248" s="13"/>
      <c r="M248" s="11">
        <f>H248*J248</f>
        <v>720</v>
      </c>
      <c r="N248" s="13"/>
      <c r="O248" s="13"/>
      <c r="Q248">
        <v>1</v>
      </c>
    </row>
    <row r="249" spans="2:17" x14ac:dyDescent="0.25">
      <c r="B249" s="12"/>
      <c r="C249" s="12">
        <v>3</v>
      </c>
      <c r="D249" s="12"/>
      <c r="E249" s="12"/>
      <c r="F249" s="21"/>
      <c r="G249" s="24" t="s">
        <v>179</v>
      </c>
      <c r="H249" s="22"/>
      <c r="I249" s="8"/>
      <c r="J249" s="10"/>
      <c r="K249" s="11"/>
      <c r="L249" s="13"/>
      <c r="M249" s="13"/>
      <c r="N249" s="11">
        <f>SUM(M250)</f>
        <v>720</v>
      </c>
      <c r="O249" s="13"/>
    </row>
    <row r="250" spans="2:17" x14ac:dyDescent="0.25">
      <c r="B250" s="12"/>
      <c r="C250" s="12"/>
      <c r="D250" s="12">
        <v>1</v>
      </c>
      <c r="E250" s="12"/>
      <c r="F250" s="21"/>
      <c r="G250" s="24" t="s">
        <v>5</v>
      </c>
      <c r="H250" s="22">
        <f t="shared" si="2"/>
        <v>8</v>
      </c>
      <c r="I250" s="8" t="s">
        <v>76</v>
      </c>
      <c r="J250" s="10">
        <v>90</v>
      </c>
      <c r="K250" s="11"/>
      <c r="L250" s="13"/>
      <c r="M250" s="11">
        <f>H250*J250</f>
        <v>720</v>
      </c>
      <c r="N250" s="13"/>
      <c r="O250" s="13"/>
      <c r="Q250">
        <v>1</v>
      </c>
    </row>
    <row r="251" spans="2:17" x14ac:dyDescent="0.25">
      <c r="B251" s="12">
        <v>10</v>
      </c>
      <c r="C251" s="12"/>
      <c r="D251" s="12"/>
      <c r="E251" s="12"/>
      <c r="F251" s="21"/>
      <c r="G251" s="24" t="s">
        <v>178</v>
      </c>
      <c r="H251" s="22"/>
      <c r="I251" s="8"/>
      <c r="J251" s="10"/>
      <c r="K251" s="11"/>
      <c r="L251" s="13"/>
      <c r="M251" s="13"/>
      <c r="O251" s="11">
        <f>SUM(N252)</f>
        <v>720</v>
      </c>
    </row>
    <row r="252" spans="2:17" x14ac:dyDescent="0.25">
      <c r="B252" s="12"/>
      <c r="C252" s="12">
        <v>1</v>
      </c>
      <c r="D252" s="12"/>
      <c r="E252" s="12"/>
      <c r="F252" s="21"/>
      <c r="G252" s="24" t="s">
        <v>5</v>
      </c>
      <c r="H252" s="22">
        <f>Q252*8</f>
        <v>8</v>
      </c>
      <c r="I252" s="8" t="s">
        <v>76</v>
      </c>
      <c r="J252" s="10">
        <v>90</v>
      </c>
      <c r="K252" s="11"/>
      <c r="L252" s="13"/>
      <c r="M252" s="13"/>
      <c r="N252" s="11">
        <f>H252*J252</f>
        <v>720</v>
      </c>
      <c r="O252" s="13"/>
      <c r="Q252">
        <v>1</v>
      </c>
    </row>
    <row r="253" spans="2:17" x14ac:dyDescent="0.25">
      <c r="B253" s="12">
        <v>11</v>
      </c>
      <c r="C253" s="12"/>
      <c r="D253" s="12"/>
      <c r="E253" s="12"/>
      <c r="F253" s="21"/>
      <c r="G253" s="24" t="s">
        <v>177</v>
      </c>
      <c r="H253" s="22"/>
      <c r="I253" s="8"/>
      <c r="J253" s="10"/>
      <c r="K253" s="11"/>
      <c r="L253" s="13"/>
      <c r="M253" s="13"/>
      <c r="N253" s="13"/>
      <c r="O253" s="11">
        <f>SUM(N254)</f>
        <v>633.6</v>
      </c>
    </row>
    <row r="254" spans="2:17" x14ac:dyDescent="0.25">
      <c r="B254" s="12"/>
      <c r="C254" s="12">
        <v>1</v>
      </c>
      <c r="D254" s="12"/>
      <c r="E254" s="12"/>
      <c r="F254" s="21"/>
      <c r="G254" s="24" t="s">
        <v>5</v>
      </c>
      <c r="H254" s="22">
        <f>Q254*8</f>
        <v>7.04</v>
      </c>
      <c r="I254" s="8" t="s">
        <v>76</v>
      </c>
      <c r="J254" s="10">
        <v>90</v>
      </c>
      <c r="K254" s="11"/>
      <c r="L254" s="13"/>
      <c r="M254" s="13"/>
      <c r="N254" s="11">
        <f>H254*J254</f>
        <v>633.6</v>
      </c>
      <c r="O254" s="13"/>
      <c r="Q254">
        <v>0.88</v>
      </c>
    </row>
    <row r="255" spans="2:17" x14ac:dyDescent="0.25">
      <c r="N255" s="25" t="s">
        <v>4</v>
      </c>
      <c r="O255" s="26">
        <f>SUM(O127:O254)</f>
        <v>88027.200000000012</v>
      </c>
    </row>
    <row r="256" spans="2:17" x14ac:dyDescent="0.25">
      <c r="N256" s="5"/>
    </row>
    <row r="259" spans="3:8" ht="21" x14ac:dyDescent="0.35">
      <c r="C259" s="40" t="s">
        <v>214</v>
      </c>
      <c r="D259" s="40"/>
      <c r="E259" s="40"/>
      <c r="F259" s="40"/>
      <c r="G259" s="40"/>
      <c r="H259" s="40"/>
    </row>
    <row r="260" spans="3:8" x14ac:dyDescent="0.25">
      <c r="C260" s="21" t="s">
        <v>219</v>
      </c>
      <c r="D260" s="41" t="s">
        <v>215</v>
      </c>
      <c r="E260" s="42"/>
      <c r="F260" s="42"/>
      <c r="G260" s="43"/>
      <c r="H260" s="21" t="s">
        <v>75</v>
      </c>
    </row>
    <row r="261" spans="3:8" x14ac:dyDescent="0.25">
      <c r="C261" s="21">
        <v>1</v>
      </c>
      <c r="D261" s="41" t="s">
        <v>218</v>
      </c>
      <c r="E261" s="42"/>
      <c r="F261" s="42"/>
      <c r="G261" s="43"/>
      <c r="H261" s="27">
        <f>L22</f>
        <v>92880</v>
      </c>
    </row>
    <row r="262" spans="3:8" x14ac:dyDescent="0.25">
      <c r="C262" s="21">
        <v>2</v>
      </c>
      <c r="D262" s="44" t="s">
        <v>216</v>
      </c>
      <c r="E262" s="44"/>
      <c r="F262" s="44"/>
      <c r="G262" s="44"/>
      <c r="H262" s="27">
        <f>P116</f>
        <v>114768</v>
      </c>
    </row>
    <row r="263" spans="3:8" x14ac:dyDescent="0.25">
      <c r="C263" s="21">
        <v>3</v>
      </c>
      <c r="D263" s="44" t="s">
        <v>220</v>
      </c>
      <c r="E263" s="44"/>
      <c r="F263" s="44"/>
      <c r="G263" s="44"/>
      <c r="H263" s="27">
        <f>O255</f>
        <v>88027.200000000012</v>
      </c>
    </row>
    <row r="264" spans="3:8" x14ac:dyDescent="0.25">
      <c r="C264" s="41" t="s">
        <v>217</v>
      </c>
      <c r="D264" s="42"/>
      <c r="E264" s="42"/>
      <c r="F264" s="42"/>
      <c r="G264" s="43"/>
      <c r="H264" s="27">
        <f>SUM(H261:H263)</f>
        <v>295675.2</v>
      </c>
    </row>
  </sheetData>
  <mergeCells count="9">
    <mergeCell ref="C264:G264"/>
    <mergeCell ref="E4:L4"/>
    <mergeCell ref="A36:P36"/>
    <mergeCell ref="B125:O125"/>
    <mergeCell ref="C259:H259"/>
    <mergeCell ref="D260:G260"/>
    <mergeCell ref="D261:G261"/>
    <mergeCell ref="D262:G262"/>
    <mergeCell ref="D263:G263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1EFB-42D6-4482-B36A-E1188BB76919}">
  <dimension ref="B2:H35"/>
  <sheetViews>
    <sheetView workbookViewId="0">
      <selection activeCell="G10" sqref="G10"/>
    </sheetView>
  </sheetViews>
  <sheetFormatPr defaultRowHeight="15" x14ac:dyDescent="0.25"/>
  <cols>
    <col min="4" max="4" width="29.85546875" customWidth="1"/>
    <col min="5" max="5" width="36.7109375" customWidth="1"/>
    <col min="6" max="7" width="26" customWidth="1"/>
    <col min="8" max="8" width="26.5703125" customWidth="1"/>
  </cols>
  <sheetData>
    <row r="2" spans="2:8" x14ac:dyDescent="0.25">
      <c r="B2" t="s">
        <v>215</v>
      </c>
      <c r="C2" t="s">
        <v>221</v>
      </c>
      <c r="D2" t="s">
        <v>71</v>
      </c>
      <c r="E2" t="s">
        <v>222</v>
      </c>
      <c r="H2" t="s">
        <v>223</v>
      </c>
    </row>
    <row r="3" spans="2:8" x14ac:dyDescent="0.25">
      <c r="B3">
        <v>2</v>
      </c>
      <c r="D3" t="s">
        <v>216</v>
      </c>
      <c r="F3" s="27">
        <f>SUM(E4:E5)</f>
        <v>92448</v>
      </c>
      <c r="G3" s="28"/>
      <c r="H3" s="28">
        <f>F3+F3*$E$25</f>
        <v>199420.92600335111</v>
      </c>
    </row>
    <row r="4" spans="2:8" x14ac:dyDescent="0.25">
      <c r="C4">
        <v>1</v>
      </c>
      <c r="D4" t="s">
        <v>95</v>
      </c>
      <c r="E4" s="27">
        <f>Costes!P38</f>
        <v>81648</v>
      </c>
      <c r="F4" s="28"/>
      <c r="G4" s="28">
        <f>E4+E4*$E$25</f>
        <v>176124.08885342692</v>
      </c>
      <c r="H4" s="28"/>
    </row>
    <row r="5" spans="2:8" x14ac:dyDescent="0.25">
      <c r="C5">
        <v>2</v>
      </c>
      <c r="D5" t="s">
        <v>236</v>
      </c>
      <c r="E5" s="27">
        <f>Costes!P109</f>
        <v>10800</v>
      </c>
      <c r="F5" s="28"/>
      <c r="G5" s="28">
        <f>E5+E5*$E$25</f>
        <v>23296.837149924198</v>
      </c>
      <c r="H5" s="28"/>
    </row>
    <row r="6" spans="2:8" x14ac:dyDescent="0.25">
      <c r="B6">
        <v>3</v>
      </c>
      <c r="D6" t="s">
        <v>220</v>
      </c>
      <c r="F6" s="27">
        <v>88027.200000000012</v>
      </c>
      <c r="G6" s="28"/>
      <c r="H6" s="28">
        <f>F6+F6*$E$25</f>
        <v>189884.75399664883</v>
      </c>
    </row>
    <row r="7" spans="2:8" x14ac:dyDescent="0.25">
      <c r="F7" s="28">
        <f>SUM(F3:F6)</f>
        <v>180475.2</v>
      </c>
      <c r="G7" s="28"/>
      <c r="H7" s="28">
        <f>SUM(H3:H6)</f>
        <v>389305.67999999993</v>
      </c>
    </row>
    <row r="11" spans="2:8" x14ac:dyDescent="0.25">
      <c r="D11" s="28"/>
    </row>
    <row r="12" spans="2:8" x14ac:dyDescent="0.25">
      <c r="D12" s="39" t="s">
        <v>234</v>
      </c>
      <c r="E12" s="39"/>
      <c r="F12" s="2">
        <v>295675.2</v>
      </c>
      <c r="G12" s="2"/>
    </row>
    <row r="13" spans="2:8" x14ac:dyDescent="0.25">
      <c r="D13" s="46" t="s">
        <v>235</v>
      </c>
      <c r="E13" s="46"/>
      <c r="F13" s="29">
        <f>F12/12</f>
        <v>24639.600000000002</v>
      </c>
      <c r="G13" s="29"/>
      <c r="H13" s="28"/>
    </row>
    <row r="14" spans="2:8" x14ac:dyDescent="0.25">
      <c r="D14" s="30" t="s">
        <v>226</v>
      </c>
      <c r="E14" s="31" t="s">
        <v>227</v>
      </c>
      <c r="F14" s="32" t="s">
        <v>222</v>
      </c>
    </row>
    <row r="15" spans="2:8" x14ac:dyDescent="0.25">
      <c r="D15" s="33" t="s">
        <v>229</v>
      </c>
      <c r="E15" s="34">
        <v>0.5</v>
      </c>
      <c r="F15" s="35">
        <f>E15*$F$13</f>
        <v>12319.800000000001</v>
      </c>
      <c r="G15" s="5"/>
    </row>
    <row r="16" spans="2:8" x14ac:dyDescent="0.25">
      <c r="D16" s="33" t="s">
        <v>230</v>
      </c>
      <c r="E16" s="34">
        <v>0.3</v>
      </c>
      <c r="F16" s="35">
        <f>E16*$F$13</f>
        <v>7391.88</v>
      </c>
      <c r="G16" s="5"/>
    </row>
    <row r="17" spans="2:7" x14ac:dyDescent="0.25">
      <c r="D17" s="36"/>
      <c r="E17" s="37" t="s">
        <v>228</v>
      </c>
      <c r="F17" s="38">
        <f>SUM(F15:F16)</f>
        <v>19711.68</v>
      </c>
      <c r="G17" s="5"/>
    </row>
    <row r="21" spans="2:7" x14ac:dyDescent="0.25">
      <c r="D21" t="s">
        <v>241</v>
      </c>
      <c r="E21" s="2">
        <f>F12-F7</f>
        <v>115200</v>
      </c>
    </row>
    <row r="22" spans="2:7" x14ac:dyDescent="0.25">
      <c r="D22" t="s">
        <v>225</v>
      </c>
      <c r="E22" s="28">
        <f>0.25*F12</f>
        <v>73918.8</v>
      </c>
    </row>
    <row r="23" spans="2:7" x14ac:dyDescent="0.25">
      <c r="D23" t="s">
        <v>232</v>
      </c>
      <c r="E23" s="5">
        <f>F17</f>
        <v>19711.68</v>
      </c>
    </row>
    <row r="24" spans="2:7" x14ac:dyDescent="0.25">
      <c r="D24" t="s">
        <v>231</v>
      </c>
      <c r="E24" s="28">
        <f>SUM(E21:E23)</f>
        <v>208830.47999999998</v>
      </c>
    </row>
    <row r="25" spans="2:7" x14ac:dyDescent="0.25">
      <c r="D25" t="s">
        <v>233</v>
      </c>
      <c r="E25" s="1">
        <f>E24/F7</f>
        <v>1.1571145509189071</v>
      </c>
    </row>
    <row r="29" spans="2:7" x14ac:dyDescent="0.25">
      <c r="C29" t="s">
        <v>221</v>
      </c>
      <c r="D29" t="s">
        <v>71</v>
      </c>
      <c r="F29" t="s">
        <v>223</v>
      </c>
    </row>
    <row r="30" spans="2:7" x14ac:dyDescent="0.25">
      <c r="B30">
        <v>1</v>
      </c>
      <c r="D30" t="s">
        <v>216</v>
      </c>
      <c r="E30" s="28"/>
      <c r="F30" s="28">
        <v>220319.97937939357</v>
      </c>
    </row>
    <row r="31" spans="2:7" x14ac:dyDescent="0.25">
      <c r="C31">
        <v>1</v>
      </c>
      <c r="D31" t="s">
        <v>95</v>
      </c>
      <c r="E31" s="28">
        <v>156739.55873038416</v>
      </c>
      <c r="F31" s="28"/>
    </row>
    <row r="32" spans="2:7" x14ac:dyDescent="0.25">
      <c r="C32">
        <v>2</v>
      </c>
      <c r="D32" t="s">
        <v>224</v>
      </c>
      <c r="E32" s="28">
        <v>42847.674785202013</v>
      </c>
      <c r="F32" s="28"/>
    </row>
    <row r="33" spans="2:6" x14ac:dyDescent="0.25">
      <c r="C33">
        <v>3</v>
      </c>
      <c r="D33" t="s">
        <v>236</v>
      </c>
      <c r="E33" s="28">
        <v>20732.745863807424</v>
      </c>
      <c r="F33" s="28"/>
    </row>
    <row r="34" spans="2:6" x14ac:dyDescent="0.25">
      <c r="B34">
        <v>2</v>
      </c>
      <c r="D34" t="s">
        <v>220</v>
      </c>
      <c r="E34" s="28"/>
      <c r="F34" s="28">
        <v>168985.70062060643</v>
      </c>
    </row>
    <row r="35" spans="2:6" x14ac:dyDescent="0.25">
      <c r="E35" s="28"/>
      <c r="F35" s="28">
        <v>389305.68</v>
      </c>
    </row>
  </sheetData>
  <mergeCells count="2">
    <mergeCell ref="D13:E13"/>
    <mergeCell ref="D12:E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Empresa</vt:lpstr>
      <vt:lpstr>Costes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Dumitru</dc:creator>
  <cp:lastModifiedBy>Valentin Dumitru</cp:lastModifiedBy>
  <dcterms:created xsi:type="dcterms:W3CDTF">2015-06-05T18:17:20Z</dcterms:created>
  <dcterms:modified xsi:type="dcterms:W3CDTF">2024-07-08T19:54:19Z</dcterms:modified>
</cp:coreProperties>
</file>