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aceengineer\data_manager\data\health\da\"/>
    </mc:Choice>
  </mc:AlternateContent>
  <bookViews>
    <workbookView xWindow="0" yWindow="0" windowWidth="19200" windowHeight="11595" firstSheet="1" activeTab="1"/>
  </bookViews>
  <sheets>
    <sheet name="Intro" sheetId="4" r:id="rId1"/>
    <sheet name="DA" sheetId="2" r:id="rId2"/>
    <sheet name="L" sheetId="3" r:id="rId3"/>
    <sheet name="H" sheetId="9" r:id="rId4"/>
    <sheet name="W" sheetId="6" r:id="rId5"/>
    <sheet name="W (2)" sheetId="10" r:id="rId6"/>
    <sheet name="L vs. Age" sheetId="1" r:id="rId7"/>
    <sheet name="W vs. Age" sheetId="5" r:id="rId8"/>
    <sheet name="H vs. Age" sheetId="8" r:id="rId9"/>
  </sheets>
  <calcPr calcId="152511"/>
</workbook>
</file>

<file path=xl/calcChain.xml><?xml version="1.0" encoding="utf-8"?>
<calcChain xmlns="http://schemas.openxmlformats.org/spreadsheetml/2006/main">
  <c r="B59" i="2" l="1"/>
  <c r="D59" i="2"/>
  <c r="C59" i="2"/>
  <c r="D62" i="2"/>
  <c r="C62" i="2"/>
  <c r="C61" i="2"/>
  <c r="I13" i="2"/>
  <c r="F13" i="2" l="1"/>
  <c r="I12" i="2"/>
  <c r="H13" i="2"/>
  <c r="G13" i="2"/>
  <c r="F12" i="2" l="1"/>
  <c r="G12" i="2"/>
  <c r="D61" i="2"/>
  <c r="D60" i="2"/>
  <c r="C60" i="2"/>
  <c r="I11" i="2" l="1"/>
  <c r="H11" i="2"/>
  <c r="G11" i="2"/>
  <c r="F11" i="2"/>
  <c r="B58" i="2" l="1"/>
  <c r="D58" i="2" s="1"/>
  <c r="C10" i="2" l="1"/>
  <c r="H10" i="2" s="1"/>
  <c r="I8" i="2"/>
  <c r="H8" i="2"/>
  <c r="G8" i="2"/>
  <c r="F8" i="2"/>
  <c r="I7" i="2"/>
  <c r="H7" i="2"/>
  <c r="G7" i="2"/>
  <c r="F7" i="2"/>
  <c r="I6" i="2"/>
  <c r="H6" i="2"/>
  <c r="G6" i="2"/>
  <c r="F6" i="2"/>
  <c r="I5" i="2"/>
  <c r="H5" i="2"/>
  <c r="G5" i="2"/>
  <c r="F5" i="2"/>
  <c r="I10" i="2"/>
  <c r="G10" i="2"/>
  <c r="F10" i="2"/>
  <c r="B10" i="2"/>
  <c r="B57" i="2"/>
  <c r="D57" i="2" s="1"/>
  <c r="C26" i="2" l="1"/>
  <c r="D26" i="2"/>
  <c r="B25" i="2" l="1"/>
  <c r="D25" i="2"/>
  <c r="C25" i="2"/>
  <c r="B24" i="2"/>
  <c r="C24" i="2"/>
  <c r="D24" i="2"/>
  <c r="C8" i="2"/>
  <c r="C7" i="2"/>
  <c r="C6" i="2"/>
  <c r="C5" i="2"/>
  <c r="D20" i="2"/>
  <c r="C20" i="2"/>
  <c r="B20" i="2"/>
  <c r="C4" i="2"/>
  <c r="B23" i="2"/>
  <c r="D23" i="2" s="1"/>
  <c r="C23" i="2"/>
  <c r="D22" i="2"/>
  <c r="C22" i="2"/>
  <c r="B22" i="2"/>
  <c r="D21" i="2"/>
  <c r="C21" i="2"/>
  <c r="B21" i="2"/>
  <c r="D30" i="2"/>
  <c r="C3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29" i="2"/>
  <c r="D28" i="2"/>
  <c r="D27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6" i="2"/>
  <c r="C35" i="2"/>
  <c r="C34" i="2"/>
  <c r="C33" i="2"/>
  <c r="C32" i="2"/>
  <c r="C31" i="2"/>
  <c r="C29" i="2"/>
  <c r="C28" i="2"/>
  <c r="C37" i="2"/>
  <c r="C27" i="2"/>
  <c r="D53" i="2"/>
  <c r="D52" i="2"/>
  <c r="D51" i="2"/>
  <c r="A51" i="2"/>
  <c r="A52" i="2" s="1"/>
  <c r="C19" i="2"/>
  <c r="H4" i="2"/>
  <c r="H9" i="2"/>
  <c r="C52" i="2" l="1"/>
  <c r="A53" i="2"/>
  <c r="C51" i="2"/>
  <c r="F4" i="2"/>
  <c r="F9" i="2"/>
  <c r="B54" i="2"/>
  <c r="B55" i="2"/>
  <c r="B56" i="2"/>
  <c r="G9" i="2"/>
  <c r="B50" i="2"/>
  <c r="G4" i="2"/>
  <c r="B19" i="2"/>
  <c r="I4" i="2" l="1"/>
  <c r="D19" i="2"/>
  <c r="I9" i="2"/>
  <c r="D50" i="2"/>
  <c r="D54" i="2"/>
  <c r="D56" i="2"/>
  <c r="D55" i="2"/>
  <c r="A54" i="2"/>
  <c r="C53" i="2"/>
  <c r="C54" i="2" l="1"/>
  <c r="A55" i="2"/>
  <c r="C55" i="2" l="1"/>
  <c r="A56" i="2"/>
  <c r="C56" i="2" l="1"/>
  <c r="A57" i="2"/>
  <c r="A58" i="2" l="1"/>
  <c r="C58" i="2" s="1"/>
  <c r="C57" i="2"/>
</calcChain>
</file>

<file path=xl/sharedStrings.xml><?xml version="1.0" encoding="utf-8"?>
<sst xmlns="http://schemas.openxmlformats.org/spreadsheetml/2006/main" count="54" uniqueCount="25">
  <si>
    <t>Month</t>
  </si>
  <si>
    <t>KA</t>
  </si>
  <si>
    <t>L</t>
  </si>
  <si>
    <t>Median</t>
  </si>
  <si>
    <t>S</t>
  </si>
  <si>
    <t>2nd (2.3rd)</t>
  </si>
  <si>
    <t>5th</t>
  </si>
  <si>
    <t>10th</t>
  </si>
  <si>
    <t>25th</t>
  </si>
  <si>
    <t>50th</t>
  </si>
  <si>
    <t>75th</t>
  </si>
  <si>
    <t>90th</t>
  </si>
  <si>
    <t>95th</t>
  </si>
  <si>
    <t>98th (97.7th)</t>
  </si>
  <si>
    <t>Date</t>
  </si>
  <si>
    <t>Length (in)</t>
  </si>
  <si>
    <t>Head Circumference (in)</t>
  </si>
  <si>
    <t>Weight</t>
  </si>
  <si>
    <t>Length (cm)</t>
  </si>
  <si>
    <t>M</t>
  </si>
  <si>
    <t>Weight (kg)</t>
  </si>
  <si>
    <t>Head (cm)</t>
  </si>
  <si>
    <t>Blood Group</t>
  </si>
  <si>
    <t>O+</t>
  </si>
  <si>
    <t>Devakrishna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</si>
</sst>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&quot;-&quot;mmm&quot;-&quot;yyyy"/>
  </numFmts>
  <fonts count="9" x14ac:knownFonts="1">
    <font>
      <sz val="10"/>
      <color rgb="FF000000"/>
      <name val="Arial"/>
    </font>
    <font>
      <b/>
      <sz val="11"/>
      <color rgb="FF000000"/>
      <name val="Lato"/>
    </font>
    <font>
      <sz val="10"/>
      <name val="Arial"/>
      <family val="2"/>
    </font>
    <font>
      <sz val="11"/>
      <color rgb="FF000000"/>
      <name val="Lato"/>
    </font>
    <font>
      <b/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2" fillId="0" borderId="0" xfId="0" applyFont="1" applyAlignment="1"/>
    <xf numFmtId="0" fontId="3" fillId="3" borderId="1" xfId="0" applyFont="1" applyFill="1" applyBorder="1" applyAlignment="1">
      <alignment horizontal="left" vertical="top"/>
    </xf>
    <xf numFmtId="0" fontId="4" fillId="0" borderId="0" xfId="0" applyFont="1" applyAlignment="1">
      <alignment horizontal="center"/>
    </xf>
    <xf numFmtId="0" fontId="3" fillId="2" borderId="1" xfId="0" applyFont="1" applyFill="1" applyBorder="1" applyAlignment="1">
      <alignment horizontal="left" vertical="top"/>
    </xf>
    <xf numFmtId="164" fontId="2" fillId="0" borderId="0" xfId="0" applyNumberFormat="1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/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/>
    <xf numFmtId="2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7" fillId="0" borderId="0" xfId="0" applyNumberFormat="1" applyFont="1" applyAlignment="1"/>
    <xf numFmtId="0" fontId="8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tyles" Target="styles.xml"/><Relationship Id="rId5" Type="http://schemas.openxmlformats.org/officeDocument/2006/relationships/chartsheet" Target="chart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>
                <a:latin typeface="Roboto"/>
              </a:defRPr>
            </a:pPr>
            <a:r>
              <a:rPr lang="en-US"/>
              <a:t>L, M, S, 2nd (2.3rd), 5th…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6.5172054223149117E-2"/>
          <c:y val="0.1133469758981355"/>
          <c:w val="0.74857958412988068"/>
          <c:h val="0.7711687130513869"/>
        </c:manualLayout>
      </c:layout>
      <c:scatterChart>
        <c:scatterStyle val="lineMarker"/>
        <c:varyColors val="1"/>
        <c:ser>
          <c:idx val="1"/>
          <c:order val="0"/>
          <c:tx>
            <c:strRef>
              <c:f>'L vs. Age'!$C$1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xVal>
            <c:numRef>
              <c:f>'L vs. Age'!$A$2:$A$26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'L vs. Age'!$C$2:$C$26</c:f>
              <c:numCache>
                <c:formatCode>General</c:formatCode>
                <c:ptCount val="25"/>
                <c:pt idx="0">
                  <c:v>49.8842</c:v>
                </c:pt>
                <c:pt idx="1">
                  <c:v>54.724400000000003</c:v>
                </c:pt>
                <c:pt idx="2">
                  <c:v>58.424900000000001</c:v>
                </c:pt>
                <c:pt idx="3">
                  <c:v>61.429200000000002</c:v>
                </c:pt>
                <c:pt idx="4">
                  <c:v>63.886000000000003</c:v>
                </c:pt>
                <c:pt idx="5">
                  <c:v>65.902600000000007</c:v>
                </c:pt>
                <c:pt idx="6">
                  <c:v>67.623599999999996</c:v>
                </c:pt>
                <c:pt idx="7">
                  <c:v>69.164500000000004</c:v>
                </c:pt>
                <c:pt idx="8">
                  <c:v>70.599400000000003</c:v>
                </c:pt>
                <c:pt idx="9">
                  <c:v>71.968699999999998</c:v>
                </c:pt>
                <c:pt idx="10">
                  <c:v>73.281199999999998</c:v>
                </c:pt>
                <c:pt idx="11">
                  <c:v>74.538799999999995</c:v>
                </c:pt>
                <c:pt idx="12">
                  <c:v>75.748800000000003</c:v>
                </c:pt>
                <c:pt idx="13">
                  <c:v>76.918599999999998</c:v>
                </c:pt>
                <c:pt idx="14">
                  <c:v>78.049700000000001</c:v>
                </c:pt>
                <c:pt idx="15">
                  <c:v>79.145799999999994</c:v>
                </c:pt>
                <c:pt idx="16">
                  <c:v>80.211299999999994</c:v>
                </c:pt>
                <c:pt idx="17">
                  <c:v>81.248699999999999</c:v>
                </c:pt>
                <c:pt idx="18">
                  <c:v>82.258700000000005</c:v>
                </c:pt>
                <c:pt idx="19">
                  <c:v>83.241799999999998</c:v>
                </c:pt>
                <c:pt idx="20">
                  <c:v>84.199600000000004</c:v>
                </c:pt>
                <c:pt idx="21">
                  <c:v>85.134799999999998</c:v>
                </c:pt>
                <c:pt idx="22">
                  <c:v>86.047700000000006</c:v>
                </c:pt>
                <c:pt idx="23">
                  <c:v>86.941000000000003</c:v>
                </c:pt>
                <c:pt idx="24">
                  <c:v>87.816100000000006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'L vs. Age'!$E$1</c:f>
              <c:strCache>
                <c:ptCount val="1"/>
                <c:pt idx="0">
                  <c:v>2nd (2.3rd)</c:v>
                </c:pt>
              </c:strCache>
            </c:strRef>
          </c:tx>
          <c:spPr>
            <a:ln w="25400" cmpd="sng">
              <a:solidFill>
                <a:srgbClr val="109618"/>
              </a:solidFill>
            </a:ln>
          </c:spPr>
          <c:marker>
            <c:symbol val="none"/>
          </c:marker>
          <c:xVal>
            <c:numRef>
              <c:f>'L vs. Age'!$A$2:$A$26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'L vs. Age'!$E$2:$E$26</c:f>
              <c:numCache>
                <c:formatCode>General</c:formatCode>
                <c:ptCount val="25"/>
                <c:pt idx="0">
                  <c:v>46.097990000000003</c:v>
                </c:pt>
                <c:pt idx="1">
                  <c:v>50.831310000000002</c:v>
                </c:pt>
                <c:pt idx="2">
                  <c:v>54.423960000000001</c:v>
                </c:pt>
                <c:pt idx="3">
                  <c:v>57.340470000000003</c:v>
                </c:pt>
                <c:pt idx="4">
                  <c:v>59.724469999999997</c:v>
                </c:pt>
                <c:pt idx="5">
                  <c:v>61.679560000000002</c:v>
                </c:pt>
                <c:pt idx="6">
                  <c:v>63.343029999999999</c:v>
                </c:pt>
                <c:pt idx="7">
                  <c:v>64.82235</c:v>
                </c:pt>
                <c:pt idx="8">
                  <c:v>66.18835</c:v>
                </c:pt>
                <c:pt idx="9">
                  <c:v>67.482169999999996</c:v>
                </c:pt>
                <c:pt idx="10">
                  <c:v>68.711380000000005</c:v>
                </c:pt>
                <c:pt idx="11">
                  <c:v>69.880129999999994</c:v>
                </c:pt>
                <c:pt idx="12">
                  <c:v>70.996319999999997</c:v>
                </c:pt>
                <c:pt idx="13">
                  <c:v>72.066569999999999</c:v>
                </c:pt>
                <c:pt idx="14">
                  <c:v>73.095110000000005</c:v>
                </c:pt>
                <c:pt idx="15">
                  <c:v>74.085220000000007</c:v>
                </c:pt>
                <c:pt idx="16">
                  <c:v>75.042479999999998</c:v>
                </c:pt>
                <c:pt idx="17">
                  <c:v>75.967529999999996</c:v>
                </c:pt>
                <c:pt idx="18">
                  <c:v>76.864170000000001</c:v>
                </c:pt>
                <c:pt idx="19">
                  <c:v>77.731189999999998</c:v>
                </c:pt>
                <c:pt idx="20">
                  <c:v>78.571700000000007</c:v>
                </c:pt>
                <c:pt idx="21">
                  <c:v>79.386499999999998</c:v>
                </c:pt>
                <c:pt idx="22">
                  <c:v>80.179249999999996</c:v>
                </c:pt>
                <c:pt idx="23">
                  <c:v>80.950770000000006</c:v>
                </c:pt>
                <c:pt idx="24">
                  <c:v>81.705860000000001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'L vs. Age'!$F$1</c:f>
              <c:strCache>
                <c:ptCount val="1"/>
                <c:pt idx="0">
                  <c:v>5th</c:v>
                </c:pt>
              </c:strCache>
            </c:strRef>
          </c:tx>
          <c:spPr>
            <a:ln w="25400" cmpd="sng">
              <a:solidFill>
                <a:srgbClr val="990099"/>
              </a:solidFill>
            </a:ln>
          </c:spPr>
          <c:marker>
            <c:symbol val="none"/>
          </c:marker>
          <c:xVal>
            <c:numRef>
              <c:f>'L vs. Age'!$A$2:$A$26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'L vs. Age'!$F$2:$F$26</c:f>
              <c:numCache>
                <c:formatCode>General</c:formatCode>
                <c:ptCount val="25"/>
                <c:pt idx="0">
                  <c:v>46.770319999999998</c:v>
                </c:pt>
                <c:pt idx="1">
                  <c:v>51.522620000000003</c:v>
                </c:pt>
                <c:pt idx="2">
                  <c:v>55.134419999999999</c:v>
                </c:pt>
                <c:pt idx="3">
                  <c:v>58.066519999999997</c:v>
                </c:pt>
                <c:pt idx="4">
                  <c:v>60.463439999999999</c:v>
                </c:pt>
                <c:pt idx="5">
                  <c:v>62.429459999999999</c:v>
                </c:pt>
                <c:pt idx="6">
                  <c:v>64.103139999999996</c:v>
                </c:pt>
                <c:pt idx="7">
                  <c:v>65.593400000000003</c:v>
                </c:pt>
                <c:pt idx="8">
                  <c:v>66.971630000000005</c:v>
                </c:pt>
                <c:pt idx="9">
                  <c:v>68.278859999999995</c:v>
                </c:pt>
                <c:pt idx="10">
                  <c:v>69.522859999999994</c:v>
                </c:pt>
                <c:pt idx="11">
                  <c:v>70.707380000000001</c:v>
                </c:pt>
                <c:pt idx="12">
                  <c:v>71.840230000000005</c:v>
                </c:pt>
                <c:pt idx="13">
                  <c:v>72.928160000000005</c:v>
                </c:pt>
                <c:pt idx="14">
                  <c:v>73.974909999999994</c:v>
                </c:pt>
                <c:pt idx="15">
                  <c:v>74.983840000000001</c:v>
                </c:pt>
                <c:pt idx="16">
                  <c:v>75.960329999999999</c:v>
                </c:pt>
                <c:pt idx="17">
                  <c:v>76.905330000000006</c:v>
                </c:pt>
                <c:pt idx="18">
                  <c:v>77.822100000000006</c:v>
                </c:pt>
                <c:pt idx="19">
                  <c:v>78.709729999999993</c:v>
                </c:pt>
                <c:pt idx="20">
                  <c:v>79.571060000000003</c:v>
                </c:pt>
                <c:pt idx="21">
                  <c:v>80.407240000000002</c:v>
                </c:pt>
                <c:pt idx="22">
                  <c:v>81.221329999999995</c:v>
                </c:pt>
                <c:pt idx="23">
                  <c:v>82.014470000000003</c:v>
                </c:pt>
                <c:pt idx="24">
                  <c:v>82.790869999999998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'L vs. Age'!$G$1</c:f>
              <c:strCache>
                <c:ptCount val="1"/>
                <c:pt idx="0">
                  <c:v>10th</c:v>
                </c:pt>
              </c:strCache>
            </c:strRef>
          </c:tx>
          <c:spPr>
            <a:ln w="25400" cmpd="sng">
              <a:solidFill>
                <a:srgbClr val="0099C6"/>
              </a:solidFill>
            </a:ln>
          </c:spPr>
          <c:marker>
            <c:symbol val="none"/>
          </c:marker>
          <c:xVal>
            <c:numRef>
              <c:f>'L vs. Age'!$A$2:$A$26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'L vs. Age'!$G$2:$G$26</c:f>
              <c:numCache>
                <c:formatCode>General</c:formatCode>
                <c:ptCount val="25"/>
                <c:pt idx="0">
                  <c:v>47.458089999999999</c:v>
                </c:pt>
                <c:pt idx="1">
                  <c:v>52.229799999999997</c:v>
                </c:pt>
                <c:pt idx="2">
                  <c:v>55.861199999999997</c:v>
                </c:pt>
                <c:pt idx="3">
                  <c:v>58.809240000000003</c:v>
                </c:pt>
                <c:pt idx="4">
                  <c:v>61.219389999999997</c:v>
                </c:pt>
                <c:pt idx="5">
                  <c:v>63.196579999999997</c:v>
                </c:pt>
                <c:pt idx="6">
                  <c:v>64.880709999999993</c:v>
                </c:pt>
                <c:pt idx="7">
                  <c:v>66.382159999999999</c:v>
                </c:pt>
                <c:pt idx="8">
                  <c:v>67.772909999999996</c:v>
                </c:pt>
                <c:pt idx="9">
                  <c:v>69.09384</c:v>
                </c:pt>
                <c:pt idx="10">
                  <c:v>70.352969999999999</c:v>
                </c:pt>
                <c:pt idx="11">
                  <c:v>71.553629999999998</c:v>
                </c:pt>
                <c:pt idx="12">
                  <c:v>72.703530000000001</c:v>
                </c:pt>
                <c:pt idx="13">
                  <c:v>73.809539999999998</c:v>
                </c:pt>
                <c:pt idx="14">
                  <c:v>74.874920000000003</c:v>
                </c:pt>
                <c:pt idx="15">
                  <c:v>75.903099999999995</c:v>
                </c:pt>
                <c:pt idx="16">
                  <c:v>76.899249999999995</c:v>
                </c:pt>
                <c:pt idx="17">
                  <c:v>77.864660000000001</c:v>
                </c:pt>
                <c:pt idx="18">
                  <c:v>78.802019999999999</c:v>
                </c:pt>
                <c:pt idx="19">
                  <c:v>79.710740000000001</c:v>
                </c:pt>
                <c:pt idx="20">
                  <c:v>80.593379999999996</c:v>
                </c:pt>
                <c:pt idx="21">
                  <c:v>81.451430000000002</c:v>
                </c:pt>
                <c:pt idx="22">
                  <c:v>82.28734</c:v>
                </c:pt>
                <c:pt idx="23">
                  <c:v>83.102599999999995</c:v>
                </c:pt>
                <c:pt idx="24">
                  <c:v>83.900800000000004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'L vs. Age'!$H$1</c:f>
              <c:strCache>
                <c:ptCount val="1"/>
                <c:pt idx="0">
                  <c:v>25th</c:v>
                </c:pt>
              </c:strCache>
            </c:strRef>
          </c:tx>
          <c:spPr>
            <a:ln w="25400" cmpd="sng">
              <a:solidFill>
                <a:srgbClr val="DD4477"/>
              </a:solidFill>
            </a:ln>
          </c:spPr>
          <c:marker>
            <c:symbol val="none"/>
          </c:marker>
          <c:xVal>
            <c:numRef>
              <c:f>'L vs. Age'!$A$2:$A$26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'L vs. Age'!$H$2:$H$26</c:f>
              <c:numCache>
                <c:formatCode>General</c:formatCode>
                <c:ptCount val="25"/>
                <c:pt idx="0">
                  <c:v>48.607320000000001</c:v>
                </c:pt>
                <c:pt idx="1">
                  <c:v>53.411470000000001</c:v>
                </c:pt>
                <c:pt idx="2">
                  <c:v>57.075600000000001</c:v>
                </c:pt>
                <c:pt idx="3">
                  <c:v>60.0503</c:v>
                </c:pt>
                <c:pt idx="4">
                  <c:v>62.48254</c:v>
                </c:pt>
                <c:pt idx="5">
                  <c:v>64.478399999999993</c:v>
                </c:pt>
                <c:pt idx="6">
                  <c:v>66.180000000000007</c:v>
                </c:pt>
                <c:pt idx="7">
                  <c:v>67.700130000000001</c:v>
                </c:pt>
                <c:pt idx="8">
                  <c:v>69.111800000000002</c:v>
                </c:pt>
                <c:pt idx="9">
                  <c:v>70.455640000000002</c:v>
                </c:pt>
                <c:pt idx="10">
                  <c:v>71.740049999999997</c:v>
                </c:pt>
                <c:pt idx="11">
                  <c:v>72.967690000000005</c:v>
                </c:pt>
                <c:pt idx="12">
                  <c:v>74.146050000000002</c:v>
                </c:pt>
                <c:pt idx="13">
                  <c:v>75.28228</c:v>
                </c:pt>
                <c:pt idx="14">
                  <c:v>76.378789999999995</c:v>
                </c:pt>
                <c:pt idx="15">
                  <c:v>77.439139999999995</c:v>
                </c:pt>
                <c:pt idx="16">
                  <c:v>78.468140000000005</c:v>
                </c:pt>
                <c:pt idx="17">
                  <c:v>79.467650000000006</c:v>
                </c:pt>
                <c:pt idx="18">
                  <c:v>80.439419999999998</c:v>
                </c:pt>
                <c:pt idx="19">
                  <c:v>81.383380000000002</c:v>
                </c:pt>
                <c:pt idx="20">
                  <c:v>82.30162</c:v>
                </c:pt>
                <c:pt idx="21">
                  <c:v>83.196209999999994</c:v>
                </c:pt>
                <c:pt idx="22">
                  <c:v>84.06859</c:v>
                </c:pt>
                <c:pt idx="23">
                  <c:v>84.920820000000006</c:v>
                </c:pt>
                <c:pt idx="24">
                  <c:v>85.755449999999996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'L vs. Age'!$I$1</c:f>
              <c:strCache>
                <c:ptCount val="1"/>
                <c:pt idx="0">
                  <c:v>50th</c:v>
                </c:pt>
              </c:strCache>
            </c:strRef>
          </c:tx>
          <c:spPr>
            <a:ln w="25400" cmpd="sng">
              <a:solidFill>
                <a:srgbClr val="66AA00"/>
              </a:solidFill>
            </a:ln>
          </c:spPr>
          <c:marker>
            <c:symbol val="none"/>
          </c:marker>
          <c:xVal>
            <c:numRef>
              <c:f>'L vs. Age'!$A$2:$A$26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'L vs. Age'!$I$2:$I$26</c:f>
              <c:numCache>
                <c:formatCode>General</c:formatCode>
                <c:ptCount val="25"/>
                <c:pt idx="0">
                  <c:v>49.8842</c:v>
                </c:pt>
                <c:pt idx="1">
                  <c:v>54.724400000000003</c:v>
                </c:pt>
                <c:pt idx="2">
                  <c:v>58.424900000000001</c:v>
                </c:pt>
                <c:pt idx="3">
                  <c:v>61.429200000000002</c:v>
                </c:pt>
                <c:pt idx="4">
                  <c:v>63.886000000000003</c:v>
                </c:pt>
                <c:pt idx="5">
                  <c:v>65.902600000000007</c:v>
                </c:pt>
                <c:pt idx="6">
                  <c:v>67.623599999999996</c:v>
                </c:pt>
                <c:pt idx="7">
                  <c:v>69.164500000000004</c:v>
                </c:pt>
                <c:pt idx="8">
                  <c:v>70.599400000000003</c:v>
                </c:pt>
                <c:pt idx="9">
                  <c:v>71.968699999999998</c:v>
                </c:pt>
                <c:pt idx="10">
                  <c:v>73.281199999999998</c:v>
                </c:pt>
                <c:pt idx="11">
                  <c:v>74.538799999999995</c:v>
                </c:pt>
                <c:pt idx="12">
                  <c:v>75.748800000000003</c:v>
                </c:pt>
                <c:pt idx="13">
                  <c:v>76.918599999999998</c:v>
                </c:pt>
                <c:pt idx="14">
                  <c:v>78.049700000000001</c:v>
                </c:pt>
                <c:pt idx="15">
                  <c:v>79.145799999999994</c:v>
                </c:pt>
                <c:pt idx="16">
                  <c:v>80.211299999999994</c:v>
                </c:pt>
                <c:pt idx="17">
                  <c:v>81.248699999999999</c:v>
                </c:pt>
                <c:pt idx="18">
                  <c:v>82.258700000000005</c:v>
                </c:pt>
                <c:pt idx="19">
                  <c:v>83.241799999999998</c:v>
                </c:pt>
                <c:pt idx="20">
                  <c:v>84.199600000000004</c:v>
                </c:pt>
                <c:pt idx="21">
                  <c:v>85.134799999999998</c:v>
                </c:pt>
                <c:pt idx="22">
                  <c:v>86.047700000000006</c:v>
                </c:pt>
                <c:pt idx="23">
                  <c:v>86.941000000000003</c:v>
                </c:pt>
                <c:pt idx="24">
                  <c:v>87.816100000000006</c:v>
                </c:pt>
              </c:numCache>
            </c:numRef>
          </c:yVal>
          <c:smooth val="0"/>
        </c:ser>
        <c:ser>
          <c:idx val="8"/>
          <c:order val="6"/>
          <c:tx>
            <c:strRef>
              <c:f>'L vs. Age'!$J$1</c:f>
              <c:strCache>
                <c:ptCount val="1"/>
                <c:pt idx="0">
                  <c:v>75th</c:v>
                </c:pt>
              </c:strCache>
            </c:strRef>
          </c:tx>
          <c:spPr>
            <a:ln w="25400" cmpd="sng">
              <a:solidFill>
                <a:srgbClr val="B82E2E"/>
              </a:solidFill>
            </a:ln>
          </c:spPr>
          <c:marker>
            <c:symbol val="none"/>
          </c:marker>
          <c:xVal>
            <c:numRef>
              <c:f>'L vs. Age'!$A$2:$A$26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'L vs. Age'!$J$2:$J$26</c:f>
              <c:numCache>
                <c:formatCode>General</c:formatCode>
                <c:ptCount val="25"/>
                <c:pt idx="0">
                  <c:v>51.161079999999998</c:v>
                </c:pt>
                <c:pt idx="1">
                  <c:v>56.037329999999997</c:v>
                </c:pt>
                <c:pt idx="2">
                  <c:v>59.7742</c:v>
                </c:pt>
                <c:pt idx="3">
                  <c:v>62.808100000000003</c:v>
                </c:pt>
                <c:pt idx="4">
                  <c:v>65.289460000000005</c:v>
                </c:pt>
                <c:pt idx="5">
                  <c:v>67.326800000000006</c:v>
                </c:pt>
                <c:pt idx="6">
                  <c:v>69.0672</c:v>
                </c:pt>
                <c:pt idx="7">
                  <c:v>70.628870000000006</c:v>
                </c:pt>
                <c:pt idx="8">
                  <c:v>72.087000000000003</c:v>
                </c:pt>
                <c:pt idx="9">
                  <c:v>73.481759999999994</c:v>
                </c:pt>
                <c:pt idx="10">
                  <c:v>74.82235</c:v>
                </c:pt>
                <c:pt idx="11">
                  <c:v>76.109909999999999</c:v>
                </c:pt>
                <c:pt idx="12">
                  <c:v>77.351550000000003</c:v>
                </c:pt>
                <c:pt idx="13">
                  <c:v>78.554919999999996</c:v>
                </c:pt>
                <c:pt idx="14">
                  <c:v>79.720609999999994</c:v>
                </c:pt>
                <c:pt idx="15">
                  <c:v>80.852459999999994</c:v>
                </c:pt>
                <c:pt idx="16">
                  <c:v>81.954459999999997</c:v>
                </c:pt>
                <c:pt idx="17">
                  <c:v>83.029750000000007</c:v>
                </c:pt>
                <c:pt idx="18">
                  <c:v>84.077979999999997</c:v>
                </c:pt>
                <c:pt idx="19">
                  <c:v>85.100219999999993</c:v>
                </c:pt>
                <c:pt idx="20">
                  <c:v>86.097579999999994</c:v>
                </c:pt>
                <c:pt idx="21">
                  <c:v>87.073390000000003</c:v>
                </c:pt>
                <c:pt idx="22">
                  <c:v>88.026809999999998</c:v>
                </c:pt>
                <c:pt idx="23">
                  <c:v>88.961179999999999</c:v>
                </c:pt>
                <c:pt idx="24">
                  <c:v>89.876750000000001</c:v>
                </c:pt>
              </c:numCache>
            </c:numRef>
          </c:yVal>
          <c:smooth val="0"/>
        </c:ser>
        <c:ser>
          <c:idx val="9"/>
          <c:order val="7"/>
          <c:tx>
            <c:strRef>
              <c:f>'L vs. Age'!$K$1</c:f>
              <c:strCache>
                <c:ptCount val="1"/>
                <c:pt idx="0">
                  <c:v>90th</c:v>
                </c:pt>
              </c:strCache>
            </c:strRef>
          </c:tx>
          <c:spPr>
            <a:ln w="25400" cmpd="sng">
              <a:solidFill>
                <a:srgbClr val="316395"/>
              </a:solidFill>
            </a:ln>
          </c:spPr>
          <c:marker>
            <c:symbol val="none"/>
          </c:marker>
          <c:xVal>
            <c:numRef>
              <c:f>'L vs. Age'!$A$2:$A$26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'L vs. Age'!$K$2:$K$26</c:f>
              <c:numCache>
                <c:formatCode>General</c:formatCode>
                <c:ptCount val="25"/>
                <c:pt idx="0">
                  <c:v>52.310310000000001</c:v>
                </c:pt>
                <c:pt idx="1">
                  <c:v>57.219000000000001</c:v>
                </c:pt>
                <c:pt idx="2">
                  <c:v>60.988599999999998</c:v>
                </c:pt>
                <c:pt idx="3">
                  <c:v>64.049160000000001</c:v>
                </c:pt>
                <c:pt idx="4">
                  <c:v>66.552610000000001</c:v>
                </c:pt>
                <c:pt idx="5">
                  <c:v>68.608620000000002</c:v>
                </c:pt>
                <c:pt idx="6">
                  <c:v>70.366489999999999</c:v>
                </c:pt>
                <c:pt idx="7">
                  <c:v>71.946839999999995</c:v>
                </c:pt>
                <c:pt idx="8">
                  <c:v>73.425889999999995</c:v>
                </c:pt>
                <c:pt idx="9">
                  <c:v>74.843559999999997</c:v>
                </c:pt>
                <c:pt idx="10">
                  <c:v>76.209429999999998</c:v>
                </c:pt>
                <c:pt idx="11">
                  <c:v>77.523970000000006</c:v>
                </c:pt>
                <c:pt idx="12">
                  <c:v>78.794070000000005</c:v>
                </c:pt>
                <c:pt idx="13">
                  <c:v>80.027659999999997</c:v>
                </c:pt>
                <c:pt idx="14">
                  <c:v>81.22448</c:v>
                </c:pt>
                <c:pt idx="15">
                  <c:v>82.388499999999993</c:v>
                </c:pt>
                <c:pt idx="16">
                  <c:v>83.523349999999994</c:v>
                </c:pt>
                <c:pt idx="17">
                  <c:v>84.632739999999998</c:v>
                </c:pt>
                <c:pt idx="18">
                  <c:v>85.715379999999996</c:v>
                </c:pt>
                <c:pt idx="19">
                  <c:v>86.772859999999994</c:v>
                </c:pt>
                <c:pt idx="20">
                  <c:v>87.805819999999997</c:v>
                </c:pt>
                <c:pt idx="21">
                  <c:v>88.818169999999995</c:v>
                </c:pt>
                <c:pt idx="22">
                  <c:v>89.808059999999998</c:v>
                </c:pt>
                <c:pt idx="23">
                  <c:v>90.779399999999995</c:v>
                </c:pt>
                <c:pt idx="24">
                  <c:v>91.731399999999994</c:v>
                </c:pt>
              </c:numCache>
            </c:numRef>
          </c:yVal>
          <c:smooth val="0"/>
        </c:ser>
        <c:ser>
          <c:idx val="10"/>
          <c:order val="8"/>
          <c:tx>
            <c:strRef>
              <c:f>'L vs. Age'!$L$1</c:f>
              <c:strCache>
                <c:ptCount val="1"/>
                <c:pt idx="0">
                  <c:v>95th</c:v>
                </c:pt>
              </c:strCache>
            </c:strRef>
          </c:tx>
          <c:spPr>
            <a:ln w="25400" cmpd="sng">
              <a:solidFill>
                <a:srgbClr val="994499"/>
              </a:solidFill>
            </a:ln>
          </c:spPr>
          <c:marker>
            <c:symbol val="none"/>
          </c:marker>
          <c:xVal>
            <c:numRef>
              <c:f>'L vs. Age'!$A$2:$A$26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'L vs. Age'!$L$2:$L$26</c:f>
              <c:numCache>
                <c:formatCode>General</c:formatCode>
                <c:ptCount val="25"/>
                <c:pt idx="0">
                  <c:v>52.998080000000002</c:v>
                </c:pt>
                <c:pt idx="1">
                  <c:v>57.926180000000002</c:v>
                </c:pt>
                <c:pt idx="2">
                  <c:v>61.715380000000003</c:v>
                </c:pt>
                <c:pt idx="3">
                  <c:v>64.791880000000006</c:v>
                </c:pt>
                <c:pt idx="4">
                  <c:v>67.30856</c:v>
                </c:pt>
                <c:pt idx="5">
                  <c:v>69.375739999999993</c:v>
                </c:pt>
                <c:pt idx="6">
                  <c:v>71.144059999999996</c:v>
                </c:pt>
                <c:pt idx="7">
                  <c:v>72.735600000000005</c:v>
                </c:pt>
                <c:pt idx="8">
                  <c:v>74.227170000000001</c:v>
                </c:pt>
                <c:pt idx="9">
                  <c:v>75.658540000000002</c:v>
                </c:pt>
                <c:pt idx="10">
                  <c:v>77.039540000000002</c:v>
                </c:pt>
                <c:pt idx="11">
                  <c:v>78.370220000000003</c:v>
                </c:pt>
                <c:pt idx="12">
                  <c:v>79.65737</c:v>
                </c:pt>
                <c:pt idx="13">
                  <c:v>80.909040000000005</c:v>
                </c:pt>
                <c:pt idx="14">
                  <c:v>82.124489999999994</c:v>
                </c:pt>
                <c:pt idx="15">
                  <c:v>83.307760000000002</c:v>
                </c:pt>
                <c:pt idx="16">
                  <c:v>84.462270000000004</c:v>
                </c:pt>
                <c:pt idx="17">
                  <c:v>85.592070000000007</c:v>
                </c:pt>
                <c:pt idx="18">
                  <c:v>86.695300000000003</c:v>
                </c:pt>
                <c:pt idx="19">
                  <c:v>87.773870000000002</c:v>
                </c:pt>
                <c:pt idx="20">
                  <c:v>88.828140000000005</c:v>
                </c:pt>
                <c:pt idx="21">
                  <c:v>89.862359999999995</c:v>
                </c:pt>
                <c:pt idx="22">
                  <c:v>90.874070000000003</c:v>
                </c:pt>
                <c:pt idx="23">
                  <c:v>91.867530000000002</c:v>
                </c:pt>
                <c:pt idx="24">
                  <c:v>92.841329999999999</c:v>
                </c:pt>
              </c:numCache>
            </c:numRef>
          </c:yVal>
          <c:smooth val="0"/>
        </c:ser>
        <c:ser>
          <c:idx val="11"/>
          <c:order val="9"/>
          <c:tx>
            <c:strRef>
              <c:f>'L vs. Age'!$M$1</c:f>
              <c:strCache>
                <c:ptCount val="1"/>
                <c:pt idx="0">
                  <c:v>98th (97.7th)</c:v>
                </c:pt>
              </c:strCache>
            </c:strRef>
          </c:tx>
          <c:spPr>
            <a:ln w="25400" cmpd="sng">
              <a:solidFill>
                <a:srgbClr val="22AA99"/>
              </a:solidFill>
            </a:ln>
          </c:spPr>
          <c:marker>
            <c:symbol val="none"/>
          </c:marker>
          <c:xVal>
            <c:numRef>
              <c:f>'L vs. Age'!$A$2:$A$26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'L vs. Age'!$M$2:$M$26</c:f>
              <c:numCache>
                <c:formatCode>General</c:formatCode>
                <c:ptCount val="25"/>
                <c:pt idx="0">
                  <c:v>53.670409999999997</c:v>
                </c:pt>
                <c:pt idx="1">
                  <c:v>58.617489999999997</c:v>
                </c:pt>
                <c:pt idx="2">
                  <c:v>62.425840000000001</c:v>
                </c:pt>
                <c:pt idx="3">
                  <c:v>65.517930000000007</c:v>
                </c:pt>
                <c:pt idx="4">
                  <c:v>68.047529999999995</c:v>
                </c:pt>
                <c:pt idx="5">
                  <c:v>70.125640000000004</c:v>
                </c:pt>
                <c:pt idx="6">
                  <c:v>71.904169999999993</c:v>
                </c:pt>
                <c:pt idx="7">
                  <c:v>73.506649999999993</c:v>
                </c:pt>
                <c:pt idx="8">
                  <c:v>75.010450000000006</c:v>
                </c:pt>
                <c:pt idx="9">
                  <c:v>76.45523</c:v>
                </c:pt>
                <c:pt idx="10">
                  <c:v>77.851020000000005</c:v>
                </c:pt>
                <c:pt idx="11">
                  <c:v>79.197479999999999</c:v>
                </c:pt>
                <c:pt idx="12">
                  <c:v>80.501279999999994</c:v>
                </c:pt>
                <c:pt idx="13">
                  <c:v>81.770629999999997</c:v>
                </c:pt>
                <c:pt idx="14">
                  <c:v>83.004300000000001</c:v>
                </c:pt>
                <c:pt idx="15">
                  <c:v>84.206379999999996</c:v>
                </c:pt>
                <c:pt idx="16">
                  <c:v>85.380120000000005</c:v>
                </c:pt>
                <c:pt idx="17">
                  <c:v>86.529870000000003</c:v>
                </c:pt>
                <c:pt idx="18">
                  <c:v>87.653229999999994</c:v>
                </c:pt>
                <c:pt idx="19">
                  <c:v>88.752409999999998</c:v>
                </c:pt>
                <c:pt idx="20">
                  <c:v>89.827500000000001</c:v>
                </c:pt>
                <c:pt idx="21">
                  <c:v>90.883099999999999</c:v>
                </c:pt>
                <c:pt idx="22">
                  <c:v>91.916150000000002</c:v>
                </c:pt>
                <c:pt idx="23">
                  <c:v>92.931229999999999</c:v>
                </c:pt>
                <c:pt idx="24">
                  <c:v>93.926339999999996</c:v>
                </c:pt>
              </c:numCache>
            </c:numRef>
          </c:yVal>
          <c:smooth val="0"/>
        </c:ser>
        <c:ser>
          <c:idx val="12"/>
          <c:order val="10"/>
          <c:tx>
            <c:strRef>
              <c:f>DA!$G$3</c:f>
              <c:strCache>
                <c:ptCount val="1"/>
                <c:pt idx="0">
                  <c:v>Length (cm)</c:v>
                </c:pt>
              </c:strCache>
            </c:strRef>
          </c:tx>
          <c:spPr>
            <a:ln w="25400" cmpd="sng">
              <a:solidFill>
                <a:srgbClr val="FF0000"/>
              </a:solidFill>
            </a:ln>
          </c:spPr>
          <c:marker>
            <c:symbol val="diamond"/>
            <c:size val="15"/>
            <c:spPr>
              <a:solidFill>
                <a:srgbClr val="FF0000"/>
              </a:solidFill>
            </c:spPr>
          </c:marker>
          <c:xVal>
            <c:numRef>
              <c:f>DA!$F$4:$F$12</c:f>
              <c:numCache>
                <c:formatCode>0.00</c:formatCode>
                <c:ptCount val="9"/>
                <c:pt idx="0">
                  <c:v>0</c:v>
                </c:pt>
                <c:pt idx="1">
                  <c:v>0.13333333333333333</c:v>
                </c:pt>
                <c:pt idx="2">
                  <c:v>0.26666666666666666</c:v>
                </c:pt>
                <c:pt idx="3">
                  <c:v>0.4</c:v>
                </c:pt>
                <c:pt idx="4">
                  <c:v>1.1000000000000001</c:v>
                </c:pt>
                <c:pt idx="5">
                  <c:v>5.9666666666666668</c:v>
                </c:pt>
                <c:pt idx="6">
                  <c:v>6.4333333333333336</c:v>
                </c:pt>
                <c:pt idx="7">
                  <c:v>7.4333333333333336</c:v>
                </c:pt>
                <c:pt idx="8">
                  <c:v>17.133333333333333</c:v>
                </c:pt>
              </c:numCache>
            </c:numRef>
          </c:xVal>
          <c:yVal>
            <c:numRef>
              <c:f>DA!$G$4:$G$12</c:f>
              <c:numCache>
                <c:formatCode>General</c:formatCode>
                <c:ptCount val="9"/>
                <c:pt idx="0">
                  <c:v>50.8</c:v>
                </c:pt>
                <c:pt idx="1">
                  <c:v>50.164999999999999</c:v>
                </c:pt>
                <c:pt idx="2">
                  <c:v>50.164999999999999</c:v>
                </c:pt>
                <c:pt idx="3">
                  <c:v>50.164999999999999</c:v>
                </c:pt>
                <c:pt idx="4">
                  <c:v>54.61</c:v>
                </c:pt>
                <c:pt idx="5">
                  <c:v>68.58</c:v>
                </c:pt>
                <c:pt idx="6">
                  <c:v>72</c:v>
                </c:pt>
                <c:pt idx="7">
                  <c:v>71.754999999999995</c:v>
                </c:pt>
                <c:pt idx="8">
                  <c:v>85.724999999999994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600480"/>
        <c:axId val="1505607552"/>
      </c:scatterChart>
      <c:valAx>
        <c:axId val="150560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i="0">
                    <a:solidFill>
                      <a:srgbClr val="757575"/>
                    </a:solidFill>
                    <a:latin typeface="Roboto"/>
                  </a:defRPr>
                </a:pPr>
                <a:r>
                  <a:rPr lang="en-US"/>
                  <a:t>Months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>
                <a:latin typeface="Roboto"/>
              </a:defRPr>
            </a:pPr>
            <a:endParaRPr lang="en-US"/>
          </a:p>
        </c:txPr>
        <c:crossAx val="1505607552"/>
        <c:crosses val="autoZero"/>
        <c:crossBetween val="midCat"/>
      </c:valAx>
      <c:valAx>
        <c:axId val="15056075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i="0">
                    <a:solidFill>
                      <a:srgbClr val="757575"/>
                    </a:solidFill>
                    <a:latin typeface="Roboto"/>
                  </a:defRPr>
                </a:pPr>
                <a:r>
                  <a:rPr lang="en-US"/>
                  <a:t>Length (cm)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>
                <a:solidFill>
                  <a:srgbClr val="222222"/>
                </a:solidFill>
                <a:latin typeface="Roboto"/>
              </a:defRPr>
            </a:pPr>
            <a:endParaRPr lang="en-US"/>
          </a:p>
        </c:txPr>
        <c:crossAx val="150560048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>
                <a:latin typeface="Roboto"/>
              </a:defRPr>
            </a:pPr>
            <a:r>
              <a:rPr lang="en-US"/>
              <a:t>L, M, S, 2nd (2.3rd), 5th…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172054223149117E-2"/>
          <c:y val="0.1133469758981355"/>
          <c:w val="0.74857958412988068"/>
          <c:h val="0.7711687130513869"/>
        </c:manualLayout>
      </c:layout>
      <c:scatterChart>
        <c:scatterStyle val="lineMarker"/>
        <c:varyColors val="1"/>
        <c:ser>
          <c:idx val="12"/>
          <c:order val="0"/>
          <c:tx>
            <c:strRef>
              <c:f>DA!$G$3</c:f>
              <c:strCache>
                <c:ptCount val="1"/>
                <c:pt idx="0">
                  <c:v>Length (cm)</c:v>
                </c:pt>
              </c:strCache>
            </c:strRef>
          </c:tx>
          <c:spPr>
            <a:ln w="25400" cmpd="sng">
              <a:solidFill>
                <a:srgbClr val="FF0000"/>
              </a:solidFill>
            </a:ln>
          </c:spPr>
          <c:marker>
            <c:symbol val="diamond"/>
            <c:size val="15"/>
            <c:spPr>
              <a:solidFill>
                <a:srgbClr val="FF0000"/>
              </a:solidFill>
            </c:spPr>
          </c:marker>
          <c:xVal>
            <c:numRef>
              <c:f>DA!$F$4:$F$12</c:f>
              <c:numCache>
                <c:formatCode>0.00</c:formatCode>
                <c:ptCount val="9"/>
                <c:pt idx="0">
                  <c:v>0</c:v>
                </c:pt>
                <c:pt idx="1">
                  <c:v>0.13333333333333333</c:v>
                </c:pt>
                <c:pt idx="2">
                  <c:v>0.26666666666666666</c:v>
                </c:pt>
                <c:pt idx="3">
                  <c:v>0.4</c:v>
                </c:pt>
                <c:pt idx="4">
                  <c:v>1.1000000000000001</c:v>
                </c:pt>
                <c:pt idx="5">
                  <c:v>5.9666666666666668</c:v>
                </c:pt>
                <c:pt idx="6">
                  <c:v>6.4333333333333336</c:v>
                </c:pt>
                <c:pt idx="7">
                  <c:v>7.4333333333333336</c:v>
                </c:pt>
                <c:pt idx="8">
                  <c:v>17.133333333333333</c:v>
                </c:pt>
              </c:numCache>
            </c:numRef>
          </c:xVal>
          <c:yVal>
            <c:numRef>
              <c:f>DA!$H$4:$H$12</c:f>
              <c:numCache>
                <c:formatCode>General</c:formatCode>
                <c:ptCount val="9"/>
                <c:pt idx="0">
                  <c:v>31.5</c:v>
                </c:pt>
                <c:pt idx="1">
                  <c:v>31</c:v>
                </c:pt>
                <c:pt idx="2">
                  <c:v>31</c:v>
                </c:pt>
                <c:pt idx="3">
                  <c:v>31.3</c:v>
                </c:pt>
                <c:pt idx="4">
                  <c:v>34</c:v>
                </c:pt>
                <c:pt idx="5">
                  <c:v>40.005000000000003</c:v>
                </c:pt>
                <c:pt idx="6">
                  <c:v>40.5</c:v>
                </c:pt>
                <c:pt idx="7">
                  <c:v>41.910000000000004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 vs. Age'!$C$1</c:f>
              <c:strCache>
                <c:ptCount val="1"/>
                <c:pt idx="0">
                  <c:v>M</c:v>
                </c:pt>
              </c:strCache>
            </c:strRef>
          </c:tx>
          <c:xVal>
            <c:numRef>
              <c:f>'H vs. Age'!$A$2:$A$26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'H vs. Age'!$C$2:$C$26</c:f>
              <c:numCache>
                <c:formatCode>General</c:formatCode>
                <c:ptCount val="25"/>
                <c:pt idx="0">
                  <c:v>34.461799999999997</c:v>
                </c:pt>
                <c:pt idx="1">
                  <c:v>37.2759</c:v>
                </c:pt>
                <c:pt idx="2">
                  <c:v>39.128500000000003</c:v>
                </c:pt>
                <c:pt idx="3">
                  <c:v>40.513500000000001</c:v>
                </c:pt>
                <c:pt idx="4">
                  <c:v>41.631700000000002</c:v>
                </c:pt>
                <c:pt idx="5">
                  <c:v>42.557600000000001</c:v>
                </c:pt>
                <c:pt idx="6">
                  <c:v>43.330599999999997</c:v>
                </c:pt>
                <c:pt idx="7">
                  <c:v>43.9803</c:v>
                </c:pt>
                <c:pt idx="8">
                  <c:v>44.53</c:v>
                </c:pt>
                <c:pt idx="9">
                  <c:v>44.9998</c:v>
                </c:pt>
                <c:pt idx="10">
                  <c:v>45.405099999999997</c:v>
                </c:pt>
                <c:pt idx="11">
                  <c:v>45.757300000000001</c:v>
                </c:pt>
                <c:pt idx="12">
                  <c:v>46.066099999999999</c:v>
                </c:pt>
                <c:pt idx="13">
                  <c:v>46.339500000000001</c:v>
                </c:pt>
                <c:pt idx="14">
                  <c:v>46.584400000000002</c:v>
                </c:pt>
                <c:pt idx="15">
                  <c:v>46.805999999999997</c:v>
                </c:pt>
                <c:pt idx="16">
                  <c:v>47.008800000000001</c:v>
                </c:pt>
                <c:pt idx="17">
                  <c:v>47.196199999999997</c:v>
                </c:pt>
                <c:pt idx="18">
                  <c:v>47.371099999999998</c:v>
                </c:pt>
                <c:pt idx="19">
                  <c:v>47.535699999999999</c:v>
                </c:pt>
                <c:pt idx="20">
                  <c:v>47.691899999999997</c:v>
                </c:pt>
                <c:pt idx="21">
                  <c:v>47.840800000000002</c:v>
                </c:pt>
                <c:pt idx="22">
                  <c:v>47.9833</c:v>
                </c:pt>
                <c:pt idx="23">
                  <c:v>48.120100000000001</c:v>
                </c:pt>
                <c:pt idx="24">
                  <c:v>48.2515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'H vs. Age'!$E$1</c:f>
              <c:strCache>
                <c:ptCount val="1"/>
                <c:pt idx="0">
                  <c:v>2nd (2.3rd)</c:v>
                </c:pt>
              </c:strCache>
            </c:strRef>
          </c:tx>
          <c:xVal>
            <c:numRef>
              <c:f>'H vs. Age'!$A$2:$A$26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'H vs. Age'!$E$2:$E$26</c:f>
              <c:numCache>
                <c:formatCode>General</c:formatCode>
                <c:ptCount val="25"/>
                <c:pt idx="0">
                  <c:v>31.921279999999999</c:v>
                </c:pt>
                <c:pt idx="1">
                  <c:v>34.940190000000001</c:v>
                </c:pt>
                <c:pt idx="2">
                  <c:v>36.783140000000003</c:v>
                </c:pt>
                <c:pt idx="3">
                  <c:v>38.14913</c:v>
                </c:pt>
                <c:pt idx="4">
                  <c:v>39.24371</c:v>
                </c:pt>
                <c:pt idx="5">
                  <c:v>40.142879999999998</c:v>
                </c:pt>
                <c:pt idx="6">
                  <c:v>40.88935</c:v>
                </c:pt>
                <c:pt idx="7">
                  <c:v>41.51388</c:v>
                </c:pt>
                <c:pt idx="8">
                  <c:v>42.039879999999997</c:v>
                </c:pt>
                <c:pt idx="9">
                  <c:v>42.487009999999998</c:v>
                </c:pt>
                <c:pt idx="10">
                  <c:v>42.871499999999997</c:v>
                </c:pt>
                <c:pt idx="11">
                  <c:v>43.20496</c:v>
                </c:pt>
                <c:pt idx="12">
                  <c:v>43.49653</c:v>
                </c:pt>
                <c:pt idx="13">
                  <c:v>43.75468</c:v>
                </c:pt>
                <c:pt idx="14">
                  <c:v>43.984059999999999</c:v>
                </c:pt>
                <c:pt idx="15">
                  <c:v>44.192349999999998</c:v>
                </c:pt>
                <c:pt idx="16">
                  <c:v>44.381010000000003</c:v>
                </c:pt>
                <c:pt idx="17">
                  <c:v>44.556040000000003</c:v>
                </c:pt>
                <c:pt idx="18">
                  <c:v>44.718319999999999</c:v>
                </c:pt>
                <c:pt idx="19">
                  <c:v>44.870849999999997</c:v>
                </c:pt>
                <c:pt idx="20">
                  <c:v>45.015430000000002</c:v>
                </c:pt>
                <c:pt idx="21">
                  <c:v>45.152149999999999</c:v>
                </c:pt>
                <c:pt idx="22">
                  <c:v>45.283760000000001</c:v>
                </c:pt>
                <c:pt idx="23">
                  <c:v>45.409010000000002</c:v>
                </c:pt>
                <c:pt idx="24">
                  <c:v>45.529150000000001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'H vs. Age'!$F$1</c:f>
              <c:strCache>
                <c:ptCount val="1"/>
                <c:pt idx="0">
                  <c:v>5th</c:v>
                </c:pt>
              </c:strCache>
            </c:strRef>
          </c:tx>
          <c:xVal>
            <c:numRef>
              <c:f>'H vs. Age'!$A$2:$A$26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'H vs. Age'!$F$2:$F$26</c:f>
              <c:numCache>
                <c:formatCode>General</c:formatCode>
                <c:ptCount val="25"/>
                <c:pt idx="0">
                  <c:v>32.372410000000002</c:v>
                </c:pt>
                <c:pt idx="1">
                  <c:v>35.354950000000002</c:v>
                </c:pt>
                <c:pt idx="2">
                  <c:v>37.19961</c:v>
                </c:pt>
                <c:pt idx="3">
                  <c:v>38.568980000000003</c:v>
                </c:pt>
                <c:pt idx="4">
                  <c:v>39.667749999999998</c:v>
                </c:pt>
                <c:pt idx="5">
                  <c:v>40.571669999999997</c:v>
                </c:pt>
                <c:pt idx="6">
                  <c:v>41.322850000000003</c:v>
                </c:pt>
                <c:pt idx="7">
                  <c:v>41.95185</c:v>
                </c:pt>
                <c:pt idx="8">
                  <c:v>42.482059999999997</c:v>
                </c:pt>
                <c:pt idx="9">
                  <c:v>42.933219999999999</c:v>
                </c:pt>
                <c:pt idx="10">
                  <c:v>43.321399999999997</c:v>
                </c:pt>
                <c:pt idx="11">
                  <c:v>43.658189999999998</c:v>
                </c:pt>
                <c:pt idx="12">
                  <c:v>43.952820000000003</c:v>
                </c:pt>
                <c:pt idx="13">
                  <c:v>44.213679999999997</c:v>
                </c:pt>
                <c:pt idx="14">
                  <c:v>44.445810000000002</c:v>
                </c:pt>
                <c:pt idx="15">
                  <c:v>44.656469999999999</c:v>
                </c:pt>
                <c:pt idx="16">
                  <c:v>44.847630000000002</c:v>
                </c:pt>
                <c:pt idx="17">
                  <c:v>45.02487</c:v>
                </c:pt>
                <c:pt idx="18">
                  <c:v>45.18938</c:v>
                </c:pt>
                <c:pt idx="19">
                  <c:v>45.344050000000003</c:v>
                </c:pt>
                <c:pt idx="20">
                  <c:v>45.490699999999997</c:v>
                </c:pt>
                <c:pt idx="21">
                  <c:v>45.629579999999997</c:v>
                </c:pt>
                <c:pt idx="22">
                  <c:v>45.763129999999997</c:v>
                </c:pt>
                <c:pt idx="23">
                  <c:v>45.890430000000002</c:v>
                </c:pt>
                <c:pt idx="24">
                  <c:v>46.012569999999997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'H vs. Age'!$G$1</c:f>
              <c:strCache>
                <c:ptCount val="1"/>
                <c:pt idx="0">
                  <c:v>10th</c:v>
                </c:pt>
              </c:strCache>
            </c:strRef>
          </c:tx>
          <c:xVal>
            <c:numRef>
              <c:f>'H vs. Age'!$A$2:$A$26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'H vs. Age'!$G$2:$G$26</c:f>
              <c:numCache>
                <c:formatCode>General</c:formatCode>
                <c:ptCount val="25"/>
                <c:pt idx="0">
                  <c:v>32.833889999999997</c:v>
                </c:pt>
                <c:pt idx="1">
                  <c:v>35.779229999999998</c:v>
                </c:pt>
                <c:pt idx="2">
                  <c:v>37.62565</c:v>
                </c:pt>
                <c:pt idx="3">
                  <c:v>38.998469999999998</c:v>
                </c:pt>
                <c:pt idx="4">
                  <c:v>40.101529999999997</c:v>
                </c:pt>
                <c:pt idx="5">
                  <c:v>41.010309999999997</c:v>
                </c:pt>
                <c:pt idx="6">
                  <c:v>41.766309999999997</c:v>
                </c:pt>
                <c:pt idx="7">
                  <c:v>42.399880000000003</c:v>
                </c:pt>
                <c:pt idx="8">
                  <c:v>42.93439</c:v>
                </c:pt>
                <c:pt idx="9">
                  <c:v>43.389670000000002</c:v>
                </c:pt>
                <c:pt idx="10">
                  <c:v>43.78163</c:v>
                </c:pt>
                <c:pt idx="11">
                  <c:v>44.12182</c:v>
                </c:pt>
                <c:pt idx="12">
                  <c:v>44.419580000000003</c:v>
                </c:pt>
                <c:pt idx="13">
                  <c:v>44.683210000000003</c:v>
                </c:pt>
                <c:pt idx="14">
                  <c:v>44.91816</c:v>
                </c:pt>
                <c:pt idx="15">
                  <c:v>45.131239999999998</c:v>
                </c:pt>
                <c:pt idx="16">
                  <c:v>45.32497</c:v>
                </c:pt>
                <c:pt idx="17">
                  <c:v>45.504449999999999</c:v>
                </c:pt>
                <c:pt idx="18">
                  <c:v>45.671259999999997</c:v>
                </c:pt>
                <c:pt idx="19">
                  <c:v>45.828130000000002</c:v>
                </c:pt>
                <c:pt idx="20">
                  <c:v>45.976880000000001</c:v>
                </c:pt>
                <c:pt idx="21">
                  <c:v>46.117980000000003</c:v>
                </c:pt>
                <c:pt idx="22">
                  <c:v>46.253500000000003</c:v>
                </c:pt>
                <c:pt idx="23">
                  <c:v>46.382899999999999</c:v>
                </c:pt>
                <c:pt idx="24">
                  <c:v>46.507080000000002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'H vs. Age'!$H$1</c:f>
              <c:strCache>
                <c:ptCount val="1"/>
                <c:pt idx="0">
                  <c:v>25th</c:v>
                </c:pt>
              </c:strCache>
            </c:strRef>
          </c:tx>
          <c:xVal>
            <c:numRef>
              <c:f>'H vs. Age'!$A$2:$A$26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'H vs. Age'!$H$2:$H$26</c:f>
              <c:numCache>
                <c:formatCode>General</c:formatCode>
                <c:ptCount val="25"/>
                <c:pt idx="0">
                  <c:v>33.605020000000003</c:v>
                </c:pt>
                <c:pt idx="1">
                  <c:v>36.488190000000003</c:v>
                </c:pt>
                <c:pt idx="2">
                  <c:v>38.337539999999997</c:v>
                </c:pt>
                <c:pt idx="3">
                  <c:v>39.71613</c:v>
                </c:pt>
                <c:pt idx="4">
                  <c:v>40.826360000000001</c:v>
                </c:pt>
                <c:pt idx="5">
                  <c:v>41.743250000000003</c:v>
                </c:pt>
                <c:pt idx="6">
                  <c:v>42.507300000000001</c:v>
                </c:pt>
                <c:pt idx="7">
                  <c:v>43.148510000000002</c:v>
                </c:pt>
                <c:pt idx="8">
                  <c:v>43.690219999999997</c:v>
                </c:pt>
                <c:pt idx="9">
                  <c:v>44.152369999999998</c:v>
                </c:pt>
                <c:pt idx="10">
                  <c:v>44.550649999999997</c:v>
                </c:pt>
                <c:pt idx="11">
                  <c:v>44.896540000000002</c:v>
                </c:pt>
                <c:pt idx="12">
                  <c:v>45.199530000000003</c:v>
                </c:pt>
                <c:pt idx="13">
                  <c:v>45.467779999999998</c:v>
                </c:pt>
                <c:pt idx="14">
                  <c:v>45.707450000000001</c:v>
                </c:pt>
                <c:pt idx="15">
                  <c:v>45.92456</c:v>
                </c:pt>
                <c:pt idx="16">
                  <c:v>46.122590000000002</c:v>
                </c:pt>
                <c:pt idx="17">
                  <c:v>46.305819999999997</c:v>
                </c:pt>
                <c:pt idx="18">
                  <c:v>46.476460000000003</c:v>
                </c:pt>
                <c:pt idx="19">
                  <c:v>46.636989999999997</c:v>
                </c:pt>
                <c:pt idx="20">
                  <c:v>46.789270000000002</c:v>
                </c:pt>
                <c:pt idx="21">
                  <c:v>46.934069999999998</c:v>
                </c:pt>
                <c:pt idx="22">
                  <c:v>47.072890000000001</c:v>
                </c:pt>
                <c:pt idx="23">
                  <c:v>47.205800000000004</c:v>
                </c:pt>
                <c:pt idx="24">
                  <c:v>47.333399999999997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'H vs. Age'!$I$1</c:f>
              <c:strCache>
                <c:ptCount val="1"/>
                <c:pt idx="0">
                  <c:v>50th</c:v>
                </c:pt>
              </c:strCache>
            </c:strRef>
          </c:tx>
          <c:xVal>
            <c:numRef>
              <c:f>'H vs. Age'!$A$2:$A$26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'H vs. Age'!$I$2:$I$26</c:f>
              <c:numCache>
                <c:formatCode>General</c:formatCode>
                <c:ptCount val="25"/>
                <c:pt idx="0">
                  <c:v>34.461799999999997</c:v>
                </c:pt>
                <c:pt idx="1">
                  <c:v>37.2759</c:v>
                </c:pt>
                <c:pt idx="2">
                  <c:v>39.128500000000003</c:v>
                </c:pt>
                <c:pt idx="3">
                  <c:v>40.513500000000001</c:v>
                </c:pt>
                <c:pt idx="4">
                  <c:v>41.631700000000002</c:v>
                </c:pt>
                <c:pt idx="5">
                  <c:v>42.557600000000001</c:v>
                </c:pt>
                <c:pt idx="6">
                  <c:v>43.330599999999997</c:v>
                </c:pt>
                <c:pt idx="7">
                  <c:v>43.9803</c:v>
                </c:pt>
                <c:pt idx="8">
                  <c:v>44.53</c:v>
                </c:pt>
                <c:pt idx="9">
                  <c:v>44.9998</c:v>
                </c:pt>
                <c:pt idx="10">
                  <c:v>45.405099999999997</c:v>
                </c:pt>
                <c:pt idx="11">
                  <c:v>45.757300000000001</c:v>
                </c:pt>
                <c:pt idx="12">
                  <c:v>46.066099999999999</c:v>
                </c:pt>
                <c:pt idx="13">
                  <c:v>46.339500000000001</c:v>
                </c:pt>
                <c:pt idx="14">
                  <c:v>46.584400000000002</c:v>
                </c:pt>
                <c:pt idx="15">
                  <c:v>46.805999999999997</c:v>
                </c:pt>
                <c:pt idx="16">
                  <c:v>47.008800000000001</c:v>
                </c:pt>
                <c:pt idx="17">
                  <c:v>47.196199999999997</c:v>
                </c:pt>
                <c:pt idx="18">
                  <c:v>47.371099999999998</c:v>
                </c:pt>
                <c:pt idx="19">
                  <c:v>47.535699999999999</c:v>
                </c:pt>
                <c:pt idx="20">
                  <c:v>47.691899999999997</c:v>
                </c:pt>
                <c:pt idx="21">
                  <c:v>47.840800000000002</c:v>
                </c:pt>
                <c:pt idx="22">
                  <c:v>47.9833</c:v>
                </c:pt>
                <c:pt idx="23">
                  <c:v>48.120100000000001</c:v>
                </c:pt>
                <c:pt idx="24">
                  <c:v>48.2515</c:v>
                </c:pt>
              </c:numCache>
            </c:numRef>
          </c:yVal>
          <c:smooth val="0"/>
        </c:ser>
        <c:ser>
          <c:idx val="8"/>
          <c:order val="7"/>
          <c:tx>
            <c:strRef>
              <c:f>'H vs. Age'!$J$1</c:f>
              <c:strCache>
                <c:ptCount val="1"/>
                <c:pt idx="0">
                  <c:v>75th</c:v>
                </c:pt>
              </c:strCache>
            </c:strRef>
          </c:tx>
          <c:xVal>
            <c:numRef>
              <c:f>'H vs. Age'!$A$2:$A$26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'H vs. Age'!$J$2:$J$26</c:f>
              <c:numCache>
                <c:formatCode>General</c:formatCode>
                <c:ptCount val="25"/>
                <c:pt idx="0">
                  <c:v>35.318579999999997</c:v>
                </c:pt>
                <c:pt idx="1">
                  <c:v>38.063609999999997</c:v>
                </c:pt>
                <c:pt idx="2">
                  <c:v>39.919460000000001</c:v>
                </c:pt>
                <c:pt idx="3">
                  <c:v>41.310870000000001</c:v>
                </c:pt>
                <c:pt idx="4">
                  <c:v>42.437040000000003</c:v>
                </c:pt>
                <c:pt idx="5">
                  <c:v>43.371949999999998</c:v>
                </c:pt>
                <c:pt idx="6">
                  <c:v>44.1539</c:v>
                </c:pt>
                <c:pt idx="7">
                  <c:v>44.812089999999998</c:v>
                </c:pt>
                <c:pt idx="8">
                  <c:v>45.369779999999999</c:v>
                </c:pt>
                <c:pt idx="9">
                  <c:v>45.847230000000003</c:v>
                </c:pt>
                <c:pt idx="10">
                  <c:v>46.259549999999997</c:v>
                </c:pt>
                <c:pt idx="11">
                  <c:v>46.61806</c:v>
                </c:pt>
                <c:pt idx="12">
                  <c:v>46.932670000000002</c:v>
                </c:pt>
                <c:pt idx="13">
                  <c:v>47.211219999999997</c:v>
                </c:pt>
                <c:pt idx="14">
                  <c:v>47.461350000000003</c:v>
                </c:pt>
                <c:pt idx="15">
                  <c:v>47.687440000000002</c:v>
                </c:pt>
                <c:pt idx="16">
                  <c:v>47.895009999999999</c:v>
                </c:pt>
                <c:pt idx="17">
                  <c:v>48.086579999999998</c:v>
                </c:pt>
                <c:pt idx="18">
                  <c:v>48.265740000000001</c:v>
                </c:pt>
                <c:pt idx="19">
                  <c:v>48.43441</c:v>
                </c:pt>
                <c:pt idx="20">
                  <c:v>48.594529999999999</c:v>
                </c:pt>
                <c:pt idx="21">
                  <c:v>48.747529999999998</c:v>
                </c:pt>
                <c:pt idx="22">
                  <c:v>48.893709999999999</c:v>
                </c:pt>
                <c:pt idx="23">
                  <c:v>49.034399999999998</c:v>
                </c:pt>
                <c:pt idx="24">
                  <c:v>49.169600000000003</c:v>
                </c:pt>
              </c:numCache>
            </c:numRef>
          </c:yVal>
          <c:smooth val="0"/>
        </c:ser>
        <c:ser>
          <c:idx val="9"/>
          <c:order val="8"/>
          <c:tx>
            <c:strRef>
              <c:f>'H vs. Age'!$K$1</c:f>
              <c:strCache>
                <c:ptCount val="1"/>
                <c:pt idx="0">
                  <c:v>90th</c:v>
                </c:pt>
              </c:strCache>
            </c:strRef>
          </c:tx>
          <c:xVal>
            <c:numRef>
              <c:f>'H vs. Age'!$A$2:$A$26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'H vs. Age'!$K$2:$K$26</c:f>
              <c:numCache>
                <c:formatCode>General</c:formatCode>
                <c:ptCount val="25"/>
                <c:pt idx="0">
                  <c:v>36.089709999999997</c:v>
                </c:pt>
                <c:pt idx="1">
                  <c:v>38.772570000000002</c:v>
                </c:pt>
                <c:pt idx="2">
                  <c:v>40.631349999999998</c:v>
                </c:pt>
                <c:pt idx="3">
                  <c:v>42.028530000000003</c:v>
                </c:pt>
                <c:pt idx="4">
                  <c:v>43.16187</c:v>
                </c:pt>
                <c:pt idx="5">
                  <c:v>44.104889999999997</c:v>
                </c:pt>
                <c:pt idx="6">
                  <c:v>44.894889999999997</c:v>
                </c:pt>
                <c:pt idx="7">
                  <c:v>45.560720000000003</c:v>
                </c:pt>
                <c:pt idx="8">
                  <c:v>46.125610000000002</c:v>
                </c:pt>
                <c:pt idx="9">
                  <c:v>46.609929999999999</c:v>
                </c:pt>
                <c:pt idx="10">
                  <c:v>47.028570000000002</c:v>
                </c:pt>
                <c:pt idx="11">
                  <c:v>47.392780000000002</c:v>
                </c:pt>
                <c:pt idx="12">
                  <c:v>47.712620000000001</c:v>
                </c:pt>
                <c:pt idx="13">
                  <c:v>47.99579</c:v>
                </c:pt>
                <c:pt idx="14">
                  <c:v>48.250639999999997</c:v>
                </c:pt>
                <c:pt idx="15">
                  <c:v>48.480759999999997</c:v>
                </c:pt>
                <c:pt idx="16">
                  <c:v>48.692630000000001</c:v>
                </c:pt>
                <c:pt idx="17">
                  <c:v>48.887949999999996</c:v>
                </c:pt>
                <c:pt idx="18">
                  <c:v>49.07094</c:v>
                </c:pt>
                <c:pt idx="19">
                  <c:v>49.243270000000003</c:v>
                </c:pt>
                <c:pt idx="20">
                  <c:v>49.40692</c:v>
                </c:pt>
                <c:pt idx="21">
                  <c:v>49.56362</c:v>
                </c:pt>
                <c:pt idx="22">
                  <c:v>49.713099999999997</c:v>
                </c:pt>
                <c:pt idx="23">
                  <c:v>49.857300000000002</c:v>
                </c:pt>
                <c:pt idx="24">
                  <c:v>49.995919999999998</c:v>
                </c:pt>
              </c:numCache>
            </c:numRef>
          </c:yVal>
          <c:smooth val="0"/>
        </c:ser>
        <c:ser>
          <c:idx val="10"/>
          <c:order val="9"/>
          <c:tx>
            <c:strRef>
              <c:f>'H vs. Age'!$L$1</c:f>
              <c:strCache>
                <c:ptCount val="1"/>
                <c:pt idx="0">
                  <c:v>95th</c:v>
                </c:pt>
              </c:strCache>
            </c:strRef>
          </c:tx>
          <c:xVal>
            <c:numRef>
              <c:f>'H vs. Age'!$A$2:$A$26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'H vs. Age'!$L$2:$L$26</c:f>
              <c:numCache>
                <c:formatCode>General</c:formatCode>
                <c:ptCount val="25"/>
                <c:pt idx="0">
                  <c:v>36.551189999999998</c:v>
                </c:pt>
                <c:pt idx="1">
                  <c:v>39.196849999999998</c:v>
                </c:pt>
                <c:pt idx="2">
                  <c:v>41.057389999999998</c:v>
                </c:pt>
                <c:pt idx="3">
                  <c:v>42.458019999999998</c:v>
                </c:pt>
                <c:pt idx="4">
                  <c:v>43.595649999999999</c:v>
                </c:pt>
                <c:pt idx="5">
                  <c:v>44.543529999999997</c:v>
                </c:pt>
                <c:pt idx="6">
                  <c:v>45.338349999999998</c:v>
                </c:pt>
                <c:pt idx="7">
                  <c:v>46.008749999999999</c:v>
                </c:pt>
                <c:pt idx="8">
                  <c:v>46.577939999999998</c:v>
                </c:pt>
                <c:pt idx="9">
                  <c:v>47.066380000000002</c:v>
                </c:pt>
                <c:pt idx="10">
                  <c:v>47.488799999999998</c:v>
                </c:pt>
                <c:pt idx="11">
                  <c:v>47.856409999999997</c:v>
                </c:pt>
                <c:pt idx="12">
                  <c:v>48.179380000000002</c:v>
                </c:pt>
                <c:pt idx="13">
                  <c:v>48.465319999999998</c:v>
                </c:pt>
                <c:pt idx="14">
                  <c:v>48.722990000000003</c:v>
                </c:pt>
                <c:pt idx="15">
                  <c:v>48.955530000000003</c:v>
                </c:pt>
                <c:pt idx="16">
                  <c:v>49.169969999999999</c:v>
                </c:pt>
                <c:pt idx="17">
                  <c:v>49.367530000000002</c:v>
                </c:pt>
                <c:pt idx="18">
                  <c:v>49.552819999999997</c:v>
                </c:pt>
                <c:pt idx="19">
                  <c:v>49.727350000000001</c:v>
                </c:pt>
                <c:pt idx="20">
                  <c:v>49.893099999999997</c:v>
                </c:pt>
                <c:pt idx="21">
                  <c:v>50.052019999999999</c:v>
                </c:pt>
                <c:pt idx="22">
                  <c:v>50.203470000000003</c:v>
                </c:pt>
                <c:pt idx="23">
                  <c:v>50.349769999999999</c:v>
                </c:pt>
                <c:pt idx="24">
                  <c:v>50.490430000000003</c:v>
                </c:pt>
              </c:numCache>
            </c:numRef>
          </c:yVal>
          <c:smooth val="0"/>
        </c:ser>
        <c:ser>
          <c:idx val="11"/>
          <c:order val="10"/>
          <c:tx>
            <c:strRef>
              <c:f>'H vs. Age'!$M$1</c:f>
              <c:strCache>
                <c:ptCount val="1"/>
                <c:pt idx="0">
                  <c:v>98th (97.7th)</c:v>
                </c:pt>
              </c:strCache>
            </c:strRef>
          </c:tx>
          <c:xVal>
            <c:numRef>
              <c:f>'H vs. Age'!$A$2:$A$26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'H vs. Age'!$M$2:$M$26</c:f>
              <c:numCache>
                <c:formatCode>General</c:formatCode>
                <c:ptCount val="25"/>
                <c:pt idx="0">
                  <c:v>37.0023239</c:v>
                </c:pt>
                <c:pt idx="1">
                  <c:v>39.611607900000003</c:v>
                </c:pt>
                <c:pt idx="2">
                  <c:v>41.4738623</c:v>
                </c:pt>
                <c:pt idx="3">
                  <c:v>42.877867899999998</c:v>
                </c:pt>
                <c:pt idx="4">
                  <c:v>44.019694299999998</c:v>
                </c:pt>
                <c:pt idx="5">
                  <c:v>44.972318199999997</c:v>
                </c:pt>
                <c:pt idx="6">
                  <c:v>45.771845999999996</c:v>
                </c:pt>
                <c:pt idx="7">
                  <c:v>46.4467152</c:v>
                </c:pt>
                <c:pt idx="8">
                  <c:v>47.020117599999999</c:v>
                </c:pt>
                <c:pt idx="9">
                  <c:v>47.512588800000003</c:v>
                </c:pt>
                <c:pt idx="10">
                  <c:v>47.938704600000001</c:v>
                </c:pt>
                <c:pt idx="11">
                  <c:v>48.309642199999999</c:v>
                </c:pt>
                <c:pt idx="12">
                  <c:v>48.635667099999999</c:v>
                </c:pt>
                <c:pt idx="13">
                  <c:v>48.924317299999998</c:v>
                </c:pt>
                <c:pt idx="14">
                  <c:v>49.184741199999998</c:v>
                </c:pt>
                <c:pt idx="15">
                  <c:v>49.419646999999998</c:v>
                </c:pt>
                <c:pt idx="16">
                  <c:v>49.636591899999999</c:v>
                </c:pt>
                <c:pt idx="17">
                  <c:v>49.836355400000002</c:v>
                </c:pt>
                <c:pt idx="18">
                  <c:v>50.023881600000003</c:v>
                </c:pt>
                <c:pt idx="19">
                  <c:v>50.200551300000001</c:v>
                </c:pt>
                <c:pt idx="20">
                  <c:v>50.368369399999999</c:v>
                </c:pt>
                <c:pt idx="21">
                  <c:v>50.529452999999997</c:v>
                </c:pt>
                <c:pt idx="22">
                  <c:v>50.682840499999998</c:v>
                </c:pt>
                <c:pt idx="23">
                  <c:v>50.8311864</c:v>
                </c:pt>
                <c:pt idx="24">
                  <c:v>50.973849600000001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603744"/>
        <c:axId val="1505610272"/>
      </c:scatterChart>
      <c:valAx>
        <c:axId val="1505603744"/>
        <c:scaling>
          <c:orientation val="minMax"/>
          <c:max val="20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i="0">
                    <a:solidFill>
                      <a:srgbClr val="757575"/>
                    </a:solidFill>
                    <a:latin typeface="Roboto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txPr>
          <a:bodyPr/>
          <a:lstStyle/>
          <a:p>
            <a:pPr lvl="0">
              <a:defRPr>
                <a:latin typeface="Roboto"/>
              </a:defRPr>
            </a:pPr>
            <a:endParaRPr lang="en-US"/>
          </a:p>
        </c:txPr>
        <c:crossAx val="1505610272"/>
        <c:crosses val="autoZero"/>
        <c:crossBetween val="midCat"/>
      </c:valAx>
      <c:valAx>
        <c:axId val="1505610272"/>
        <c:scaling>
          <c:orientation val="minMax"/>
          <c:max val="50"/>
          <c:min val="3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i="0">
                    <a:solidFill>
                      <a:srgbClr val="757575"/>
                    </a:solidFill>
                    <a:latin typeface="Roboto"/>
                  </a:defRPr>
                </a:pPr>
                <a:r>
                  <a:rPr lang="en-US"/>
                  <a:t>Head</a:t>
                </a:r>
                <a:r>
                  <a:rPr lang="en-US" baseline="0"/>
                  <a:t> Circumference (cm)</a:t>
                </a: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>
                <a:solidFill>
                  <a:srgbClr val="222222"/>
                </a:solidFill>
                <a:latin typeface="Roboto"/>
              </a:defRPr>
            </a:pPr>
            <a:endParaRPr lang="en-US"/>
          </a:p>
        </c:txPr>
        <c:crossAx val="150560374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>
                <a:latin typeface="Roboto"/>
              </a:defRPr>
            </a:pPr>
            <a:r>
              <a:rPr lang="en-US"/>
              <a:t>Weight</a:t>
            </a:r>
          </a:p>
          <a:p>
            <a:pPr lvl="0">
              <a:defRPr>
                <a:latin typeface="Roboto"/>
              </a:defRPr>
            </a:pPr>
            <a:r>
              <a:rPr lang="en-US"/>
              <a:t>DevaKrishna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172054223149117E-2"/>
          <c:y val="0.1133469758981355"/>
          <c:w val="0.74857958412988068"/>
          <c:h val="0.7711687130513869"/>
        </c:manualLayout>
      </c:layout>
      <c:scatterChart>
        <c:scatterStyle val="lineMarker"/>
        <c:varyColors val="1"/>
        <c:ser>
          <c:idx val="12"/>
          <c:order val="0"/>
          <c:tx>
            <c:strRef>
              <c:f>DA!$D$18</c:f>
              <c:strCache>
                <c:ptCount val="1"/>
                <c:pt idx="0">
                  <c:v>Devakrishna</c:v>
                </c:pt>
              </c:strCache>
            </c:strRef>
          </c:tx>
          <c:spPr>
            <a:ln w="25400" cmpd="sng">
              <a:solidFill>
                <a:srgbClr val="FF0000"/>
              </a:solidFill>
            </a:ln>
          </c:spPr>
          <c:marker>
            <c:symbol val="x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DA!$C$19:$C$56</c:f>
              <c:numCache>
                <c:formatCode>0.00</c:formatCode>
                <c:ptCount val="38"/>
                <c:pt idx="0">
                  <c:v>0</c:v>
                </c:pt>
                <c:pt idx="1">
                  <c:v>3.3333333333333333E-2</c:v>
                </c:pt>
                <c:pt idx="2">
                  <c:v>0.13333333333333333</c:v>
                </c:pt>
                <c:pt idx="3">
                  <c:v>0.16666666666666666</c:v>
                </c:pt>
                <c:pt idx="4">
                  <c:v>0.23333333333333334</c:v>
                </c:pt>
                <c:pt idx="5">
                  <c:v>0.26666666666666666</c:v>
                </c:pt>
                <c:pt idx="6">
                  <c:v>1.1000000000000001</c:v>
                </c:pt>
                <c:pt idx="7">
                  <c:v>2.4</c:v>
                </c:pt>
                <c:pt idx="8">
                  <c:v>3</c:v>
                </c:pt>
                <c:pt idx="9">
                  <c:v>3.3</c:v>
                </c:pt>
                <c:pt idx="10">
                  <c:v>3.5333333333333332</c:v>
                </c:pt>
                <c:pt idx="11">
                  <c:v>3.7</c:v>
                </c:pt>
                <c:pt idx="12">
                  <c:v>3.8</c:v>
                </c:pt>
                <c:pt idx="13">
                  <c:v>4.0333333333333332</c:v>
                </c:pt>
                <c:pt idx="14">
                  <c:v>4.1333333333333337</c:v>
                </c:pt>
                <c:pt idx="15">
                  <c:v>4.4333333333333336</c:v>
                </c:pt>
                <c:pt idx="16">
                  <c:v>4.666666666666667</c:v>
                </c:pt>
                <c:pt idx="17">
                  <c:v>4.7</c:v>
                </c:pt>
                <c:pt idx="18">
                  <c:v>4.833333333333333</c:v>
                </c:pt>
                <c:pt idx="19">
                  <c:v>4.9333333333333336</c:v>
                </c:pt>
                <c:pt idx="20">
                  <c:v>5</c:v>
                </c:pt>
                <c:pt idx="21">
                  <c:v>5.0999999999999996</c:v>
                </c:pt>
                <c:pt idx="22">
                  <c:v>5.166666666666667</c:v>
                </c:pt>
                <c:pt idx="23">
                  <c:v>5.2</c:v>
                </c:pt>
                <c:pt idx="24">
                  <c:v>5.2666666666666666</c:v>
                </c:pt>
                <c:pt idx="25">
                  <c:v>5.3666666666666663</c:v>
                </c:pt>
                <c:pt idx="26">
                  <c:v>5.4</c:v>
                </c:pt>
                <c:pt idx="27">
                  <c:v>5.4666666666666668</c:v>
                </c:pt>
                <c:pt idx="28">
                  <c:v>5.6333333333333337</c:v>
                </c:pt>
                <c:pt idx="29">
                  <c:v>5.7</c:v>
                </c:pt>
                <c:pt idx="30">
                  <c:v>5.8666666666666663</c:v>
                </c:pt>
                <c:pt idx="31">
                  <c:v>5.9666666666666668</c:v>
                </c:pt>
                <c:pt idx="32">
                  <c:v>6</c:v>
                </c:pt>
                <c:pt idx="33">
                  <c:v>6.0333333333333332</c:v>
                </c:pt>
                <c:pt idx="34">
                  <c:v>6.0666666666666664</c:v>
                </c:pt>
                <c:pt idx="35">
                  <c:v>6.1</c:v>
                </c:pt>
                <c:pt idx="36">
                  <c:v>6.1333333333333337</c:v>
                </c:pt>
                <c:pt idx="37">
                  <c:v>6.166666666666667</c:v>
                </c:pt>
              </c:numCache>
            </c:numRef>
          </c:xVal>
          <c:yVal>
            <c:numRef>
              <c:f>DA!$D$19:$D$56</c:f>
              <c:numCache>
                <c:formatCode>0.00</c:formatCode>
                <c:ptCount val="38"/>
                <c:pt idx="0">
                  <c:v>2.6365500000000002</c:v>
                </c:pt>
                <c:pt idx="1">
                  <c:v>2.4380999999999999</c:v>
                </c:pt>
                <c:pt idx="2">
                  <c:v>2.3530500000000001</c:v>
                </c:pt>
                <c:pt idx="3">
                  <c:v>2.3814000000000002</c:v>
                </c:pt>
                <c:pt idx="4">
                  <c:v>2.4380999999999999</c:v>
                </c:pt>
                <c:pt idx="5">
                  <c:v>2.4097499999999998</c:v>
                </c:pt>
                <c:pt idx="6">
                  <c:v>3.3452999999999999</c:v>
                </c:pt>
                <c:pt idx="7">
                  <c:v>4.4452800000000003</c:v>
                </c:pt>
                <c:pt idx="8">
                  <c:v>4.8988800000000001</c:v>
                </c:pt>
                <c:pt idx="9">
                  <c:v>5.0803199999999995</c:v>
                </c:pt>
                <c:pt idx="10">
                  <c:v>5.2617599999999998</c:v>
                </c:pt>
                <c:pt idx="11">
                  <c:v>5.3524800000000008</c:v>
                </c:pt>
                <c:pt idx="12">
                  <c:v>5.3524800000000008</c:v>
                </c:pt>
                <c:pt idx="13">
                  <c:v>5.3524800000000008</c:v>
                </c:pt>
                <c:pt idx="14">
                  <c:v>5.5339199999999993</c:v>
                </c:pt>
                <c:pt idx="15">
                  <c:v>5.8060800000000006</c:v>
                </c:pt>
                <c:pt idx="16">
                  <c:v>5.7153599999999996</c:v>
                </c:pt>
                <c:pt idx="17">
                  <c:v>5.8060800000000006</c:v>
                </c:pt>
                <c:pt idx="18">
                  <c:v>5.8060800000000006</c:v>
                </c:pt>
                <c:pt idx="19">
                  <c:v>5.8060800000000006</c:v>
                </c:pt>
                <c:pt idx="20">
                  <c:v>5.8967999999999998</c:v>
                </c:pt>
                <c:pt idx="21">
                  <c:v>5.7153599999999996</c:v>
                </c:pt>
                <c:pt idx="22">
                  <c:v>5.98752</c:v>
                </c:pt>
                <c:pt idx="23">
                  <c:v>5.98752</c:v>
                </c:pt>
                <c:pt idx="24">
                  <c:v>6.0782400000000001</c:v>
                </c:pt>
                <c:pt idx="25">
                  <c:v>6.0782400000000001</c:v>
                </c:pt>
                <c:pt idx="26">
                  <c:v>5.98752</c:v>
                </c:pt>
                <c:pt idx="27">
                  <c:v>6.2596800000000004</c:v>
                </c:pt>
                <c:pt idx="28">
                  <c:v>5.98752</c:v>
                </c:pt>
                <c:pt idx="29">
                  <c:v>6.0782400000000001</c:v>
                </c:pt>
                <c:pt idx="30">
                  <c:v>6.3504000000000005</c:v>
                </c:pt>
                <c:pt idx="31">
                  <c:v>6.1802999999999999</c:v>
                </c:pt>
                <c:pt idx="32">
                  <c:v>6.2596800000000004</c:v>
                </c:pt>
                <c:pt idx="33">
                  <c:v>6.2596800000000004</c:v>
                </c:pt>
                <c:pt idx="34">
                  <c:v>6.3504000000000005</c:v>
                </c:pt>
                <c:pt idx="35">
                  <c:v>6.2596800000000004</c:v>
                </c:pt>
                <c:pt idx="36">
                  <c:v>6.3504000000000005</c:v>
                </c:pt>
                <c:pt idx="37">
                  <c:v>6.4411199999999997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 vs. Age'!$C$1</c:f>
              <c:strCache>
                <c:ptCount val="1"/>
                <c:pt idx="0">
                  <c:v>M</c:v>
                </c:pt>
              </c:strCache>
            </c:strRef>
          </c:tx>
          <c:marker>
            <c:symbol val="none"/>
          </c:marker>
          <c:xVal>
            <c:numRef>
              <c:f>'W vs. Age'!$A$2:$A$26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'W vs. Age'!$C$2:$C$26</c:f>
              <c:numCache>
                <c:formatCode>General</c:formatCode>
                <c:ptCount val="25"/>
                <c:pt idx="0">
                  <c:v>3.3464</c:v>
                </c:pt>
                <c:pt idx="1">
                  <c:v>4.4709000000000003</c:v>
                </c:pt>
                <c:pt idx="2">
                  <c:v>5.5674999999999999</c:v>
                </c:pt>
                <c:pt idx="3">
                  <c:v>6.3761999999999999</c:v>
                </c:pt>
                <c:pt idx="4">
                  <c:v>7.0023</c:v>
                </c:pt>
                <c:pt idx="5">
                  <c:v>7.5105000000000004</c:v>
                </c:pt>
                <c:pt idx="6">
                  <c:v>7.9340000000000002</c:v>
                </c:pt>
                <c:pt idx="7">
                  <c:v>8.2970000000000006</c:v>
                </c:pt>
                <c:pt idx="8">
                  <c:v>8.6151</c:v>
                </c:pt>
                <c:pt idx="9">
                  <c:v>8.9014000000000006</c:v>
                </c:pt>
                <c:pt idx="10">
                  <c:v>9.1648999999999994</c:v>
                </c:pt>
                <c:pt idx="11">
                  <c:v>9.4122000000000003</c:v>
                </c:pt>
                <c:pt idx="12">
                  <c:v>9.6478999999999999</c:v>
                </c:pt>
                <c:pt idx="13">
                  <c:v>9.8749000000000002</c:v>
                </c:pt>
                <c:pt idx="14">
                  <c:v>10.0953</c:v>
                </c:pt>
                <c:pt idx="15">
                  <c:v>10.3108</c:v>
                </c:pt>
                <c:pt idx="16">
                  <c:v>10.5228</c:v>
                </c:pt>
                <c:pt idx="17">
                  <c:v>10.7319</c:v>
                </c:pt>
                <c:pt idx="18">
                  <c:v>10.938499999999999</c:v>
                </c:pt>
                <c:pt idx="19">
                  <c:v>11.143000000000001</c:v>
                </c:pt>
                <c:pt idx="20">
                  <c:v>11.3462</c:v>
                </c:pt>
                <c:pt idx="21">
                  <c:v>11.5486</c:v>
                </c:pt>
                <c:pt idx="22">
                  <c:v>11.750400000000001</c:v>
                </c:pt>
                <c:pt idx="23">
                  <c:v>11.9514</c:v>
                </c:pt>
                <c:pt idx="24">
                  <c:v>12.1515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'W vs. Age'!$E$1</c:f>
              <c:strCache>
                <c:ptCount val="1"/>
                <c:pt idx="0">
                  <c:v>2nd (2.3rd)</c:v>
                </c:pt>
              </c:strCache>
            </c:strRef>
          </c:tx>
          <c:marker>
            <c:symbol val="none"/>
          </c:marker>
          <c:xVal>
            <c:numRef>
              <c:f>'W vs. Age'!$A$2:$A$26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'W vs. Age'!$E$2:$E$26</c:f>
              <c:numCache>
                <c:formatCode>General</c:formatCode>
                <c:ptCount val="25"/>
                <c:pt idx="0">
                  <c:v>2.4593120000000002</c:v>
                </c:pt>
                <c:pt idx="1">
                  <c:v>3.3908900000000002</c:v>
                </c:pt>
                <c:pt idx="2">
                  <c:v>4.3188899999999997</c:v>
                </c:pt>
                <c:pt idx="3">
                  <c:v>5.0184340000000001</c:v>
                </c:pt>
                <c:pt idx="4">
                  <c:v>5.5613770000000002</c:v>
                </c:pt>
                <c:pt idx="5">
                  <c:v>5.9966720000000002</c:v>
                </c:pt>
                <c:pt idx="6">
                  <c:v>6.3529669999999996</c:v>
                </c:pt>
                <c:pt idx="7">
                  <c:v>6.6533009999999999</c:v>
                </c:pt>
                <c:pt idx="8">
                  <c:v>6.9131260000000001</c:v>
                </c:pt>
                <c:pt idx="9">
                  <c:v>7.1448219999999996</c:v>
                </c:pt>
                <c:pt idx="10">
                  <c:v>7.3565579999999997</c:v>
                </c:pt>
                <c:pt idx="11">
                  <c:v>7.5544099999999998</c:v>
                </c:pt>
                <c:pt idx="12">
                  <c:v>7.7422190000000004</c:v>
                </c:pt>
                <c:pt idx="13">
                  <c:v>7.922091</c:v>
                </c:pt>
                <c:pt idx="14">
                  <c:v>8.0959839999999996</c:v>
                </c:pt>
                <c:pt idx="15">
                  <c:v>8.2651269999999997</c:v>
                </c:pt>
                <c:pt idx="16">
                  <c:v>8.4307339999999993</c:v>
                </c:pt>
                <c:pt idx="17">
                  <c:v>8.5931280000000001</c:v>
                </c:pt>
                <c:pt idx="18">
                  <c:v>8.7529020000000006</c:v>
                </c:pt>
                <c:pt idx="19">
                  <c:v>8.9098889999999997</c:v>
                </c:pt>
                <c:pt idx="20">
                  <c:v>9.0652089999999994</c:v>
                </c:pt>
                <c:pt idx="21">
                  <c:v>9.2190370000000001</c:v>
                </c:pt>
                <c:pt idx="22">
                  <c:v>9.3715539999999997</c:v>
                </c:pt>
                <c:pt idx="23">
                  <c:v>9.5227409999999999</c:v>
                </c:pt>
                <c:pt idx="24">
                  <c:v>9.6725270000000005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'W vs. Age'!$F$1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xVal>
            <c:numRef>
              <c:f>'W vs. Age'!$A$2:$A$26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'W vs. Age'!$F$2:$F$26</c:f>
              <c:numCache>
                <c:formatCode>General</c:formatCode>
                <c:ptCount val="25"/>
                <c:pt idx="0">
                  <c:v>2.6039940000000001</c:v>
                </c:pt>
                <c:pt idx="1">
                  <c:v>3.5661649999999998</c:v>
                </c:pt>
                <c:pt idx="2">
                  <c:v>4.5223440000000004</c:v>
                </c:pt>
                <c:pt idx="3">
                  <c:v>5.2402689999999996</c:v>
                </c:pt>
                <c:pt idx="4">
                  <c:v>5.7971349999999999</c:v>
                </c:pt>
                <c:pt idx="5">
                  <c:v>6.2444649999999999</c:v>
                </c:pt>
                <c:pt idx="6">
                  <c:v>6.6117020000000002</c:v>
                </c:pt>
                <c:pt idx="7">
                  <c:v>6.9221310000000003</c:v>
                </c:pt>
                <c:pt idx="8">
                  <c:v>7.1912700000000003</c:v>
                </c:pt>
                <c:pt idx="9">
                  <c:v>7.4316440000000004</c:v>
                </c:pt>
                <c:pt idx="10">
                  <c:v>7.6515719999999998</c:v>
                </c:pt>
                <c:pt idx="11">
                  <c:v>7.8572290000000002</c:v>
                </c:pt>
                <c:pt idx="12">
                  <c:v>8.0525769999999994</c:v>
                </c:pt>
                <c:pt idx="13">
                  <c:v>8.2398480000000003</c:v>
                </c:pt>
                <c:pt idx="14">
                  <c:v>8.4210329999999995</c:v>
                </c:pt>
                <c:pt idx="15">
                  <c:v>8.5974240000000002</c:v>
                </c:pt>
                <c:pt idx="16">
                  <c:v>8.7702740000000006</c:v>
                </c:pt>
                <c:pt idx="17">
                  <c:v>8.9399420000000003</c:v>
                </c:pt>
                <c:pt idx="18">
                  <c:v>9.1070019999999996</c:v>
                </c:pt>
                <c:pt idx="19">
                  <c:v>9.2713599999999996</c:v>
                </c:pt>
                <c:pt idx="20">
                  <c:v>9.4340949999999992</c:v>
                </c:pt>
                <c:pt idx="21">
                  <c:v>9.5954350000000002</c:v>
                </c:pt>
                <c:pt idx="22">
                  <c:v>9.7555560000000003</c:v>
                </c:pt>
                <c:pt idx="23">
                  <c:v>9.9144170000000003</c:v>
                </c:pt>
                <c:pt idx="24">
                  <c:v>10.07194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'W vs. Age'!$G$1</c:f>
              <c:strCache>
                <c:ptCount val="1"/>
                <c:pt idx="0">
                  <c:v>10th</c:v>
                </c:pt>
              </c:strCache>
            </c:strRef>
          </c:tx>
          <c:marker>
            <c:symbol val="none"/>
          </c:marker>
          <c:xVal>
            <c:numRef>
              <c:f>'W vs. Age'!$A$2:$A$26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'W vs. Age'!$G$2:$G$26</c:f>
              <c:numCache>
                <c:formatCode>General</c:formatCode>
                <c:ptCount val="25"/>
                <c:pt idx="0">
                  <c:v>2.7576209999999999</c:v>
                </c:pt>
                <c:pt idx="1">
                  <c:v>3.7526030000000001</c:v>
                </c:pt>
                <c:pt idx="2">
                  <c:v>4.7383620000000004</c:v>
                </c:pt>
                <c:pt idx="3">
                  <c:v>5.4755190000000002</c:v>
                </c:pt>
                <c:pt idx="4">
                  <c:v>6.0469879999999998</c:v>
                </c:pt>
                <c:pt idx="5">
                  <c:v>6.5070160000000001</c:v>
                </c:pt>
                <c:pt idx="6">
                  <c:v>6.8858639999999998</c:v>
                </c:pt>
                <c:pt idx="7">
                  <c:v>7.2070569999999998</c:v>
                </c:pt>
                <c:pt idx="8">
                  <c:v>7.4861579999999996</c:v>
                </c:pt>
                <c:pt idx="9">
                  <c:v>7.7358370000000001</c:v>
                </c:pt>
                <c:pt idx="10">
                  <c:v>7.9645650000000003</c:v>
                </c:pt>
                <c:pt idx="11">
                  <c:v>8.1786150000000006</c:v>
                </c:pt>
                <c:pt idx="12">
                  <c:v>8.3820770000000007</c:v>
                </c:pt>
                <c:pt idx="13">
                  <c:v>8.5773240000000008</c:v>
                </c:pt>
                <c:pt idx="14">
                  <c:v>8.7663700000000002</c:v>
                </c:pt>
                <c:pt idx="15">
                  <c:v>8.9505859999999995</c:v>
                </c:pt>
                <c:pt idx="16">
                  <c:v>9.1312599999999993</c:v>
                </c:pt>
                <c:pt idx="17">
                  <c:v>9.3087949999999999</c:v>
                </c:pt>
                <c:pt idx="18">
                  <c:v>9.4837360000000004</c:v>
                </c:pt>
                <c:pt idx="19">
                  <c:v>9.6560760000000005</c:v>
                </c:pt>
                <c:pt idx="20">
                  <c:v>9.826848</c:v>
                </c:pt>
                <c:pt idx="21">
                  <c:v>9.9963350000000002</c:v>
                </c:pt>
                <c:pt idx="22">
                  <c:v>10.164709999999999</c:v>
                </c:pt>
                <c:pt idx="23">
                  <c:v>10.331910000000001</c:v>
                </c:pt>
                <c:pt idx="24">
                  <c:v>10.49784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'W vs. Age'!$H$1</c:f>
              <c:strCache>
                <c:ptCount val="1"/>
                <c:pt idx="0">
                  <c:v>25th</c:v>
                </c:pt>
              </c:strCache>
            </c:strRef>
          </c:tx>
          <c:marker>
            <c:symbol val="none"/>
          </c:marker>
          <c:xVal>
            <c:numRef>
              <c:f>'W vs. Age'!$A$2:$A$26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'W vs. Age'!$H$2:$H$26</c:f>
              <c:numCache>
                <c:formatCode>General</c:formatCode>
                <c:ptCount val="25"/>
                <c:pt idx="0">
                  <c:v>3.027282</c:v>
                </c:pt>
                <c:pt idx="1">
                  <c:v>4.0807919999999998</c:v>
                </c:pt>
                <c:pt idx="2">
                  <c:v>5.1177539999999997</c:v>
                </c:pt>
                <c:pt idx="3">
                  <c:v>5.888058</c:v>
                </c:pt>
                <c:pt idx="4">
                  <c:v>6.4847770000000002</c:v>
                </c:pt>
                <c:pt idx="5">
                  <c:v>6.9669410000000003</c:v>
                </c:pt>
                <c:pt idx="6">
                  <c:v>7.3661950000000003</c:v>
                </c:pt>
                <c:pt idx="7">
                  <c:v>7.7064130000000004</c:v>
                </c:pt>
                <c:pt idx="8">
                  <c:v>8.0032049999999995</c:v>
                </c:pt>
                <c:pt idx="9">
                  <c:v>8.2694600000000005</c:v>
                </c:pt>
                <c:pt idx="10">
                  <c:v>8.5138999999999996</c:v>
                </c:pt>
                <c:pt idx="11">
                  <c:v>8.7429590000000008</c:v>
                </c:pt>
                <c:pt idx="12">
                  <c:v>8.9609559999999995</c:v>
                </c:pt>
                <c:pt idx="13">
                  <c:v>9.1705050000000004</c:v>
                </c:pt>
                <c:pt idx="14">
                  <c:v>9.3736650000000008</c:v>
                </c:pt>
                <c:pt idx="15">
                  <c:v>9.5719480000000008</c:v>
                </c:pt>
                <c:pt idx="16">
                  <c:v>9.7667000000000002</c:v>
                </c:pt>
                <c:pt idx="17">
                  <c:v>9.9584060000000001</c:v>
                </c:pt>
                <c:pt idx="18">
                  <c:v>10.147550000000001</c:v>
                </c:pt>
                <c:pt idx="19">
                  <c:v>10.33431</c:v>
                </c:pt>
                <c:pt idx="20">
                  <c:v>10.51961</c:v>
                </c:pt>
                <c:pt idx="21">
                  <c:v>10.70383</c:v>
                </c:pt>
                <c:pt idx="22">
                  <c:v>10.88716</c:v>
                </c:pt>
                <c:pt idx="23">
                  <c:v>11.069459999999999</c:v>
                </c:pt>
                <c:pt idx="24">
                  <c:v>11.25065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'W vs. Age'!$I$1</c:f>
              <c:strCache>
                <c:ptCount val="1"/>
                <c:pt idx="0">
                  <c:v>50th</c:v>
                </c:pt>
              </c:strCache>
            </c:strRef>
          </c:tx>
          <c:marker>
            <c:symbol val="none"/>
          </c:marker>
          <c:xVal>
            <c:numRef>
              <c:f>'W vs. Age'!$A$2:$A$26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'W vs. Age'!$I$2:$I$26</c:f>
              <c:numCache>
                <c:formatCode>General</c:formatCode>
                <c:ptCount val="25"/>
                <c:pt idx="0">
                  <c:v>3.3464</c:v>
                </c:pt>
                <c:pt idx="1">
                  <c:v>4.4709000000000003</c:v>
                </c:pt>
                <c:pt idx="2">
                  <c:v>5.5674999999999999</c:v>
                </c:pt>
                <c:pt idx="3">
                  <c:v>6.3761999999999999</c:v>
                </c:pt>
                <c:pt idx="4">
                  <c:v>7.0023</c:v>
                </c:pt>
                <c:pt idx="5">
                  <c:v>7.5105000000000004</c:v>
                </c:pt>
                <c:pt idx="6">
                  <c:v>7.9340000000000002</c:v>
                </c:pt>
                <c:pt idx="7">
                  <c:v>8.2970000000000006</c:v>
                </c:pt>
                <c:pt idx="8">
                  <c:v>8.6151</c:v>
                </c:pt>
                <c:pt idx="9">
                  <c:v>8.9014000000000006</c:v>
                </c:pt>
                <c:pt idx="10">
                  <c:v>9.1648999999999994</c:v>
                </c:pt>
                <c:pt idx="11">
                  <c:v>9.4122000000000003</c:v>
                </c:pt>
                <c:pt idx="12">
                  <c:v>9.6478999999999999</c:v>
                </c:pt>
                <c:pt idx="13">
                  <c:v>9.8749000000000002</c:v>
                </c:pt>
                <c:pt idx="14">
                  <c:v>10.0953</c:v>
                </c:pt>
                <c:pt idx="15">
                  <c:v>10.3108</c:v>
                </c:pt>
                <c:pt idx="16">
                  <c:v>10.5228</c:v>
                </c:pt>
                <c:pt idx="17">
                  <c:v>10.7319</c:v>
                </c:pt>
                <c:pt idx="18">
                  <c:v>10.938499999999999</c:v>
                </c:pt>
                <c:pt idx="19">
                  <c:v>11.143000000000001</c:v>
                </c:pt>
                <c:pt idx="20">
                  <c:v>11.3462</c:v>
                </c:pt>
                <c:pt idx="21">
                  <c:v>11.5486</c:v>
                </c:pt>
                <c:pt idx="22">
                  <c:v>11.750400000000001</c:v>
                </c:pt>
                <c:pt idx="23">
                  <c:v>11.9514</c:v>
                </c:pt>
                <c:pt idx="24">
                  <c:v>12.1515</c:v>
                </c:pt>
              </c:numCache>
            </c:numRef>
          </c:yVal>
          <c:smooth val="0"/>
        </c:ser>
        <c:ser>
          <c:idx val="8"/>
          <c:order val="7"/>
          <c:tx>
            <c:strRef>
              <c:f>'W vs. Age'!$J$1</c:f>
              <c:strCache>
                <c:ptCount val="1"/>
                <c:pt idx="0">
                  <c:v>75th</c:v>
                </c:pt>
              </c:strCache>
            </c:strRef>
          </c:tx>
          <c:marker>
            <c:symbol val="none"/>
          </c:marker>
          <c:xVal>
            <c:numRef>
              <c:f>'W vs. Age'!$A$2:$A$26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'W vs. Age'!$J$2:$J$26</c:f>
              <c:numCache>
                <c:formatCode>General</c:formatCode>
                <c:ptCount val="25"/>
                <c:pt idx="0">
                  <c:v>3.6866590000000001</c:v>
                </c:pt>
                <c:pt idx="1">
                  <c:v>4.8891229999999997</c:v>
                </c:pt>
                <c:pt idx="2">
                  <c:v>6.0484479999999996</c:v>
                </c:pt>
                <c:pt idx="3">
                  <c:v>6.8973060000000004</c:v>
                </c:pt>
                <c:pt idx="4">
                  <c:v>7.5542860000000003</c:v>
                </c:pt>
                <c:pt idx="5">
                  <c:v>8.0901610000000002</c:v>
                </c:pt>
                <c:pt idx="6">
                  <c:v>8.5397069999999999</c:v>
                </c:pt>
                <c:pt idx="7">
                  <c:v>8.9273710000000008</c:v>
                </c:pt>
                <c:pt idx="8">
                  <c:v>9.2686779999999995</c:v>
                </c:pt>
                <c:pt idx="9">
                  <c:v>9.5769000000000002</c:v>
                </c:pt>
                <c:pt idx="10">
                  <c:v>9.8613130000000009</c:v>
                </c:pt>
                <c:pt idx="11">
                  <c:v>10.12867</c:v>
                </c:pt>
                <c:pt idx="12">
                  <c:v>10.38387</c:v>
                </c:pt>
                <c:pt idx="13">
                  <c:v>10.630140000000001</c:v>
                </c:pt>
                <c:pt idx="14">
                  <c:v>10.869590000000001</c:v>
                </c:pt>
                <c:pt idx="15">
                  <c:v>11.10416</c:v>
                </c:pt>
                <c:pt idx="16">
                  <c:v>11.335279999999999</c:v>
                </c:pt>
                <c:pt idx="17">
                  <c:v>11.563700000000001</c:v>
                </c:pt>
                <c:pt idx="18">
                  <c:v>11.7897</c:v>
                </c:pt>
                <c:pt idx="19">
                  <c:v>12.013960000000001</c:v>
                </c:pt>
                <c:pt idx="20">
                  <c:v>12.237130000000001</c:v>
                </c:pt>
                <c:pt idx="21">
                  <c:v>12.45983</c:v>
                </c:pt>
                <c:pt idx="22">
                  <c:v>12.6823</c:v>
                </c:pt>
                <c:pt idx="23">
                  <c:v>12.90424</c:v>
                </c:pt>
                <c:pt idx="24">
                  <c:v>13.12555</c:v>
                </c:pt>
              </c:numCache>
            </c:numRef>
          </c:yVal>
          <c:smooth val="0"/>
        </c:ser>
        <c:ser>
          <c:idx val="9"/>
          <c:order val="8"/>
          <c:tx>
            <c:strRef>
              <c:f>'W vs. Age'!$K$1</c:f>
              <c:strCache>
                <c:ptCount val="1"/>
                <c:pt idx="0">
                  <c:v>90th</c:v>
                </c:pt>
              </c:strCache>
            </c:strRef>
          </c:tx>
          <c:marker>
            <c:symbol val="none"/>
          </c:marker>
          <c:xVal>
            <c:numRef>
              <c:f>'W vs. Age'!$A$2:$A$26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'W vs. Age'!$K$2:$K$26</c:f>
              <c:numCache>
                <c:formatCode>General</c:formatCode>
                <c:ptCount val="25"/>
                <c:pt idx="0">
                  <c:v>4.0114989999999997</c:v>
                </c:pt>
                <c:pt idx="1">
                  <c:v>5.2907260000000003</c:v>
                </c:pt>
                <c:pt idx="2">
                  <c:v>6.5093230000000002</c:v>
                </c:pt>
                <c:pt idx="3">
                  <c:v>7.3959359999999998</c:v>
                </c:pt>
                <c:pt idx="4">
                  <c:v>8.0820869999999996</c:v>
                </c:pt>
                <c:pt idx="5">
                  <c:v>8.6443840000000005</c:v>
                </c:pt>
                <c:pt idx="6">
                  <c:v>9.1190409999999993</c:v>
                </c:pt>
                <c:pt idx="7">
                  <c:v>9.5306560000000005</c:v>
                </c:pt>
                <c:pt idx="8">
                  <c:v>9.894622</c:v>
                </c:pt>
                <c:pt idx="9">
                  <c:v>10.22433</c:v>
                </c:pt>
                <c:pt idx="10">
                  <c:v>10.529299999999999</c:v>
                </c:pt>
                <c:pt idx="11">
                  <c:v>10.816409999999999</c:v>
                </c:pt>
                <c:pt idx="12">
                  <c:v>11.090870000000001</c:v>
                </c:pt>
                <c:pt idx="13">
                  <c:v>11.35618</c:v>
                </c:pt>
                <c:pt idx="14">
                  <c:v>11.61449</c:v>
                </c:pt>
                <c:pt idx="15">
                  <c:v>11.86797</c:v>
                </c:pt>
                <c:pt idx="16">
                  <c:v>12.118080000000001</c:v>
                </c:pt>
                <c:pt idx="17">
                  <c:v>12.36571</c:v>
                </c:pt>
                <c:pt idx="18">
                  <c:v>12.61101</c:v>
                </c:pt>
                <c:pt idx="19">
                  <c:v>12.855</c:v>
                </c:pt>
                <c:pt idx="20">
                  <c:v>13.09811</c:v>
                </c:pt>
                <c:pt idx="21">
                  <c:v>13.341100000000001</c:v>
                </c:pt>
                <c:pt idx="22">
                  <c:v>13.58426</c:v>
                </c:pt>
                <c:pt idx="23">
                  <c:v>13.82718</c:v>
                </c:pt>
                <c:pt idx="24">
                  <c:v>14.069789999999999</c:v>
                </c:pt>
              </c:numCache>
            </c:numRef>
          </c:yVal>
          <c:smooth val="0"/>
        </c:ser>
        <c:ser>
          <c:idx val="10"/>
          <c:order val="9"/>
          <c:tx>
            <c:strRef>
              <c:f>'W vs. Age'!$L$1</c:f>
              <c:strCache>
                <c:ptCount val="1"/>
                <c:pt idx="0">
                  <c:v>95th</c:v>
                </c:pt>
              </c:strCache>
            </c:strRef>
          </c:tx>
          <c:marker>
            <c:symbol val="none"/>
          </c:marker>
          <c:xVal>
            <c:numRef>
              <c:f>'W vs. Age'!$A$2:$A$26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'W vs. Age'!$L$2:$L$26</c:f>
              <c:numCache>
                <c:formatCode>General</c:formatCode>
                <c:ptCount val="25"/>
                <c:pt idx="0">
                  <c:v>4.2145270000000004</c:v>
                </c:pt>
                <c:pt idx="1">
                  <c:v>5.5429329999999997</c:v>
                </c:pt>
                <c:pt idx="2">
                  <c:v>6.7983479999999998</c:v>
                </c:pt>
                <c:pt idx="3">
                  <c:v>7.708329</c:v>
                </c:pt>
                <c:pt idx="4">
                  <c:v>8.4126019999999997</c:v>
                </c:pt>
                <c:pt idx="5">
                  <c:v>8.9914450000000006</c:v>
                </c:pt>
                <c:pt idx="6">
                  <c:v>9.4819390000000006</c:v>
                </c:pt>
                <c:pt idx="7">
                  <c:v>9.9087379999999996</c:v>
                </c:pt>
                <c:pt idx="8">
                  <c:v>10.287129999999999</c:v>
                </c:pt>
                <c:pt idx="9">
                  <c:v>10.630549999999999</c:v>
                </c:pt>
                <c:pt idx="10">
                  <c:v>10.94868</c:v>
                </c:pt>
                <c:pt idx="11">
                  <c:v>11.24845</c:v>
                </c:pt>
                <c:pt idx="12">
                  <c:v>11.535259999999999</c:v>
                </c:pt>
                <c:pt idx="13">
                  <c:v>11.812810000000001</c:v>
                </c:pt>
                <c:pt idx="14">
                  <c:v>12.08325</c:v>
                </c:pt>
                <c:pt idx="15">
                  <c:v>12.34891</c:v>
                </c:pt>
                <c:pt idx="16">
                  <c:v>12.61125</c:v>
                </c:pt>
                <c:pt idx="17">
                  <c:v>12.87128</c:v>
                </c:pt>
                <c:pt idx="18">
                  <c:v>13.129060000000001</c:v>
                </c:pt>
                <c:pt idx="19">
                  <c:v>13.38579</c:v>
                </c:pt>
                <c:pt idx="20">
                  <c:v>13.64181</c:v>
                </c:pt>
                <c:pt idx="21">
                  <c:v>13.89795</c:v>
                </c:pt>
                <c:pt idx="22">
                  <c:v>14.154529999999999</c:v>
                </c:pt>
                <c:pt idx="23">
                  <c:v>14.41108</c:v>
                </c:pt>
                <c:pt idx="24">
                  <c:v>14.667529999999999</c:v>
                </c:pt>
              </c:numCache>
            </c:numRef>
          </c:yVal>
          <c:smooth val="0"/>
        </c:ser>
        <c:ser>
          <c:idx val="11"/>
          <c:order val="10"/>
          <c:tx>
            <c:strRef>
              <c:f>'W vs. Age'!$M$1</c:f>
              <c:strCache>
                <c:ptCount val="1"/>
                <c:pt idx="0">
                  <c:v>98th (97.7th)</c:v>
                </c:pt>
              </c:strCache>
            </c:strRef>
          </c:tx>
          <c:marker>
            <c:symbol val="none"/>
          </c:marker>
          <c:xVal>
            <c:numRef>
              <c:f>'W vs. Age'!$A$2:$A$26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'W vs. Age'!$M$2:$M$26</c:f>
              <c:numCache>
                <c:formatCode>General</c:formatCode>
                <c:ptCount val="25"/>
                <c:pt idx="0">
                  <c:v>4.4193540000000002</c:v>
                </c:pt>
                <c:pt idx="1">
                  <c:v>5.7983310000000001</c:v>
                </c:pt>
                <c:pt idx="2">
                  <c:v>7.0907580000000001</c:v>
                </c:pt>
                <c:pt idx="3">
                  <c:v>8.0241690000000006</c:v>
                </c:pt>
                <c:pt idx="4">
                  <c:v>8.7466620000000006</c:v>
                </c:pt>
                <c:pt idx="5">
                  <c:v>9.342238</c:v>
                </c:pt>
                <c:pt idx="6">
                  <c:v>9.8488319999999998</c:v>
                </c:pt>
                <c:pt idx="7">
                  <c:v>10.291130000000001</c:v>
                </c:pt>
                <c:pt idx="8">
                  <c:v>10.684279999999999</c:v>
                </c:pt>
                <c:pt idx="9">
                  <c:v>11.04177</c:v>
                </c:pt>
                <c:pt idx="10">
                  <c:v>11.37341</c:v>
                </c:pt>
                <c:pt idx="11">
                  <c:v>11.686199999999999</c:v>
                </c:pt>
                <c:pt idx="12">
                  <c:v>11.98574</c:v>
                </c:pt>
                <c:pt idx="13">
                  <c:v>12.27589</c:v>
                </c:pt>
                <c:pt idx="14">
                  <c:v>12.55884</c:v>
                </c:pt>
                <c:pt idx="15">
                  <c:v>12.837070000000001</c:v>
                </c:pt>
                <c:pt idx="16">
                  <c:v>13.11206</c:v>
                </c:pt>
                <c:pt idx="17">
                  <c:v>13.38491</c:v>
                </c:pt>
                <c:pt idx="18">
                  <c:v>13.65558</c:v>
                </c:pt>
                <c:pt idx="19">
                  <c:v>13.925520000000001</c:v>
                </c:pt>
                <c:pt idx="20">
                  <c:v>14.19492</c:v>
                </c:pt>
                <c:pt idx="21">
                  <c:v>14.464689999999999</c:v>
                </c:pt>
                <c:pt idx="22">
                  <c:v>14.735200000000001</c:v>
                </c:pt>
                <c:pt idx="23">
                  <c:v>15.0059</c:v>
                </c:pt>
                <c:pt idx="24">
                  <c:v>15.27674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611360"/>
        <c:axId val="1505601024"/>
      </c:scatterChart>
      <c:valAx>
        <c:axId val="1505611360"/>
        <c:scaling>
          <c:orientation val="minMax"/>
          <c:max val="10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i="0">
                    <a:solidFill>
                      <a:srgbClr val="757575"/>
                    </a:solidFill>
                    <a:latin typeface="Roboto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</c:title>
        <c:numFmt formatCode="0" sourceLinked="0"/>
        <c:majorTickMark val="cross"/>
        <c:minorTickMark val="cross"/>
        <c:tickLblPos val="nextTo"/>
        <c:txPr>
          <a:bodyPr/>
          <a:lstStyle/>
          <a:p>
            <a:pPr lvl="0">
              <a:defRPr>
                <a:latin typeface="Roboto"/>
              </a:defRPr>
            </a:pPr>
            <a:endParaRPr lang="en-US"/>
          </a:p>
        </c:txPr>
        <c:crossAx val="1505601024"/>
        <c:crosses val="autoZero"/>
        <c:crossBetween val="midCat"/>
      </c:valAx>
      <c:valAx>
        <c:axId val="1505601024"/>
        <c:scaling>
          <c:orientation val="minMax"/>
          <c:max val="10"/>
          <c:min val="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i="0">
                    <a:solidFill>
                      <a:srgbClr val="757575"/>
                    </a:solidFill>
                    <a:latin typeface="Roboto"/>
                  </a:defRPr>
                </a:pPr>
                <a:r>
                  <a:rPr lang="en-US"/>
                  <a:t>Weight (kg)</a:t>
                </a:r>
              </a:p>
            </c:rich>
          </c:tx>
          <c:overlay val="0"/>
        </c:title>
        <c:numFmt formatCode="0" sourceLinked="0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>
                <a:solidFill>
                  <a:srgbClr val="222222"/>
                </a:solidFill>
                <a:latin typeface="Roboto"/>
              </a:defRPr>
            </a:pPr>
            <a:endParaRPr lang="en-US"/>
          </a:p>
        </c:txPr>
        <c:crossAx val="150561136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>
                <a:latin typeface="Roboto"/>
              </a:defRPr>
            </a:pPr>
            <a:r>
              <a:rPr lang="en-US"/>
              <a:t>Weight</a:t>
            </a:r>
          </a:p>
          <a:p>
            <a:pPr lvl="0">
              <a:defRPr>
                <a:latin typeface="Roboto"/>
              </a:defRPr>
            </a:pPr>
            <a:r>
              <a:rPr lang="en-US"/>
              <a:t>DevaKrishna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694759308932537"/>
          <c:y val="0.1268719549239401"/>
          <c:w val="0.71025098785728702"/>
          <c:h val="0.71643330514094206"/>
        </c:manualLayout>
      </c:layout>
      <c:scatterChart>
        <c:scatterStyle val="lineMarker"/>
        <c:varyColors val="1"/>
        <c:ser>
          <c:idx val="12"/>
          <c:order val="0"/>
          <c:tx>
            <c:strRef>
              <c:f>DA!$D$18</c:f>
              <c:strCache>
                <c:ptCount val="1"/>
                <c:pt idx="0">
                  <c:v>Devakrishna</c:v>
                </c:pt>
              </c:strCache>
            </c:strRef>
          </c:tx>
          <c:spPr>
            <a:ln w="25400" cmpd="sng">
              <a:solidFill>
                <a:srgbClr val="FF0000"/>
              </a:solidFill>
            </a:ln>
          </c:spPr>
          <c:marker>
            <c:symbol val="x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DA!$C$19:$C$61</c:f>
              <c:numCache>
                <c:formatCode>0.00</c:formatCode>
                <c:ptCount val="43"/>
                <c:pt idx="0">
                  <c:v>0</c:v>
                </c:pt>
                <c:pt idx="1">
                  <c:v>3.3333333333333333E-2</c:v>
                </c:pt>
                <c:pt idx="2">
                  <c:v>0.13333333333333333</c:v>
                </c:pt>
                <c:pt idx="3">
                  <c:v>0.16666666666666666</c:v>
                </c:pt>
                <c:pt idx="4">
                  <c:v>0.23333333333333334</c:v>
                </c:pt>
                <c:pt idx="5">
                  <c:v>0.26666666666666666</c:v>
                </c:pt>
                <c:pt idx="6">
                  <c:v>1.1000000000000001</c:v>
                </c:pt>
                <c:pt idx="7">
                  <c:v>2.4</c:v>
                </c:pt>
                <c:pt idx="8">
                  <c:v>3</c:v>
                </c:pt>
                <c:pt idx="9">
                  <c:v>3.3</c:v>
                </c:pt>
                <c:pt idx="10">
                  <c:v>3.5333333333333332</c:v>
                </c:pt>
                <c:pt idx="11">
                  <c:v>3.7</c:v>
                </c:pt>
                <c:pt idx="12">
                  <c:v>3.8</c:v>
                </c:pt>
                <c:pt idx="13">
                  <c:v>4.0333333333333332</c:v>
                </c:pt>
                <c:pt idx="14">
                  <c:v>4.1333333333333337</c:v>
                </c:pt>
                <c:pt idx="15">
                  <c:v>4.4333333333333336</c:v>
                </c:pt>
                <c:pt idx="16">
                  <c:v>4.666666666666667</c:v>
                </c:pt>
                <c:pt idx="17">
                  <c:v>4.7</c:v>
                </c:pt>
                <c:pt idx="18">
                  <c:v>4.833333333333333</c:v>
                </c:pt>
                <c:pt idx="19">
                  <c:v>4.9333333333333336</c:v>
                </c:pt>
                <c:pt idx="20">
                  <c:v>5</c:v>
                </c:pt>
                <c:pt idx="21">
                  <c:v>5.0999999999999996</c:v>
                </c:pt>
                <c:pt idx="22">
                  <c:v>5.166666666666667</c:v>
                </c:pt>
                <c:pt idx="23">
                  <c:v>5.2</c:v>
                </c:pt>
                <c:pt idx="24">
                  <c:v>5.2666666666666666</c:v>
                </c:pt>
                <c:pt idx="25">
                  <c:v>5.3666666666666663</c:v>
                </c:pt>
                <c:pt idx="26">
                  <c:v>5.4</c:v>
                </c:pt>
                <c:pt idx="27">
                  <c:v>5.4666666666666668</c:v>
                </c:pt>
                <c:pt idx="28">
                  <c:v>5.6333333333333337</c:v>
                </c:pt>
                <c:pt idx="29">
                  <c:v>5.7</c:v>
                </c:pt>
                <c:pt idx="30">
                  <c:v>5.8666666666666663</c:v>
                </c:pt>
                <c:pt idx="31">
                  <c:v>5.9666666666666668</c:v>
                </c:pt>
                <c:pt idx="32">
                  <c:v>6</c:v>
                </c:pt>
                <c:pt idx="33">
                  <c:v>6.0333333333333332</c:v>
                </c:pt>
                <c:pt idx="34">
                  <c:v>6.0666666666666664</c:v>
                </c:pt>
                <c:pt idx="35">
                  <c:v>6.1</c:v>
                </c:pt>
                <c:pt idx="36">
                  <c:v>6.1333333333333337</c:v>
                </c:pt>
                <c:pt idx="37">
                  <c:v>6.166666666666667</c:v>
                </c:pt>
                <c:pt idx="38">
                  <c:v>6.4333333333333336</c:v>
                </c:pt>
                <c:pt idx="39">
                  <c:v>7.4333333333333336</c:v>
                </c:pt>
                <c:pt idx="40">
                  <c:v>12.266666666666667</c:v>
                </c:pt>
                <c:pt idx="41">
                  <c:v>15.1</c:v>
                </c:pt>
                <c:pt idx="42">
                  <c:v>18.233333333333334</c:v>
                </c:pt>
              </c:numCache>
            </c:numRef>
          </c:xVal>
          <c:yVal>
            <c:numRef>
              <c:f>DA!$D$19:$D$61</c:f>
              <c:numCache>
                <c:formatCode>0.00</c:formatCode>
                <c:ptCount val="43"/>
                <c:pt idx="0">
                  <c:v>2.6365500000000002</c:v>
                </c:pt>
                <c:pt idx="1">
                  <c:v>2.4380999999999999</c:v>
                </c:pt>
                <c:pt idx="2">
                  <c:v>2.3530500000000001</c:v>
                </c:pt>
                <c:pt idx="3">
                  <c:v>2.3814000000000002</c:v>
                </c:pt>
                <c:pt idx="4">
                  <c:v>2.4380999999999999</c:v>
                </c:pt>
                <c:pt idx="5">
                  <c:v>2.4097499999999998</c:v>
                </c:pt>
                <c:pt idx="6">
                  <c:v>3.3452999999999999</c:v>
                </c:pt>
                <c:pt idx="7">
                  <c:v>4.4452800000000003</c:v>
                </c:pt>
                <c:pt idx="8">
                  <c:v>4.8988800000000001</c:v>
                </c:pt>
                <c:pt idx="9">
                  <c:v>5.0803199999999995</c:v>
                </c:pt>
                <c:pt idx="10">
                  <c:v>5.2617599999999998</c:v>
                </c:pt>
                <c:pt idx="11">
                  <c:v>5.3524800000000008</c:v>
                </c:pt>
                <c:pt idx="12">
                  <c:v>5.3524800000000008</c:v>
                </c:pt>
                <c:pt idx="13">
                  <c:v>5.3524800000000008</c:v>
                </c:pt>
                <c:pt idx="14">
                  <c:v>5.5339199999999993</c:v>
                </c:pt>
                <c:pt idx="15">
                  <c:v>5.8060800000000006</c:v>
                </c:pt>
                <c:pt idx="16">
                  <c:v>5.7153599999999996</c:v>
                </c:pt>
                <c:pt idx="17">
                  <c:v>5.8060800000000006</c:v>
                </c:pt>
                <c:pt idx="18">
                  <c:v>5.8060800000000006</c:v>
                </c:pt>
                <c:pt idx="19">
                  <c:v>5.8060800000000006</c:v>
                </c:pt>
                <c:pt idx="20">
                  <c:v>5.8967999999999998</c:v>
                </c:pt>
                <c:pt idx="21">
                  <c:v>5.7153599999999996</c:v>
                </c:pt>
                <c:pt idx="22">
                  <c:v>5.98752</c:v>
                </c:pt>
                <c:pt idx="23">
                  <c:v>5.98752</c:v>
                </c:pt>
                <c:pt idx="24">
                  <c:v>6.0782400000000001</c:v>
                </c:pt>
                <c:pt idx="25">
                  <c:v>6.0782400000000001</c:v>
                </c:pt>
                <c:pt idx="26">
                  <c:v>5.98752</c:v>
                </c:pt>
                <c:pt idx="27">
                  <c:v>6.2596800000000004</c:v>
                </c:pt>
                <c:pt idx="28">
                  <c:v>5.98752</c:v>
                </c:pt>
                <c:pt idx="29">
                  <c:v>6.0782400000000001</c:v>
                </c:pt>
                <c:pt idx="30">
                  <c:v>6.3504000000000005</c:v>
                </c:pt>
                <c:pt idx="31">
                  <c:v>6.1802999999999999</c:v>
                </c:pt>
                <c:pt idx="32">
                  <c:v>6.2596800000000004</c:v>
                </c:pt>
                <c:pt idx="33">
                  <c:v>6.2596800000000004</c:v>
                </c:pt>
                <c:pt idx="34">
                  <c:v>6.3504000000000005</c:v>
                </c:pt>
                <c:pt idx="35">
                  <c:v>6.2596800000000004</c:v>
                </c:pt>
                <c:pt idx="36">
                  <c:v>6.3504000000000005</c:v>
                </c:pt>
                <c:pt idx="37">
                  <c:v>6.4411199999999997</c:v>
                </c:pt>
                <c:pt idx="38">
                  <c:v>6.5488499999999998</c:v>
                </c:pt>
                <c:pt idx="39">
                  <c:v>6.9599250000000001</c:v>
                </c:pt>
                <c:pt idx="40">
                  <c:v>8.2498500000000003</c:v>
                </c:pt>
                <c:pt idx="41">
                  <c:v>8.8452000000000002</c:v>
                </c:pt>
                <c:pt idx="42">
                  <c:v>10.4328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 vs. Age'!$C$1</c:f>
              <c:strCache>
                <c:ptCount val="1"/>
                <c:pt idx="0">
                  <c:v>M</c:v>
                </c:pt>
              </c:strCache>
            </c:strRef>
          </c:tx>
          <c:marker>
            <c:symbol val="none"/>
          </c:marker>
          <c:xVal>
            <c:numRef>
              <c:f>'W vs. Age'!$A$2:$A$26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'W vs. Age'!$C$2:$C$26</c:f>
              <c:numCache>
                <c:formatCode>General</c:formatCode>
                <c:ptCount val="25"/>
                <c:pt idx="0">
                  <c:v>3.3464</c:v>
                </c:pt>
                <c:pt idx="1">
                  <c:v>4.4709000000000003</c:v>
                </c:pt>
                <c:pt idx="2">
                  <c:v>5.5674999999999999</c:v>
                </c:pt>
                <c:pt idx="3">
                  <c:v>6.3761999999999999</c:v>
                </c:pt>
                <c:pt idx="4">
                  <c:v>7.0023</c:v>
                </c:pt>
                <c:pt idx="5">
                  <c:v>7.5105000000000004</c:v>
                </c:pt>
                <c:pt idx="6">
                  <c:v>7.9340000000000002</c:v>
                </c:pt>
                <c:pt idx="7">
                  <c:v>8.2970000000000006</c:v>
                </c:pt>
                <c:pt idx="8">
                  <c:v>8.6151</c:v>
                </c:pt>
                <c:pt idx="9">
                  <c:v>8.9014000000000006</c:v>
                </c:pt>
                <c:pt idx="10">
                  <c:v>9.1648999999999994</c:v>
                </c:pt>
                <c:pt idx="11">
                  <c:v>9.4122000000000003</c:v>
                </c:pt>
                <c:pt idx="12">
                  <c:v>9.6478999999999999</c:v>
                </c:pt>
                <c:pt idx="13">
                  <c:v>9.8749000000000002</c:v>
                </c:pt>
                <c:pt idx="14">
                  <c:v>10.0953</c:v>
                </c:pt>
                <c:pt idx="15">
                  <c:v>10.3108</c:v>
                </c:pt>
                <c:pt idx="16">
                  <c:v>10.5228</c:v>
                </c:pt>
                <c:pt idx="17">
                  <c:v>10.7319</c:v>
                </c:pt>
                <c:pt idx="18">
                  <c:v>10.938499999999999</c:v>
                </c:pt>
                <c:pt idx="19">
                  <c:v>11.143000000000001</c:v>
                </c:pt>
                <c:pt idx="20">
                  <c:v>11.3462</c:v>
                </c:pt>
                <c:pt idx="21">
                  <c:v>11.5486</c:v>
                </c:pt>
                <c:pt idx="22">
                  <c:v>11.750400000000001</c:v>
                </c:pt>
                <c:pt idx="23">
                  <c:v>11.9514</c:v>
                </c:pt>
                <c:pt idx="24">
                  <c:v>12.1515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'W vs. Age'!$E$1</c:f>
              <c:strCache>
                <c:ptCount val="1"/>
                <c:pt idx="0">
                  <c:v>2nd (2.3rd)</c:v>
                </c:pt>
              </c:strCache>
            </c:strRef>
          </c:tx>
          <c:marker>
            <c:symbol val="none"/>
          </c:marker>
          <c:xVal>
            <c:numRef>
              <c:f>'W vs. Age'!$A$2:$A$26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'W vs. Age'!$E$2:$E$26</c:f>
              <c:numCache>
                <c:formatCode>General</c:formatCode>
                <c:ptCount val="25"/>
                <c:pt idx="0">
                  <c:v>2.4593120000000002</c:v>
                </c:pt>
                <c:pt idx="1">
                  <c:v>3.3908900000000002</c:v>
                </c:pt>
                <c:pt idx="2">
                  <c:v>4.3188899999999997</c:v>
                </c:pt>
                <c:pt idx="3">
                  <c:v>5.0184340000000001</c:v>
                </c:pt>
                <c:pt idx="4">
                  <c:v>5.5613770000000002</c:v>
                </c:pt>
                <c:pt idx="5">
                  <c:v>5.9966720000000002</c:v>
                </c:pt>
                <c:pt idx="6">
                  <c:v>6.3529669999999996</c:v>
                </c:pt>
                <c:pt idx="7">
                  <c:v>6.6533009999999999</c:v>
                </c:pt>
                <c:pt idx="8">
                  <c:v>6.9131260000000001</c:v>
                </c:pt>
                <c:pt idx="9">
                  <c:v>7.1448219999999996</c:v>
                </c:pt>
                <c:pt idx="10">
                  <c:v>7.3565579999999997</c:v>
                </c:pt>
                <c:pt idx="11">
                  <c:v>7.5544099999999998</c:v>
                </c:pt>
                <c:pt idx="12">
                  <c:v>7.7422190000000004</c:v>
                </c:pt>
                <c:pt idx="13">
                  <c:v>7.922091</c:v>
                </c:pt>
                <c:pt idx="14">
                  <c:v>8.0959839999999996</c:v>
                </c:pt>
                <c:pt idx="15">
                  <c:v>8.2651269999999997</c:v>
                </c:pt>
                <c:pt idx="16">
                  <c:v>8.4307339999999993</c:v>
                </c:pt>
                <c:pt idx="17">
                  <c:v>8.5931280000000001</c:v>
                </c:pt>
                <c:pt idx="18">
                  <c:v>8.7529020000000006</c:v>
                </c:pt>
                <c:pt idx="19">
                  <c:v>8.9098889999999997</c:v>
                </c:pt>
                <c:pt idx="20">
                  <c:v>9.0652089999999994</c:v>
                </c:pt>
                <c:pt idx="21">
                  <c:v>9.2190370000000001</c:v>
                </c:pt>
                <c:pt idx="22">
                  <c:v>9.3715539999999997</c:v>
                </c:pt>
                <c:pt idx="23">
                  <c:v>9.5227409999999999</c:v>
                </c:pt>
                <c:pt idx="24">
                  <c:v>9.6725270000000005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'W vs. Age'!$F$1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xVal>
            <c:numRef>
              <c:f>'W vs. Age'!$A$2:$A$26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'W vs. Age'!$F$2:$F$26</c:f>
              <c:numCache>
                <c:formatCode>General</c:formatCode>
                <c:ptCount val="25"/>
                <c:pt idx="0">
                  <c:v>2.6039940000000001</c:v>
                </c:pt>
                <c:pt idx="1">
                  <c:v>3.5661649999999998</c:v>
                </c:pt>
                <c:pt idx="2">
                  <c:v>4.5223440000000004</c:v>
                </c:pt>
                <c:pt idx="3">
                  <c:v>5.2402689999999996</c:v>
                </c:pt>
                <c:pt idx="4">
                  <c:v>5.7971349999999999</c:v>
                </c:pt>
                <c:pt idx="5">
                  <c:v>6.2444649999999999</c:v>
                </c:pt>
                <c:pt idx="6">
                  <c:v>6.6117020000000002</c:v>
                </c:pt>
                <c:pt idx="7">
                  <c:v>6.9221310000000003</c:v>
                </c:pt>
                <c:pt idx="8">
                  <c:v>7.1912700000000003</c:v>
                </c:pt>
                <c:pt idx="9">
                  <c:v>7.4316440000000004</c:v>
                </c:pt>
                <c:pt idx="10">
                  <c:v>7.6515719999999998</c:v>
                </c:pt>
                <c:pt idx="11">
                  <c:v>7.8572290000000002</c:v>
                </c:pt>
                <c:pt idx="12">
                  <c:v>8.0525769999999994</c:v>
                </c:pt>
                <c:pt idx="13">
                  <c:v>8.2398480000000003</c:v>
                </c:pt>
                <c:pt idx="14">
                  <c:v>8.4210329999999995</c:v>
                </c:pt>
                <c:pt idx="15">
                  <c:v>8.5974240000000002</c:v>
                </c:pt>
                <c:pt idx="16">
                  <c:v>8.7702740000000006</c:v>
                </c:pt>
                <c:pt idx="17">
                  <c:v>8.9399420000000003</c:v>
                </c:pt>
                <c:pt idx="18">
                  <c:v>9.1070019999999996</c:v>
                </c:pt>
                <c:pt idx="19">
                  <c:v>9.2713599999999996</c:v>
                </c:pt>
                <c:pt idx="20">
                  <c:v>9.4340949999999992</c:v>
                </c:pt>
                <c:pt idx="21">
                  <c:v>9.5954350000000002</c:v>
                </c:pt>
                <c:pt idx="22">
                  <c:v>9.7555560000000003</c:v>
                </c:pt>
                <c:pt idx="23">
                  <c:v>9.9144170000000003</c:v>
                </c:pt>
                <c:pt idx="24">
                  <c:v>10.07194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'W vs. Age'!$G$1</c:f>
              <c:strCache>
                <c:ptCount val="1"/>
                <c:pt idx="0">
                  <c:v>10th</c:v>
                </c:pt>
              </c:strCache>
            </c:strRef>
          </c:tx>
          <c:marker>
            <c:symbol val="none"/>
          </c:marker>
          <c:xVal>
            <c:numRef>
              <c:f>'W vs. Age'!$A$2:$A$26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'W vs. Age'!$G$2:$G$26</c:f>
              <c:numCache>
                <c:formatCode>General</c:formatCode>
                <c:ptCount val="25"/>
                <c:pt idx="0">
                  <c:v>2.7576209999999999</c:v>
                </c:pt>
                <c:pt idx="1">
                  <c:v>3.7526030000000001</c:v>
                </c:pt>
                <c:pt idx="2">
                  <c:v>4.7383620000000004</c:v>
                </c:pt>
                <c:pt idx="3">
                  <c:v>5.4755190000000002</c:v>
                </c:pt>
                <c:pt idx="4">
                  <c:v>6.0469879999999998</c:v>
                </c:pt>
                <c:pt idx="5">
                  <c:v>6.5070160000000001</c:v>
                </c:pt>
                <c:pt idx="6">
                  <c:v>6.8858639999999998</c:v>
                </c:pt>
                <c:pt idx="7">
                  <c:v>7.2070569999999998</c:v>
                </c:pt>
                <c:pt idx="8">
                  <c:v>7.4861579999999996</c:v>
                </c:pt>
                <c:pt idx="9">
                  <c:v>7.7358370000000001</c:v>
                </c:pt>
                <c:pt idx="10">
                  <c:v>7.9645650000000003</c:v>
                </c:pt>
                <c:pt idx="11">
                  <c:v>8.1786150000000006</c:v>
                </c:pt>
                <c:pt idx="12">
                  <c:v>8.3820770000000007</c:v>
                </c:pt>
                <c:pt idx="13">
                  <c:v>8.5773240000000008</c:v>
                </c:pt>
                <c:pt idx="14">
                  <c:v>8.7663700000000002</c:v>
                </c:pt>
                <c:pt idx="15">
                  <c:v>8.9505859999999995</c:v>
                </c:pt>
                <c:pt idx="16">
                  <c:v>9.1312599999999993</c:v>
                </c:pt>
                <c:pt idx="17">
                  <c:v>9.3087949999999999</c:v>
                </c:pt>
                <c:pt idx="18">
                  <c:v>9.4837360000000004</c:v>
                </c:pt>
                <c:pt idx="19">
                  <c:v>9.6560760000000005</c:v>
                </c:pt>
                <c:pt idx="20">
                  <c:v>9.826848</c:v>
                </c:pt>
                <c:pt idx="21">
                  <c:v>9.9963350000000002</c:v>
                </c:pt>
                <c:pt idx="22">
                  <c:v>10.164709999999999</c:v>
                </c:pt>
                <c:pt idx="23">
                  <c:v>10.331910000000001</c:v>
                </c:pt>
                <c:pt idx="24">
                  <c:v>10.49784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'W vs. Age'!$H$1</c:f>
              <c:strCache>
                <c:ptCount val="1"/>
                <c:pt idx="0">
                  <c:v>25th</c:v>
                </c:pt>
              </c:strCache>
            </c:strRef>
          </c:tx>
          <c:marker>
            <c:symbol val="none"/>
          </c:marker>
          <c:xVal>
            <c:numRef>
              <c:f>'W vs. Age'!$A$2:$A$26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'W vs. Age'!$H$2:$H$26</c:f>
              <c:numCache>
                <c:formatCode>General</c:formatCode>
                <c:ptCount val="25"/>
                <c:pt idx="0">
                  <c:v>3.027282</c:v>
                </c:pt>
                <c:pt idx="1">
                  <c:v>4.0807919999999998</c:v>
                </c:pt>
                <c:pt idx="2">
                  <c:v>5.1177539999999997</c:v>
                </c:pt>
                <c:pt idx="3">
                  <c:v>5.888058</c:v>
                </c:pt>
                <c:pt idx="4">
                  <c:v>6.4847770000000002</c:v>
                </c:pt>
                <c:pt idx="5">
                  <c:v>6.9669410000000003</c:v>
                </c:pt>
                <c:pt idx="6">
                  <c:v>7.3661950000000003</c:v>
                </c:pt>
                <c:pt idx="7">
                  <c:v>7.7064130000000004</c:v>
                </c:pt>
                <c:pt idx="8">
                  <c:v>8.0032049999999995</c:v>
                </c:pt>
                <c:pt idx="9">
                  <c:v>8.2694600000000005</c:v>
                </c:pt>
                <c:pt idx="10">
                  <c:v>8.5138999999999996</c:v>
                </c:pt>
                <c:pt idx="11">
                  <c:v>8.7429590000000008</c:v>
                </c:pt>
                <c:pt idx="12">
                  <c:v>8.9609559999999995</c:v>
                </c:pt>
                <c:pt idx="13">
                  <c:v>9.1705050000000004</c:v>
                </c:pt>
                <c:pt idx="14">
                  <c:v>9.3736650000000008</c:v>
                </c:pt>
                <c:pt idx="15">
                  <c:v>9.5719480000000008</c:v>
                </c:pt>
                <c:pt idx="16">
                  <c:v>9.7667000000000002</c:v>
                </c:pt>
                <c:pt idx="17">
                  <c:v>9.9584060000000001</c:v>
                </c:pt>
                <c:pt idx="18">
                  <c:v>10.147550000000001</c:v>
                </c:pt>
                <c:pt idx="19">
                  <c:v>10.33431</c:v>
                </c:pt>
                <c:pt idx="20">
                  <c:v>10.51961</c:v>
                </c:pt>
                <c:pt idx="21">
                  <c:v>10.70383</c:v>
                </c:pt>
                <c:pt idx="22">
                  <c:v>10.88716</c:v>
                </c:pt>
                <c:pt idx="23">
                  <c:v>11.069459999999999</c:v>
                </c:pt>
                <c:pt idx="24">
                  <c:v>11.25065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'W vs. Age'!$I$1</c:f>
              <c:strCache>
                <c:ptCount val="1"/>
                <c:pt idx="0">
                  <c:v>50th</c:v>
                </c:pt>
              </c:strCache>
            </c:strRef>
          </c:tx>
          <c:marker>
            <c:symbol val="none"/>
          </c:marker>
          <c:xVal>
            <c:numRef>
              <c:f>'W vs. Age'!$A$2:$A$26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'W vs. Age'!$I$2:$I$26</c:f>
              <c:numCache>
                <c:formatCode>General</c:formatCode>
                <c:ptCount val="25"/>
                <c:pt idx="0">
                  <c:v>3.3464</c:v>
                </c:pt>
                <c:pt idx="1">
                  <c:v>4.4709000000000003</c:v>
                </c:pt>
                <c:pt idx="2">
                  <c:v>5.5674999999999999</c:v>
                </c:pt>
                <c:pt idx="3">
                  <c:v>6.3761999999999999</c:v>
                </c:pt>
                <c:pt idx="4">
                  <c:v>7.0023</c:v>
                </c:pt>
                <c:pt idx="5">
                  <c:v>7.5105000000000004</c:v>
                </c:pt>
                <c:pt idx="6">
                  <c:v>7.9340000000000002</c:v>
                </c:pt>
                <c:pt idx="7">
                  <c:v>8.2970000000000006</c:v>
                </c:pt>
                <c:pt idx="8">
                  <c:v>8.6151</c:v>
                </c:pt>
                <c:pt idx="9">
                  <c:v>8.9014000000000006</c:v>
                </c:pt>
                <c:pt idx="10">
                  <c:v>9.1648999999999994</c:v>
                </c:pt>
                <c:pt idx="11">
                  <c:v>9.4122000000000003</c:v>
                </c:pt>
                <c:pt idx="12">
                  <c:v>9.6478999999999999</c:v>
                </c:pt>
                <c:pt idx="13">
                  <c:v>9.8749000000000002</c:v>
                </c:pt>
                <c:pt idx="14">
                  <c:v>10.0953</c:v>
                </c:pt>
                <c:pt idx="15">
                  <c:v>10.3108</c:v>
                </c:pt>
                <c:pt idx="16">
                  <c:v>10.5228</c:v>
                </c:pt>
                <c:pt idx="17">
                  <c:v>10.7319</c:v>
                </c:pt>
                <c:pt idx="18">
                  <c:v>10.938499999999999</c:v>
                </c:pt>
                <c:pt idx="19">
                  <c:v>11.143000000000001</c:v>
                </c:pt>
                <c:pt idx="20">
                  <c:v>11.3462</c:v>
                </c:pt>
                <c:pt idx="21">
                  <c:v>11.5486</c:v>
                </c:pt>
                <c:pt idx="22">
                  <c:v>11.750400000000001</c:v>
                </c:pt>
                <c:pt idx="23">
                  <c:v>11.9514</c:v>
                </c:pt>
                <c:pt idx="24">
                  <c:v>12.1515</c:v>
                </c:pt>
              </c:numCache>
            </c:numRef>
          </c:yVal>
          <c:smooth val="0"/>
        </c:ser>
        <c:ser>
          <c:idx val="8"/>
          <c:order val="7"/>
          <c:tx>
            <c:strRef>
              <c:f>'W vs. Age'!$J$1</c:f>
              <c:strCache>
                <c:ptCount val="1"/>
                <c:pt idx="0">
                  <c:v>75th</c:v>
                </c:pt>
              </c:strCache>
            </c:strRef>
          </c:tx>
          <c:marker>
            <c:symbol val="none"/>
          </c:marker>
          <c:xVal>
            <c:numRef>
              <c:f>'W vs. Age'!$A$2:$A$26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'W vs. Age'!$J$2:$J$26</c:f>
              <c:numCache>
                <c:formatCode>General</c:formatCode>
                <c:ptCount val="25"/>
                <c:pt idx="0">
                  <c:v>3.6866590000000001</c:v>
                </c:pt>
                <c:pt idx="1">
                  <c:v>4.8891229999999997</c:v>
                </c:pt>
                <c:pt idx="2">
                  <c:v>6.0484479999999996</c:v>
                </c:pt>
                <c:pt idx="3">
                  <c:v>6.8973060000000004</c:v>
                </c:pt>
                <c:pt idx="4">
                  <c:v>7.5542860000000003</c:v>
                </c:pt>
                <c:pt idx="5">
                  <c:v>8.0901610000000002</c:v>
                </c:pt>
                <c:pt idx="6">
                  <c:v>8.5397069999999999</c:v>
                </c:pt>
                <c:pt idx="7">
                  <c:v>8.9273710000000008</c:v>
                </c:pt>
                <c:pt idx="8">
                  <c:v>9.2686779999999995</c:v>
                </c:pt>
                <c:pt idx="9">
                  <c:v>9.5769000000000002</c:v>
                </c:pt>
                <c:pt idx="10">
                  <c:v>9.8613130000000009</c:v>
                </c:pt>
                <c:pt idx="11">
                  <c:v>10.12867</c:v>
                </c:pt>
                <c:pt idx="12">
                  <c:v>10.38387</c:v>
                </c:pt>
                <c:pt idx="13">
                  <c:v>10.630140000000001</c:v>
                </c:pt>
                <c:pt idx="14">
                  <c:v>10.869590000000001</c:v>
                </c:pt>
                <c:pt idx="15">
                  <c:v>11.10416</c:v>
                </c:pt>
                <c:pt idx="16">
                  <c:v>11.335279999999999</c:v>
                </c:pt>
                <c:pt idx="17">
                  <c:v>11.563700000000001</c:v>
                </c:pt>
                <c:pt idx="18">
                  <c:v>11.7897</c:v>
                </c:pt>
                <c:pt idx="19">
                  <c:v>12.013960000000001</c:v>
                </c:pt>
                <c:pt idx="20">
                  <c:v>12.237130000000001</c:v>
                </c:pt>
                <c:pt idx="21">
                  <c:v>12.45983</c:v>
                </c:pt>
                <c:pt idx="22">
                  <c:v>12.6823</c:v>
                </c:pt>
                <c:pt idx="23">
                  <c:v>12.90424</c:v>
                </c:pt>
                <c:pt idx="24">
                  <c:v>13.12555</c:v>
                </c:pt>
              </c:numCache>
            </c:numRef>
          </c:yVal>
          <c:smooth val="0"/>
        </c:ser>
        <c:ser>
          <c:idx val="9"/>
          <c:order val="8"/>
          <c:tx>
            <c:strRef>
              <c:f>'W vs. Age'!$K$1</c:f>
              <c:strCache>
                <c:ptCount val="1"/>
                <c:pt idx="0">
                  <c:v>90th</c:v>
                </c:pt>
              </c:strCache>
            </c:strRef>
          </c:tx>
          <c:marker>
            <c:symbol val="none"/>
          </c:marker>
          <c:xVal>
            <c:numRef>
              <c:f>'W vs. Age'!$A$2:$A$26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'W vs. Age'!$K$2:$K$26</c:f>
              <c:numCache>
                <c:formatCode>General</c:formatCode>
                <c:ptCount val="25"/>
                <c:pt idx="0">
                  <c:v>4.0114989999999997</c:v>
                </c:pt>
                <c:pt idx="1">
                  <c:v>5.2907260000000003</c:v>
                </c:pt>
                <c:pt idx="2">
                  <c:v>6.5093230000000002</c:v>
                </c:pt>
                <c:pt idx="3">
                  <c:v>7.3959359999999998</c:v>
                </c:pt>
                <c:pt idx="4">
                  <c:v>8.0820869999999996</c:v>
                </c:pt>
                <c:pt idx="5">
                  <c:v>8.6443840000000005</c:v>
                </c:pt>
                <c:pt idx="6">
                  <c:v>9.1190409999999993</c:v>
                </c:pt>
                <c:pt idx="7">
                  <c:v>9.5306560000000005</c:v>
                </c:pt>
                <c:pt idx="8">
                  <c:v>9.894622</c:v>
                </c:pt>
                <c:pt idx="9">
                  <c:v>10.22433</c:v>
                </c:pt>
                <c:pt idx="10">
                  <c:v>10.529299999999999</c:v>
                </c:pt>
                <c:pt idx="11">
                  <c:v>10.816409999999999</c:v>
                </c:pt>
                <c:pt idx="12">
                  <c:v>11.090870000000001</c:v>
                </c:pt>
                <c:pt idx="13">
                  <c:v>11.35618</c:v>
                </c:pt>
                <c:pt idx="14">
                  <c:v>11.61449</c:v>
                </c:pt>
                <c:pt idx="15">
                  <c:v>11.86797</c:v>
                </c:pt>
                <c:pt idx="16">
                  <c:v>12.118080000000001</c:v>
                </c:pt>
                <c:pt idx="17">
                  <c:v>12.36571</c:v>
                </c:pt>
                <c:pt idx="18">
                  <c:v>12.61101</c:v>
                </c:pt>
                <c:pt idx="19">
                  <c:v>12.855</c:v>
                </c:pt>
                <c:pt idx="20">
                  <c:v>13.09811</c:v>
                </c:pt>
                <c:pt idx="21">
                  <c:v>13.341100000000001</c:v>
                </c:pt>
                <c:pt idx="22">
                  <c:v>13.58426</c:v>
                </c:pt>
                <c:pt idx="23">
                  <c:v>13.82718</c:v>
                </c:pt>
                <c:pt idx="24">
                  <c:v>14.069789999999999</c:v>
                </c:pt>
              </c:numCache>
            </c:numRef>
          </c:yVal>
          <c:smooth val="0"/>
        </c:ser>
        <c:ser>
          <c:idx val="10"/>
          <c:order val="9"/>
          <c:tx>
            <c:strRef>
              <c:f>'W vs. Age'!$L$1</c:f>
              <c:strCache>
                <c:ptCount val="1"/>
                <c:pt idx="0">
                  <c:v>95th</c:v>
                </c:pt>
              </c:strCache>
            </c:strRef>
          </c:tx>
          <c:marker>
            <c:symbol val="none"/>
          </c:marker>
          <c:xVal>
            <c:numRef>
              <c:f>'W vs. Age'!$A$2:$A$26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'W vs. Age'!$L$2:$L$26</c:f>
              <c:numCache>
                <c:formatCode>General</c:formatCode>
                <c:ptCount val="25"/>
                <c:pt idx="0">
                  <c:v>4.2145270000000004</c:v>
                </c:pt>
                <c:pt idx="1">
                  <c:v>5.5429329999999997</c:v>
                </c:pt>
                <c:pt idx="2">
                  <c:v>6.7983479999999998</c:v>
                </c:pt>
                <c:pt idx="3">
                  <c:v>7.708329</c:v>
                </c:pt>
                <c:pt idx="4">
                  <c:v>8.4126019999999997</c:v>
                </c:pt>
                <c:pt idx="5">
                  <c:v>8.9914450000000006</c:v>
                </c:pt>
                <c:pt idx="6">
                  <c:v>9.4819390000000006</c:v>
                </c:pt>
                <c:pt idx="7">
                  <c:v>9.9087379999999996</c:v>
                </c:pt>
                <c:pt idx="8">
                  <c:v>10.287129999999999</c:v>
                </c:pt>
                <c:pt idx="9">
                  <c:v>10.630549999999999</c:v>
                </c:pt>
                <c:pt idx="10">
                  <c:v>10.94868</c:v>
                </c:pt>
                <c:pt idx="11">
                  <c:v>11.24845</c:v>
                </c:pt>
                <c:pt idx="12">
                  <c:v>11.535259999999999</c:v>
                </c:pt>
                <c:pt idx="13">
                  <c:v>11.812810000000001</c:v>
                </c:pt>
                <c:pt idx="14">
                  <c:v>12.08325</c:v>
                </c:pt>
                <c:pt idx="15">
                  <c:v>12.34891</c:v>
                </c:pt>
                <c:pt idx="16">
                  <c:v>12.61125</c:v>
                </c:pt>
                <c:pt idx="17">
                  <c:v>12.87128</c:v>
                </c:pt>
                <c:pt idx="18">
                  <c:v>13.129060000000001</c:v>
                </c:pt>
                <c:pt idx="19">
                  <c:v>13.38579</c:v>
                </c:pt>
                <c:pt idx="20">
                  <c:v>13.64181</c:v>
                </c:pt>
                <c:pt idx="21">
                  <c:v>13.89795</c:v>
                </c:pt>
                <c:pt idx="22">
                  <c:v>14.154529999999999</c:v>
                </c:pt>
                <c:pt idx="23">
                  <c:v>14.41108</c:v>
                </c:pt>
                <c:pt idx="24">
                  <c:v>14.667529999999999</c:v>
                </c:pt>
              </c:numCache>
            </c:numRef>
          </c:yVal>
          <c:smooth val="0"/>
        </c:ser>
        <c:ser>
          <c:idx val="11"/>
          <c:order val="10"/>
          <c:tx>
            <c:strRef>
              <c:f>'W vs. Age'!$M$1</c:f>
              <c:strCache>
                <c:ptCount val="1"/>
                <c:pt idx="0">
                  <c:v>98th (97.7th)</c:v>
                </c:pt>
              </c:strCache>
            </c:strRef>
          </c:tx>
          <c:marker>
            <c:symbol val="none"/>
          </c:marker>
          <c:xVal>
            <c:numRef>
              <c:f>'W vs. Age'!$A$2:$A$26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'W vs. Age'!$M$2:$M$26</c:f>
              <c:numCache>
                <c:formatCode>General</c:formatCode>
                <c:ptCount val="25"/>
                <c:pt idx="0">
                  <c:v>4.4193540000000002</c:v>
                </c:pt>
                <c:pt idx="1">
                  <c:v>5.7983310000000001</c:v>
                </c:pt>
                <c:pt idx="2">
                  <c:v>7.0907580000000001</c:v>
                </c:pt>
                <c:pt idx="3">
                  <c:v>8.0241690000000006</c:v>
                </c:pt>
                <c:pt idx="4">
                  <c:v>8.7466620000000006</c:v>
                </c:pt>
                <c:pt idx="5">
                  <c:v>9.342238</c:v>
                </c:pt>
                <c:pt idx="6">
                  <c:v>9.8488319999999998</c:v>
                </c:pt>
                <c:pt idx="7">
                  <c:v>10.291130000000001</c:v>
                </c:pt>
                <c:pt idx="8">
                  <c:v>10.684279999999999</c:v>
                </c:pt>
                <c:pt idx="9">
                  <c:v>11.04177</c:v>
                </c:pt>
                <c:pt idx="10">
                  <c:v>11.37341</c:v>
                </c:pt>
                <c:pt idx="11">
                  <c:v>11.686199999999999</c:v>
                </c:pt>
                <c:pt idx="12">
                  <c:v>11.98574</c:v>
                </c:pt>
                <c:pt idx="13">
                  <c:v>12.27589</c:v>
                </c:pt>
                <c:pt idx="14">
                  <c:v>12.55884</c:v>
                </c:pt>
                <c:pt idx="15">
                  <c:v>12.837070000000001</c:v>
                </c:pt>
                <c:pt idx="16">
                  <c:v>13.11206</c:v>
                </c:pt>
                <c:pt idx="17">
                  <c:v>13.38491</c:v>
                </c:pt>
                <c:pt idx="18">
                  <c:v>13.65558</c:v>
                </c:pt>
                <c:pt idx="19">
                  <c:v>13.925520000000001</c:v>
                </c:pt>
                <c:pt idx="20">
                  <c:v>14.19492</c:v>
                </c:pt>
                <c:pt idx="21">
                  <c:v>14.464689999999999</c:v>
                </c:pt>
                <c:pt idx="22">
                  <c:v>14.735200000000001</c:v>
                </c:pt>
                <c:pt idx="23">
                  <c:v>15.0059</c:v>
                </c:pt>
                <c:pt idx="24">
                  <c:v>15.27674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598848"/>
        <c:axId val="1505584704"/>
      </c:scatterChart>
      <c:valAx>
        <c:axId val="1505598848"/>
        <c:scaling>
          <c:orientation val="minMax"/>
          <c:max val="18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i="0">
                    <a:solidFill>
                      <a:srgbClr val="757575"/>
                    </a:solidFill>
                    <a:latin typeface="Roboto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</c:title>
        <c:numFmt formatCode="0.0" sourceLinked="0"/>
        <c:majorTickMark val="cross"/>
        <c:minorTickMark val="cross"/>
        <c:tickLblPos val="nextTo"/>
        <c:txPr>
          <a:bodyPr/>
          <a:lstStyle/>
          <a:p>
            <a:pPr lvl="0">
              <a:defRPr sz="1100">
                <a:latin typeface="Roboto"/>
              </a:defRPr>
            </a:pPr>
            <a:endParaRPr lang="en-US"/>
          </a:p>
        </c:txPr>
        <c:crossAx val="1505584704"/>
        <c:crosses val="autoZero"/>
        <c:crossBetween val="midCat"/>
      </c:valAx>
      <c:valAx>
        <c:axId val="1505584704"/>
        <c:scaling>
          <c:orientation val="minMax"/>
          <c:max val="12"/>
          <c:min val="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i="0">
                    <a:solidFill>
                      <a:srgbClr val="757575"/>
                    </a:solidFill>
                    <a:latin typeface="Roboto"/>
                  </a:defRPr>
                </a:pPr>
                <a:r>
                  <a:rPr lang="en-US"/>
                  <a:t>Weight (kg)</a:t>
                </a:r>
              </a:p>
            </c:rich>
          </c:tx>
          <c:overlay val="0"/>
        </c:title>
        <c:numFmt formatCode="0.0" sourceLinked="0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>
                <a:solidFill>
                  <a:srgbClr val="222222"/>
                </a:solidFill>
                <a:latin typeface="Roboto"/>
              </a:defRPr>
            </a:pPr>
            <a:endParaRPr lang="en-US"/>
          </a:p>
        </c:txPr>
        <c:crossAx val="150559884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 title="Chart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 title="Chart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 title="Chart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5.75" customHeight="1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topLeftCell="A28" zoomScale="70" zoomScaleNormal="70" workbookViewId="0">
      <selection activeCell="B61" sqref="B61"/>
    </sheetView>
  </sheetViews>
  <sheetFormatPr defaultColWidth="14.42578125" defaultRowHeight="15.75" customHeight="1" x14ac:dyDescent="0.2"/>
  <sheetData>
    <row r="1" spans="1:9" ht="15.75" customHeight="1" x14ac:dyDescent="0.2">
      <c r="A1" s="12" t="s">
        <v>22</v>
      </c>
      <c r="B1" s="16" t="s">
        <v>23</v>
      </c>
    </row>
    <row r="2" spans="1:9" ht="15.75" customHeight="1" x14ac:dyDescent="0.2">
      <c r="A2" s="2" t="s">
        <v>1</v>
      </c>
    </row>
    <row r="3" spans="1:9" ht="15.75" customHeight="1" x14ac:dyDescent="0.2">
      <c r="A3" s="4" t="s">
        <v>14</v>
      </c>
      <c r="B3" s="4" t="s">
        <v>15</v>
      </c>
      <c r="C3" s="2" t="s">
        <v>16</v>
      </c>
      <c r="D3" s="2"/>
      <c r="F3" s="4" t="s">
        <v>0</v>
      </c>
      <c r="G3" s="4" t="s">
        <v>18</v>
      </c>
      <c r="H3" s="12" t="s">
        <v>21</v>
      </c>
      <c r="I3" s="10" t="s">
        <v>20</v>
      </c>
    </row>
    <row r="4" spans="1:9" ht="15.75" customHeight="1" x14ac:dyDescent="0.2">
      <c r="A4" s="6">
        <v>42712</v>
      </c>
      <c r="B4" s="7">
        <v>20</v>
      </c>
      <c r="C4" s="8">
        <f>31.5/2.54</f>
        <v>12.401574803149606</v>
      </c>
      <c r="F4" s="9">
        <f>(A4-$A$4)/30</f>
        <v>0</v>
      </c>
      <c r="G4">
        <f t="shared" ref="G4:H9" si="0">B4*2.54</f>
        <v>50.8</v>
      </c>
      <c r="H4">
        <f t="shared" si="0"/>
        <v>31.5</v>
      </c>
      <c r="I4" s="11">
        <f>B19*0.4536</f>
        <v>2.6365500000000002</v>
      </c>
    </row>
    <row r="5" spans="1:9" ht="15.75" customHeight="1" x14ac:dyDescent="0.2">
      <c r="A5" s="6">
        <v>42716</v>
      </c>
      <c r="B5" s="8">
        <v>19.75</v>
      </c>
      <c r="C5" s="8">
        <f>31/2.54</f>
        <v>12.204724409448819</v>
      </c>
      <c r="F5" s="9">
        <f t="shared" ref="F5:F8" si="1">(A5-$A$4)/30</f>
        <v>0.13333333333333333</v>
      </c>
      <c r="G5">
        <f t="shared" ref="G5:G8" si="2">B5*2.54</f>
        <v>50.164999999999999</v>
      </c>
      <c r="H5">
        <f t="shared" ref="H5:H8" si="3">C5*2.54</f>
        <v>31</v>
      </c>
      <c r="I5" s="11">
        <f t="shared" ref="I5:I8" si="4">B46*0.4536</f>
        <v>6.2596800000000004</v>
      </c>
    </row>
    <row r="6" spans="1:9" ht="15.75" customHeight="1" x14ac:dyDescent="0.2">
      <c r="A6" s="6">
        <v>42720</v>
      </c>
      <c r="B6" s="8">
        <v>19.75</v>
      </c>
      <c r="C6" s="8">
        <f>31/2.54</f>
        <v>12.204724409448819</v>
      </c>
      <c r="F6" s="9">
        <f t="shared" si="1"/>
        <v>0.26666666666666666</v>
      </c>
      <c r="G6">
        <f t="shared" si="2"/>
        <v>50.164999999999999</v>
      </c>
      <c r="H6">
        <f t="shared" si="3"/>
        <v>31</v>
      </c>
      <c r="I6" s="11">
        <f t="shared" si="4"/>
        <v>5.98752</v>
      </c>
    </row>
    <row r="7" spans="1:9" ht="15.75" customHeight="1" x14ac:dyDescent="0.2">
      <c r="A7" s="6">
        <v>42724</v>
      </c>
      <c r="B7" s="8">
        <v>19.75</v>
      </c>
      <c r="C7" s="8">
        <f>31.3/2.54</f>
        <v>12.322834645669291</v>
      </c>
      <c r="F7" s="9">
        <f t="shared" si="1"/>
        <v>0.4</v>
      </c>
      <c r="G7">
        <f t="shared" si="2"/>
        <v>50.164999999999999</v>
      </c>
      <c r="H7">
        <f t="shared" si="3"/>
        <v>31.3</v>
      </c>
      <c r="I7" s="11">
        <f t="shared" si="4"/>
        <v>6.0782400000000001</v>
      </c>
    </row>
    <row r="8" spans="1:9" ht="15.75" customHeight="1" x14ac:dyDescent="0.2">
      <c r="A8" s="6">
        <v>42745</v>
      </c>
      <c r="B8" s="8">
        <v>21.5</v>
      </c>
      <c r="C8" s="8">
        <f>34/2.54</f>
        <v>13.385826771653543</v>
      </c>
      <c r="F8" s="9">
        <f t="shared" si="1"/>
        <v>1.1000000000000001</v>
      </c>
      <c r="G8">
        <f t="shared" si="2"/>
        <v>54.61</v>
      </c>
      <c r="H8">
        <f t="shared" si="3"/>
        <v>34</v>
      </c>
      <c r="I8" s="11">
        <f t="shared" si="4"/>
        <v>6.3504000000000005</v>
      </c>
    </row>
    <row r="9" spans="1:9" ht="15.75" customHeight="1" x14ac:dyDescent="0.2">
      <c r="A9" s="6">
        <v>42891</v>
      </c>
      <c r="B9" s="7">
        <v>27</v>
      </c>
      <c r="C9" s="7">
        <v>15.75</v>
      </c>
      <c r="F9" s="9">
        <f>(A9-$A$4)/30</f>
        <v>5.9666666666666668</v>
      </c>
      <c r="G9">
        <f t="shared" si="0"/>
        <v>68.58</v>
      </c>
      <c r="H9">
        <f t="shared" si="0"/>
        <v>40.005000000000003</v>
      </c>
      <c r="I9" s="11">
        <f>B50*0.4536</f>
        <v>6.1802999999999999</v>
      </c>
    </row>
    <row r="10" spans="1:9" ht="15.75" customHeight="1" x14ac:dyDescent="0.2">
      <c r="A10" s="6">
        <v>42905</v>
      </c>
      <c r="B10" s="8">
        <f>72/2.54</f>
        <v>28.346456692913385</v>
      </c>
      <c r="C10" s="8">
        <f>40.5/2.54</f>
        <v>15.94488188976378</v>
      </c>
      <c r="F10" s="9">
        <f>(A10-$A$4)/30</f>
        <v>6.4333333333333336</v>
      </c>
      <c r="G10">
        <f t="shared" ref="G10" si="5">B10*2.54</f>
        <v>72</v>
      </c>
      <c r="H10">
        <f t="shared" ref="H10" si="6">C10*2.54</f>
        <v>40.5</v>
      </c>
      <c r="I10" s="11">
        <f>B51*0.4536</f>
        <v>6.2596800000000004</v>
      </c>
    </row>
    <row r="11" spans="1:9" ht="15.75" customHeight="1" x14ac:dyDescent="0.2">
      <c r="A11" s="6">
        <v>42935</v>
      </c>
      <c r="B11" s="8">
        <v>28.25</v>
      </c>
      <c r="C11">
        <v>16.5</v>
      </c>
      <c r="F11" s="9">
        <f>(A11-$A$4)/30</f>
        <v>7.4333333333333336</v>
      </c>
      <c r="G11">
        <f t="shared" ref="G11" si="7">B11*2.54</f>
        <v>71.754999999999995</v>
      </c>
      <c r="H11">
        <f t="shared" ref="H11:H13" si="8">C11*2.54</f>
        <v>41.910000000000004</v>
      </c>
      <c r="I11" s="11">
        <f>B52*0.4536</f>
        <v>6.2596800000000004</v>
      </c>
    </row>
    <row r="12" spans="1:9" ht="15.75" customHeight="1" x14ac:dyDescent="0.2">
      <c r="A12" s="17">
        <v>43445</v>
      </c>
      <c r="B12" s="8">
        <v>30.75</v>
      </c>
      <c r="C12">
        <v>17</v>
      </c>
      <c r="F12" s="9">
        <f>(A13-$A$4)/30</f>
        <v>17.133333333333333</v>
      </c>
      <c r="G12">
        <f>B13*2.54</f>
        <v>85.724999999999994</v>
      </c>
      <c r="I12" s="11">
        <f>B60*0.4536</f>
        <v>8.8452000000000002</v>
      </c>
    </row>
    <row r="13" spans="1:9" ht="15.75" customHeight="1" x14ac:dyDescent="0.2">
      <c r="A13" s="17">
        <v>43226</v>
      </c>
      <c r="B13" s="11">
        <v>33.75</v>
      </c>
      <c r="F13" s="9">
        <f>(A14-$A$4)/30</f>
        <v>18.233333333333334</v>
      </c>
      <c r="G13">
        <f>B14*2.54</f>
        <v>86.36</v>
      </c>
      <c r="H13">
        <f>C14*2.54</f>
        <v>45.085000000000001</v>
      </c>
      <c r="I13" s="11">
        <f>B61*0.4536</f>
        <v>10.4328</v>
      </c>
    </row>
    <row r="14" spans="1:9" ht="15.75" customHeight="1" x14ac:dyDescent="0.2">
      <c r="A14" s="17">
        <v>43259</v>
      </c>
      <c r="B14" s="8">
        <v>34</v>
      </c>
      <c r="C14">
        <v>17.75</v>
      </c>
    </row>
    <row r="15" spans="1:9" ht="15.75" customHeight="1" x14ac:dyDescent="0.2">
      <c r="A15" s="17">
        <v>43813</v>
      </c>
      <c r="C15">
        <v>19.75</v>
      </c>
    </row>
    <row r="17" spans="1:4" ht="15.75" customHeight="1" x14ac:dyDescent="0.2">
      <c r="A17" s="18" t="s">
        <v>17</v>
      </c>
      <c r="B17" s="18"/>
      <c r="C17" s="18"/>
      <c r="D17" s="18"/>
    </row>
    <row r="18" spans="1:4" ht="15.75" customHeight="1" x14ac:dyDescent="0.2">
      <c r="A18" s="12" t="s">
        <v>14</v>
      </c>
      <c r="B18" s="12" t="s">
        <v>17</v>
      </c>
      <c r="C18" s="4" t="s">
        <v>0</v>
      </c>
      <c r="D18" s="10" t="s">
        <v>24</v>
      </c>
    </row>
    <row r="19" spans="1:4" ht="15.75" customHeight="1" x14ac:dyDescent="0.2">
      <c r="A19" s="17">
        <v>42712</v>
      </c>
      <c r="B19" s="14">
        <f>5+13/16</f>
        <v>5.8125</v>
      </c>
      <c r="C19" s="13">
        <f t="shared" ref="C19:C29" si="9">(A19-$A$19)/30</f>
        <v>0</v>
      </c>
      <c r="D19" s="15">
        <f t="shared" ref="D19:D49" si="10">B19*0.4536</f>
        <v>2.6365500000000002</v>
      </c>
    </row>
    <row r="20" spans="1:4" ht="15.75" customHeight="1" x14ac:dyDescent="0.2">
      <c r="A20" s="17">
        <v>42713</v>
      </c>
      <c r="B20" s="14">
        <f>5+6/16</f>
        <v>5.375</v>
      </c>
      <c r="C20" s="13">
        <f t="shared" si="9"/>
        <v>3.3333333333333333E-2</v>
      </c>
      <c r="D20" s="15">
        <f t="shared" ref="D20" si="11">B20*0.4536</f>
        <v>2.4380999999999999</v>
      </c>
    </row>
    <row r="21" spans="1:4" ht="15.75" customHeight="1" x14ac:dyDescent="0.2">
      <c r="A21" s="17">
        <v>42716</v>
      </c>
      <c r="B21" s="14">
        <f>5+3/16</f>
        <v>5.1875</v>
      </c>
      <c r="C21" s="13">
        <f t="shared" si="9"/>
        <v>0.13333333333333333</v>
      </c>
      <c r="D21" s="15">
        <f t="shared" ref="D21" si="12">B21*0.4536</f>
        <v>2.3530500000000001</v>
      </c>
    </row>
    <row r="22" spans="1:4" ht="15.75" customHeight="1" x14ac:dyDescent="0.2">
      <c r="A22" s="17">
        <v>42717</v>
      </c>
      <c r="B22" s="14">
        <f>5+4/16</f>
        <v>5.25</v>
      </c>
      <c r="C22" s="13">
        <f t="shared" si="9"/>
        <v>0.16666666666666666</v>
      </c>
      <c r="D22" s="15">
        <f t="shared" ref="D22" si="13">B22*0.4536</f>
        <v>2.3814000000000002</v>
      </c>
    </row>
    <row r="23" spans="1:4" ht="15.75" customHeight="1" x14ac:dyDescent="0.2">
      <c r="A23" s="17">
        <v>42719</v>
      </c>
      <c r="B23" s="14">
        <f>5+6/16</f>
        <v>5.375</v>
      </c>
      <c r="C23" s="13">
        <f t="shared" si="9"/>
        <v>0.23333333333333334</v>
      </c>
      <c r="D23" s="15">
        <f t="shared" ref="D23" si="14">B23*0.4536</f>
        <v>2.4380999999999999</v>
      </c>
    </row>
    <row r="24" spans="1:4" ht="15.75" customHeight="1" x14ac:dyDescent="0.2">
      <c r="A24" s="17">
        <v>42720</v>
      </c>
      <c r="B24" s="14">
        <f>5+5/16</f>
        <v>5.3125</v>
      </c>
      <c r="C24" s="13">
        <f t="shared" si="9"/>
        <v>0.26666666666666666</v>
      </c>
      <c r="D24" s="15">
        <f t="shared" ref="D24" si="15">B24*0.4536</f>
        <v>2.4097499999999998</v>
      </c>
    </row>
    <row r="25" spans="1:4" ht="15.75" customHeight="1" x14ac:dyDescent="0.2">
      <c r="A25" s="17">
        <v>42745</v>
      </c>
      <c r="B25" s="14">
        <f>7+6/16</f>
        <v>7.375</v>
      </c>
      <c r="C25" s="13">
        <f t="shared" si="9"/>
        <v>1.1000000000000001</v>
      </c>
      <c r="D25" s="15">
        <f t="shared" ref="D25" si="16">B25*0.4536</f>
        <v>3.3452999999999999</v>
      </c>
    </row>
    <row r="26" spans="1:4" ht="15.75" customHeight="1" x14ac:dyDescent="0.2">
      <c r="A26" s="17">
        <v>42784</v>
      </c>
      <c r="B26" s="14">
        <v>9.8000000000000007</v>
      </c>
      <c r="C26" s="13">
        <f t="shared" ref="C26" si="17">(A26-$A$19)/30</f>
        <v>2.4</v>
      </c>
      <c r="D26" s="15">
        <f t="shared" ref="D26" si="18">B26*0.4536</f>
        <v>4.4452800000000003</v>
      </c>
    </row>
    <row r="27" spans="1:4" ht="15.75" customHeight="1" x14ac:dyDescent="0.2">
      <c r="A27" s="17">
        <v>42802</v>
      </c>
      <c r="B27" s="14">
        <v>10.8</v>
      </c>
      <c r="C27" s="13">
        <f t="shared" si="9"/>
        <v>3</v>
      </c>
      <c r="D27" s="15">
        <f t="shared" si="10"/>
        <v>4.8988800000000001</v>
      </c>
    </row>
    <row r="28" spans="1:4" ht="15.75" customHeight="1" x14ac:dyDescent="0.2">
      <c r="A28" s="17">
        <v>42811</v>
      </c>
      <c r="B28" s="14">
        <v>11.2</v>
      </c>
      <c r="C28" s="13">
        <f t="shared" si="9"/>
        <v>3.3</v>
      </c>
      <c r="D28" s="15">
        <f t="shared" si="10"/>
        <v>5.0803199999999995</v>
      </c>
    </row>
    <row r="29" spans="1:4" ht="15.75" customHeight="1" x14ac:dyDescent="0.2">
      <c r="A29" s="17">
        <v>42818</v>
      </c>
      <c r="B29" s="14">
        <v>11.6</v>
      </c>
      <c r="C29" s="13">
        <f t="shared" si="9"/>
        <v>3.5333333333333332</v>
      </c>
      <c r="D29" s="15">
        <f t="shared" si="10"/>
        <v>5.2617599999999998</v>
      </c>
    </row>
    <row r="30" spans="1:4" ht="15.75" customHeight="1" x14ac:dyDescent="0.2">
      <c r="A30" s="17">
        <v>42823</v>
      </c>
      <c r="B30" s="14">
        <v>11.8</v>
      </c>
      <c r="C30" s="13">
        <f t="shared" ref="C30" si="19">(A30-$A$19)/30</f>
        <v>3.7</v>
      </c>
      <c r="D30" s="15">
        <f t="shared" ref="D30" si="20">B30*0.4536</f>
        <v>5.3524800000000008</v>
      </c>
    </row>
    <row r="31" spans="1:4" ht="15.75" customHeight="1" x14ac:dyDescent="0.2">
      <c r="A31" s="17">
        <v>42826</v>
      </c>
      <c r="B31" s="14">
        <v>11.8</v>
      </c>
      <c r="C31" s="13">
        <f>(A31-$A$19)/30</f>
        <v>3.8</v>
      </c>
      <c r="D31" s="15">
        <f t="shared" si="10"/>
        <v>5.3524800000000008</v>
      </c>
    </row>
    <row r="32" spans="1:4" ht="15.75" customHeight="1" x14ac:dyDescent="0.2">
      <c r="A32" s="17">
        <v>42833</v>
      </c>
      <c r="B32" s="14">
        <v>11.8</v>
      </c>
      <c r="C32" s="13">
        <f t="shared" ref="C32" si="21">(A32-$A$19)/30</f>
        <v>4.0333333333333332</v>
      </c>
      <c r="D32" s="15">
        <f t="shared" si="10"/>
        <v>5.3524800000000008</v>
      </c>
    </row>
    <row r="33" spans="1:4" ht="15.75" customHeight="1" x14ac:dyDescent="0.2">
      <c r="A33" s="17">
        <v>42836</v>
      </c>
      <c r="B33" s="14">
        <v>12.2</v>
      </c>
      <c r="C33" s="13">
        <f t="shared" ref="C33:C36" si="22">(A33-$A$19)/30</f>
        <v>4.1333333333333337</v>
      </c>
      <c r="D33" s="15">
        <f t="shared" si="10"/>
        <v>5.5339199999999993</v>
      </c>
    </row>
    <row r="34" spans="1:4" ht="15.75" customHeight="1" x14ac:dyDescent="0.2">
      <c r="A34" s="17">
        <v>42845</v>
      </c>
      <c r="B34" s="14">
        <v>12.8</v>
      </c>
      <c r="C34" s="13">
        <f t="shared" si="22"/>
        <v>4.4333333333333336</v>
      </c>
      <c r="D34" s="15">
        <f t="shared" si="10"/>
        <v>5.8060800000000006</v>
      </c>
    </row>
    <row r="35" spans="1:4" ht="15.75" customHeight="1" x14ac:dyDescent="0.2">
      <c r="A35" s="17">
        <v>42852</v>
      </c>
      <c r="B35" s="14">
        <v>12.6</v>
      </c>
      <c r="C35" s="13">
        <f t="shared" si="22"/>
        <v>4.666666666666667</v>
      </c>
      <c r="D35" s="15">
        <f t="shared" si="10"/>
        <v>5.7153599999999996</v>
      </c>
    </row>
    <row r="36" spans="1:4" ht="15.75" customHeight="1" x14ac:dyDescent="0.2">
      <c r="A36" s="17">
        <v>42853</v>
      </c>
      <c r="B36" s="14">
        <v>12.8</v>
      </c>
      <c r="C36" s="13">
        <f t="shared" si="22"/>
        <v>4.7</v>
      </c>
      <c r="D36" s="15">
        <f t="shared" si="10"/>
        <v>5.8060800000000006</v>
      </c>
    </row>
    <row r="37" spans="1:4" ht="15.75" customHeight="1" x14ac:dyDescent="0.2">
      <c r="A37" s="17">
        <v>42857</v>
      </c>
      <c r="B37" s="14">
        <v>12.8</v>
      </c>
      <c r="C37" s="13">
        <f>(A37-$A$19)/30</f>
        <v>4.833333333333333</v>
      </c>
      <c r="D37" s="15">
        <f t="shared" si="10"/>
        <v>5.8060800000000006</v>
      </c>
    </row>
    <row r="38" spans="1:4" ht="15.75" customHeight="1" x14ac:dyDescent="0.2">
      <c r="A38" s="17">
        <v>42860</v>
      </c>
      <c r="B38" s="14">
        <v>12.8</v>
      </c>
      <c r="C38" s="13">
        <f t="shared" ref="C38:C50" si="23">(A38-$A$19)/30</f>
        <v>4.9333333333333336</v>
      </c>
      <c r="D38" s="15">
        <f t="shared" si="10"/>
        <v>5.8060800000000006</v>
      </c>
    </row>
    <row r="39" spans="1:4" ht="15.75" customHeight="1" x14ac:dyDescent="0.2">
      <c r="A39" s="17">
        <v>42862</v>
      </c>
      <c r="B39" s="14">
        <v>13</v>
      </c>
      <c r="C39" s="13">
        <f t="shared" si="23"/>
        <v>5</v>
      </c>
      <c r="D39" s="15">
        <f t="shared" si="10"/>
        <v>5.8967999999999998</v>
      </c>
    </row>
    <row r="40" spans="1:4" ht="15.75" customHeight="1" x14ac:dyDescent="0.2">
      <c r="A40" s="17">
        <v>42865</v>
      </c>
      <c r="B40" s="14">
        <v>12.6</v>
      </c>
      <c r="C40" s="13">
        <f t="shared" si="23"/>
        <v>5.0999999999999996</v>
      </c>
      <c r="D40" s="15">
        <f t="shared" si="10"/>
        <v>5.7153599999999996</v>
      </c>
    </row>
    <row r="41" spans="1:4" ht="15.75" customHeight="1" x14ac:dyDescent="0.2">
      <c r="A41" s="17">
        <v>42867</v>
      </c>
      <c r="B41" s="14">
        <v>13.2</v>
      </c>
      <c r="C41" s="13">
        <f t="shared" si="23"/>
        <v>5.166666666666667</v>
      </c>
      <c r="D41" s="15">
        <f t="shared" si="10"/>
        <v>5.98752</v>
      </c>
    </row>
    <row r="42" spans="1:4" ht="15.75" customHeight="1" x14ac:dyDescent="0.2">
      <c r="A42" s="17">
        <v>42868</v>
      </c>
      <c r="B42" s="14">
        <v>13.2</v>
      </c>
      <c r="C42" s="13">
        <f t="shared" si="23"/>
        <v>5.2</v>
      </c>
      <c r="D42" s="15">
        <f t="shared" si="10"/>
        <v>5.98752</v>
      </c>
    </row>
    <row r="43" spans="1:4" ht="15.75" customHeight="1" x14ac:dyDescent="0.2">
      <c r="A43" s="17">
        <v>42870</v>
      </c>
      <c r="B43" s="14">
        <v>13.4</v>
      </c>
      <c r="C43" s="13">
        <f t="shared" si="23"/>
        <v>5.2666666666666666</v>
      </c>
      <c r="D43" s="15">
        <f t="shared" si="10"/>
        <v>6.0782400000000001</v>
      </c>
    </row>
    <row r="44" spans="1:4" ht="15.75" customHeight="1" x14ac:dyDescent="0.2">
      <c r="A44" s="17">
        <v>42873</v>
      </c>
      <c r="B44" s="14">
        <v>13.4</v>
      </c>
      <c r="C44" s="13">
        <f t="shared" si="23"/>
        <v>5.3666666666666663</v>
      </c>
      <c r="D44" s="15">
        <f t="shared" si="10"/>
        <v>6.0782400000000001</v>
      </c>
    </row>
    <row r="45" spans="1:4" ht="15.75" customHeight="1" x14ac:dyDescent="0.2">
      <c r="A45" s="17">
        <v>42874</v>
      </c>
      <c r="B45" s="14">
        <v>13.2</v>
      </c>
      <c r="C45" s="13">
        <f t="shared" si="23"/>
        <v>5.4</v>
      </c>
      <c r="D45" s="15">
        <f t="shared" si="10"/>
        <v>5.98752</v>
      </c>
    </row>
    <row r="46" spans="1:4" ht="15.75" customHeight="1" x14ac:dyDescent="0.2">
      <c r="A46" s="17">
        <v>42876</v>
      </c>
      <c r="B46" s="14">
        <v>13.8</v>
      </c>
      <c r="C46" s="13">
        <f t="shared" si="23"/>
        <v>5.4666666666666668</v>
      </c>
      <c r="D46" s="15">
        <f t="shared" si="10"/>
        <v>6.2596800000000004</v>
      </c>
    </row>
    <row r="47" spans="1:4" ht="15.75" customHeight="1" x14ac:dyDescent="0.2">
      <c r="A47" s="17">
        <v>42881</v>
      </c>
      <c r="B47" s="14">
        <v>13.2</v>
      </c>
      <c r="C47" s="13">
        <f t="shared" si="23"/>
        <v>5.6333333333333337</v>
      </c>
      <c r="D47" s="15">
        <f t="shared" si="10"/>
        <v>5.98752</v>
      </c>
    </row>
    <row r="48" spans="1:4" ht="15.75" customHeight="1" x14ac:dyDescent="0.2">
      <c r="A48" s="17">
        <v>42883</v>
      </c>
      <c r="B48" s="14">
        <v>13.4</v>
      </c>
      <c r="C48" s="13">
        <f t="shared" si="23"/>
        <v>5.7</v>
      </c>
      <c r="D48" s="15">
        <f t="shared" si="10"/>
        <v>6.0782400000000001</v>
      </c>
    </row>
    <row r="49" spans="1:4" ht="15.75" customHeight="1" x14ac:dyDescent="0.2">
      <c r="A49" s="17">
        <v>42888</v>
      </c>
      <c r="B49" s="14">
        <v>14</v>
      </c>
      <c r="C49" s="13">
        <f t="shared" si="23"/>
        <v>5.8666666666666663</v>
      </c>
      <c r="D49" s="15">
        <f t="shared" si="10"/>
        <v>6.3504000000000005</v>
      </c>
    </row>
    <row r="50" spans="1:4" ht="15.75" customHeight="1" x14ac:dyDescent="0.2">
      <c r="A50" s="17">
        <v>42891</v>
      </c>
      <c r="B50" s="14">
        <f>13+10/16</f>
        <v>13.625</v>
      </c>
      <c r="C50" s="13">
        <f t="shared" si="23"/>
        <v>5.9666666666666668</v>
      </c>
      <c r="D50" s="15">
        <f>B50*0.4536</f>
        <v>6.1802999999999999</v>
      </c>
    </row>
    <row r="51" spans="1:4" ht="15.75" customHeight="1" x14ac:dyDescent="0.2">
      <c r="A51" s="17">
        <f>A50+1</f>
        <v>42892</v>
      </c>
      <c r="B51" s="14">
        <v>13.8</v>
      </c>
      <c r="C51" s="13">
        <f t="shared" ref="C51:C56" si="24">(A51-$A$19)/30</f>
        <v>6</v>
      </c>
      <c r="D51" s="15">
        <f t="shared" ref="D51:D56" si="25">B51*0.4536</f>
        <v>6.2596800000000004</v>
      </c>
    </row>
    <row r="52" spans="1:4" ht="15.75" customHeight="1" x14ac:dyDescent="0.2">
      <c r="A52" s="17">
        <f>A51+1</f>
        <v>42893</v>
      </c>
      <c r="B52" s="14">
        <v>13.8</v>
      </c>
      <c r="C52" s="13">
        <f t="shared" si="24"/>
        <v>6.0333333333333332</v>
      </c>
      <c r="D52" s="15">
        <f t="shared" si="25"/>
        <v>6.2596800000000004</v>
      </c>
    </row>
    <row r="53" spans="1:4" ht="15.75" customHeight="1" x14ac:dyDescent="0.2">
      <c r="A53" s="17">
        <f t="shared" ref="A53:A56" si="26">A52+1</f>
        <v>42894</v>
      </c>
      <c r="B53" s="14">
        <v>14</v>
      </c>
      <c r="C53" s="13">
        <f t="shared" si="24"/>
        <v>6.0666666666666664</v>
      </c>
      <c r="D53" s="15">
        <f t="shared" si="25"/>
        <v>6.3504000000000005</v>
      </c>
    </row>
    <row r="54" spans="1:4" ht="15.75" customHeight="1" x14ac:dyDescent="0.2">
      <c r="A54" s="17">
        <f t="shared" si="26"/>
        <v>42895</v>
      </c>
      <c r="B54" s="14">
        <f>13.8</f>
        <v>13.8</v>
      </c>
      <c r="C54" s="13">
        <f t="shared" si="24"/>
        <v>6.1</v>
      </c>
      <c r="D54" s="15">
        <f t="shared" si="25"/>
        <v>6.2596800000000004</v>
      </c>
    </row>
    <row r="55" spans="1:4" ht="15.75" customHeight="1" x14ac:dyDescent="0.2">
      <c r="A55" s="17">
        <f t="shared" si="26"/>
        <v>42896</v>
      </c>
      <c r="B55" s="14">
        <f>14</f>
        <v>14</v>
      </c>
      <c r="C55" s="13">
        <f t="shared" si="24"/>
        <v>6.1333333333333337</v>
      </c>
      <c r="D55" s="15">
        <f t="shared" si="25"/>
        <v>6.3504000000000005</v>
      </c>
    </row>
    <row r="56" spans="1:4" ht="15.75" customHeight="1" x14ac:dyDescent="0.2">
      <c r="A56" s="17">
        <f t="shared" si="26"/>
        <v>42897</v>
      </c>
      <c r="B56" s="14">
        <f>14.2</f>
        <v>14.2</v>
      </c>
      <c r="C56" s="13">
        <f t="shared" si="24"/>
        <v>6.166666666666667</v>
      </c>
      <c r="D56" s="15">
        <f t="shared" si="25"/>
        <v>6.4411199999999997</v>
      </c>
    </row>
    <row r="57" spans="1:4" ht="15.75" customHeight="1" x14ac:dyDescent="0.2">
      <c r="A57" s="17">
        <f>A56+8</f>
        <v>42905</v>
      </c>
      <c r="B57" s="14">
        <f>14+7/16</f>
        <v>14.4375</v>
      </c>
      <c r="C57" s="13">
        <f t="shared" ref="C57" si="27">(A57-$A$19)/30</f>
        <v>6.4333333333333336</v>
      </c>
      <c r="D57" s="15">
        <f t="shared" ref="D57" si="28">B57*0.4536</f>
        <v>6.5488499999999998</v>
      </c>
    </row>
    <row r="58" spans="1:4" ht="15.75" customHeight="1" x14ac:dyDescent="0.2">
      <c r="A58" s="17">
        <f>A57+30</f>
        <v>42935</v>
      </c>
      <c r="B58" s="14">
        <f>15+5.5/16</f>
        <v>15.34375</v>
      </c>
      <c r="C58" s="13">
        <f t="shared" ref="C58" si="29">(A58-$A$19)/30</f>
        <v>7.4333333333333336</v>
      </c>
      <c r="D58" s="15">
        <f t="shared" ref="D58" si="30">B58*0.4536</f>
        <v>6.9599250000000001</v>
      </c>
    </row>
    <row r="59" spans="1:4" ht="15.75" customHeight="1" x14ac:dyDescent="0.2">
      <c r="A59" s="17">
        <v>43080</v>
      </c>
      <c r="B59" s="14">
        <f>18+3/16</f>
        <v>18.1875</v>
      </c>
      <c r="C59" s="13">
        <f t="shared" ref="C59" si="31">(A59-$A$19)/30</f>
        <v>12.266666666666667</v>
      </c>
      <c r="D59" s="15">
        <f t="shared" ref="D59" si="32">B59*0.4536</f>
        <v>8.2498500000000003</v>
      </c>
    </row>
    <row r="60" spans="1:4" ht="15.75" customHeight="1" x14ac:dyDescent="0.2">
      <c r="A60" s="17">
        <v>43165</v>
      </c>
      <c r="B60" s="14">
        <v>19.5</v>
      </c>
      <c r="C60" s="13">
        <f t="shared" ref="C60" si="33">(A60-$A$19)/30</f>
        <v>15.1</v>
      </c>
      <c r="D60" s="15">
        <f t="shared" ref="D60" si="34">B60*0.4536</f>
        <v>8.8452000000000002</v>
      </c>
    </row>
    <row r="61" spans="1:4" ht="15.75" customHeight="1" x14ac:dyDescent="0.2">
      <c r="A61" s="17">
        <v>43259</v>
      </c>
      <c r="B61" s="14">
        <v>23</v>
      </c>
      <c r="C61" s="13">
        <f>(A61-$A$19)/30</f>
        <v>18.233333333333334</v>
      </c>
      <c r="D61" s="15">
        <f t="shared" ref="D61" si="35">B61*0.4536</f>
        <v>10.4328</v>
      </c>
    </row>
    <row r="62" spans="1:4" ht="15.75" customHeight="1" x14ac:dyDescent="0.2">
      <c r="A62" s="17">
        <v>43809</v>
      </c>
      <c r="B62" s="14">
        <v>31.4</v>
      </c>
      <c r="C62" s="13">
        <f>(A62-$A$19)/30</f>
        <v>36.56666666666667</v>
      </c>
      <c r="D62" s="15">
        <f t="shared" ref="D62" si="36">B62*0.4536</f>
        <v>14.243039999999999</v>
      </c>
    </row>
  </sheetData>
  <mergeCells count="1">
    <mergeCell ref="A17:D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2" workbookViewId="0">
      <selection activeCell="J29" sqref="J29"/>
    </sheetView>
  </sheetViews>
  <sheetFormatPr defaultColWidth="14.42578125" defaultRowHeight="15.75" customHeight="1" x14ac:dyDescent="0.2"/>
  <sheetData>
    <row r="1" spans="1:13" ht="14.25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r="2" spans="1:13" ht="15.75" customHeight="1" x14ac:dyDescent="0.2">
      <c r="A2" s="3">
        <v>0</v>
      </c>
      <c r="B2" s="3">
        <v>1</v>
      </c>
      <c r="C2" s="3">
        <v>49.8842</v>
      </c>
      <c r="D2" s="3">
        <v>3.7949999999999998E-2</v>
      </c>
      <c r="E2" s="3">
        <v>46.097990000000003</v>
      </c>
      <c r="F2" s="3">
        <v>46.770319999999998</v>
      </c>
      <c r="G2" s="3">
        <v>47.458089999999999</v>
      </c>
      <c r="H2" s="3">
        <v>48.607320000000001</v>
      </c>
      <c r="I2" s="3">
        <v>49.8842</v>
      </c>
      <c r="J2" s="3">
        <v>51.161079999999998</v>
      </c>
      <c r="K2" s="3">
        <v>52.310310000000001</v>
      </c>
      <c r="L2" s="3">
        <v>52.998080000000002</v>
      </c>
      <c r="M2" s="3">
        <v>53.670409999999997</v>
      </c>
    </row>
    <row r="3" spans="1:13" ht="15.75" customHeight="1" x14ac:dyDescent="0.2">
      <c r="A3" s="5">
        <v>1</v>
      </c>
      <c r="B3" s="5">
        <v>1</v>
      </c>
      <c r="C3" s="5">
        <v>54.724400000000003</v>
      </c>
      <c r="D3" s="5">
        <v>3.5569999999999997E-2</v>
      </c>
      <c r="E3" s="5">
        <v>50.831310000000002</v>
      </c>
      <c r="F3" s="5">
        <v>51.522620000000003</v>
      </c>
      <c r="G3" s="5">
        <v>52.229799999999997</v>
      </c>
      <c r="H3" s="5">
        <v>53.411470000000001</v>
      </c>
      <c r="I3" s="5">
        <v>54.724400000000003</v>
      </c>
      <c r="J3" s="5">
        <v>56.037329999999997</v>
      </c>
      <c r="K3" s="5">
        <v>57.219000000000001</v>
      </c>
      <c r="L3" s="5">
        <v>57.926180000000002</v>
      </c>
      <c r="M3" s="5">
        <v>58.617489999999997</v>
      </c>
    </row>
    <row r="4" spans="1:13" ht="15.75" customHeight="1" x14ac:dyDescent="0.2">
      <c r="A4" s="3">
        <v>2</v>
      </c>
      <c r="B4" s="3">
        <v>1</v>
      </c>
      <c r="C4" s="3">
        <v>58.424900000000001</v>
      </c>
      <c r="D4" s="3">
        <v>3.424E-2</v>
      </c>
      <c r="E4" s="3">
        <v>54.423960000000001</v>
      </c>
      <c r="F4" s="3">
        <v>55.134419999999999</v>
      </c>
      <c r="G4" s="3">
        <v>55.861199999999997</v>
      </c>
      <c r="H4" s="3">
        <v>57.075600000000001</v>
      </c>
      <c r="I4" s="3">
        <v>58.424900000000001</v>
      </c>
      <c r="J4" s="3">
        <v>59.7742</v>
      </c>
      <c r="K4" s="3">
        <v>60.988599999999998</v>
      </c>
      <c r="L4" s="3">
        <v>61.715380000000003</v>
      </c>
      <c r="M4" s="3">
        <v>62.425840000000001</v>
      </c>
    </row>
    <row r="5" spans="1:13" ht="15.75" customHeight="1" x14ac:dyDescent="0.2">
      <c r="A5" s="5">
        <v>3</v>
      </c>
      <c r="B5" s="5">
        <v>1</v>
      </c>
      <c r="C5" s="5">
        <v>61.429200000000002</v>
      </c>
      <c r="D5" s="5">
        <v>3.3279999999999997E-2</v>
      </c>
      <c r="E5" s="5">
        <v>57.340470000000003</v>
      </c>
      <c r="F5" s="5">
        <v>58.066519999999997</v>
      </c>
      <c r="G5" s="5">
        <v>58.809240000000003</v>
      </c>
      <c r="H5" s="5">
        <v>60.0503</v>
      </c>
      <c r="I5" s="5">
        <v>61.429200000000002</v>
      </c>
      <c r="J5" s="5">
        <v>62.808100000000003</v>
      </c>
      <c r="K5" s="5">
        <v>64.049160000000001</v>
      </c>
      <c r="L5" s="5">
        <v>64.791880000000006</v>
      </c>
      <c r="M5" s="5">
        <v>65.517930000000007</v>
      </c>
    </row>
    <row r="6" spans="1:13" ht="15.75" customHeight="1" x14ac:dyDescent="0.2">
      <c r="A6" s="3">
        <v>4</v>
      </c>
      <c r="B6" s="3">
        <v>1</v>
      </c>
      <c r="C6" s="3">
        <v>63.886000000000003</v>
      </c>
      <c r="D6" s="3">
        <v>3.2570000000000002E-2</v>
      </c>
      <c r="E6" s="3">
        <v>59.724469999999997</v>
      </c>
      <c r="F6" s="3">
        <v>60.463439999999999</v>
      </c>
      <c r="G6" s="3">
        <v>61.219389999999997</v>
      </c>
      <c r="H6" s="3">
        <v>62.48254</v>
      </c>
      <c r="I6" s="3">
        <v>63.886000000000003</v>
      </c>
      <c r="J6" s="3">
        <v>65.289460000000005</v>
      </c>
      <c r="K6" s="3">
        <v>66.552610000000001</v>
      </c>
      <c r="L6" s="3">
        <v>67.30856</v>
      </c>
      <c r="M6" s="3">
        <v>68.047529999999995</v>
      </c>
    </row>
    <row r="7" spans="1:13" ht="15.75" customHeight="1" x14ac:dyDescent="0.2">
      <c r="A7" s="5">
        <v>5</v>
      </c>
      <c r="B7" s="5">
        <v>1</v>
      </c>
      <c r="C7" s="5">
        <v>65.902600000000007</v>
      </c>
      <c r="D7" s="5">
        <v>3.2039999999999999E-2</v>
      </c>
      <c r="E7" s="5">
        <v>61.679560000000002</v>
      </c>
      <c r="F7" s="5">
        <v>62.429459999999999</v>
      </c>
      <c r="G7" s="5">
        <v>63.196579999999997</v>
      </c>
      <c r="H7" s="5">
        <v>64.478399999999993</v>
      </c>
      <c r="I7" s="5">
        <v>65.902600000000007</v>
      </c>
      <c r="J7" s="5">
        <v>67.326800000000006</v>
      </c>
      <c r="K7" s="5">
        <v>68.608620000000002</v>
      </c>
      <c r="L7" s="5">
        <v>69.375739999999993</v>
      </c>
      <c r="M7" s="5">
        <v>70.125640000000004</v>
      </c>
    </row>
    <row r="8" spans="1:13" ht="15.75" customHeight="1" x14ac:dyDescent="0.2">
      <c r="A8" s="3">
        <v>6</v>
      </c>
      <c r="B8" s="3">
        <v>1</v>
      </c>
      <c r="C8" s="3">
        <v>67.623599999999996</v>
      </c>
      <c r="D8" s="3">
        <v>3.1649999999999998E-2</v>
      </c>
      <c r="E8" s="3">
        <v>63.343029999999999</v>
      </c>
      <c r="F8" s="3">
        <v>64.103139999999996</v>
      </c>
      <c r="G8" s="3">
        <v>64.880709999999993</v>
      </c>
      <c r="H8" s="3">
        <v>66.180000000000007</v>
      </c>
      <c r="I8" s="3">
        <v>67.623599999999996</v>
      </c>
      <c r="J8" s="3">
        <v>69.0672</v>
      </c>
      <c r="K8" s="3">
        <v>70.366489999999999</v>
      </c>
      <c r="L8" s="3">
        <v>71.144059999999996</v>
      </c>
      <c r="M8" s="3">
        <v>71.904169999999993</v>
      </c>
    </row>
    <row r="9" spans="1:13" ht="15.75" customHeight="1" x14ac:dyDescent="0.2">
      <c r="A9" s="5">
        <v>7</v>
      </c>
      <c r="B9" s="5">
        <v>1</v>
      </c>
      <c r="C9" s="5">
        <v>69.164500000000004</v>
      </c>
      <c r="D9" s="5">
        <v>3.1390000000000001E-2</v>
      </c>
      <c r="E9" s="5">
        <v>64.82235</v>
      </c>
      <c r="F9" s="5">
        <v>65.593400000000003</v>
      </c>
      <c r="G9" s="5">
        <v>66.382159999999999</v>
      </c>
      <c r="H9" s="5">
        <v>67.700130000000001</v>
      </c>
      <c r="I9" s="5">
        <v>69.164500000000004</v>
      </c>
      <c r="J9" s="5">
        <v>70.628870000000006</v>
      </c>
      <c r="K9" s="5">
        <v>71.946839999999995</v>
      </c>
      <c r="L9" s="5">
        <v>72.735600000000005</v>
      </c>
      <c r="M9" s="5">
        <v>73.506649999999993</v>
      </c>
    </row>
    <row r="10" spans="1:13" ht="15.75" customHeight="1" x14ac:dyDescent="0.2">
      <c r="A10" s="3">
        <v>8</v>
      </c>
      <c r="B10" s="3">
        <v>1</v>
      </c>
      <c r="C10" s="3">
        <v>70.599400000000003</v>
      </c>
      <c r="D10" s="3">
        <v>3.124E-2</v>
      </c>
      <c r="E10" s="3">
        <v>66.18835</v>
      </c>
      <c r="F10" s="3">
        <v>66.971630000000005</v>
      </c>
      <c r="G10" s="3">
        <v>67.772909999999996</v>
      </c>
      <c r="H10" s="3">
        <v>69.111800000000002</v>
      </c>
      <c r="I10" s="3">
        <v>70.599400000000003</v>
      </c>
      <c r="J10" s="3">
        <v>72.087000000000003</v>
      </c>
      <c r="K10" s="3">
        <v>73.425889999999995</v>
      </c>
      <c r="L10" s="3">
        <v>74.227170000000001</v>
      </c>
      <c r="M10" s="3">
        <v>75.010450000000006</v>
      </c>
    </row>
    <row r="11" spans="1:13" ht="15.75" customHeight="1" x14ac:dyDescent="0.2">
      <c r="A11" s="5">
        <v>9</v>
      </c>
      <c r="B11" s="5">
        <v>1</v>
      </c>
      <c r="C11" s="5">
        <v>71.968699999999998</v>
      </c>
      <c r="D11" s="5">
        <v>3.117E-2</v>
      </c>
      <c r="E11" s="5">
        <v>67.482169999999996</v>
      </c>
      <c r="F11" s="5">
        <v>68.278859999999995</v>
      </c>
      <c r="G11" s="5">
        <v>69.09384</v>
      </c>
      <c r="H11" s="5">
        <v>70.455640000000002</v>
      </c>
      <c r="I11" s="5">
        <v>71.968699999999998</v>
      </c>
      <c r="J11" s="5">
        <v>73.481759999999994</v>
      </c>
      <c r="K11" s="5">
        <v>74.843559999999997</v>
      </c>
      <c r="L11" s="5">
        <v>75.658540000000002</v>
      </c>
      <c r="M11" s="5">
        <v>76.45523</v>
      </c>
    </row>
    <row r="12" spans="1:13" ht="15.75" customHeight="1" x14ac:dyDescent="0.2">
      <c r="A12" s="3">
        <v>10</v>
      </c>
      <c r="B12" s="3">
        <v>1</v>
      </c>
      <c r="C12" s="3">
        <v>73.281199999999998</v>
      </c>
      <c r="D12" s="3">
        <v>3.1179999999999999E-2</v>
      </c>
      <c r="E12" s="3">
        <v>68.711380000000005</v>
      </c>
      <c r="F12" s="3">
        <v>69.522859999999994</v>
      </c>
      <c r="G12" s="3">
        <v>70.352969999999999</v>
      </c>
      <c r="H12" s="3">
        <v>71.740049999999997</v>
      </c>
      <c r="I12" s="3">
        <v>73.281199999999998</v>
      </c>
      <c r="J12" s="3">
        <v>74.82235</v>
      </c>
      <c r="K12" s="3">
        <v>76.209429999999998</v>
      </c>
      <c r="L12" s="3">
        <v>77.039540000000002</v>
      </c>
      <c r="M12" s="3">
        <v>77.851020000000005</v>
      </c>
    </row>
    <row r="13" spans="1:13" ht="15.75" customHeight="1" x14ac:dyDescent="0.2">
      <c r="A13" s="5">
        <v>11</v>
      </c>
      <c r="B13" s="5">
        <v>1</v>
      </c>
      <c r="C13" s="5">
        <v>74.538799999999995</v>
      </c>
      <c r="D13" s="5">
        <v>3.125E-2</v>
      </c>
      <c r="E13" s="5">
        <v>69.880129999999994</v>
      </c>
      <c r="F13" s="5">
        <v>70.707380000000001</v>
      </c>
      <c r="G13" s="5">
        <v>71.553629999999998</v>
      </c>
      <c r="H13" s="5">
        <v>72.967690000000005</v>
      </c>
      <c r="I13" s="5">
        <v>74.538799999999995</v>
      </c>
      <c r="J13" s="5">
        <v>76.109909999999999</v>
      </c>
      <c r="K13" s="5">
        <v>77.523970000000006</v>
      </c>
      <c r="L13" s="5">
        <v>78.370220000000003</v>
      </c>
      <c r="M13" s="5">
        <v>79.197479999999999</v>
      </c>
    </row>
    <row r="14" spans="1:13" ht="15.75" customHeight="1" x14ac:dyDescent="0.2">
      <c r="A14" s="3">
        <v>12</v>
      </c>
      <c r="B14" s="3">
        <v>1</v>
      </c>
      <c r="C14" s="3">
        <v>75.748800000000003</v>
      </c>
      <c r="D14" s="3">
        <v>3.1370000000000002E-2</v>
      </c>
      <c r="E14" s="3">
        <v>70.996319999999997</v>
      </c>
      <c r="F14" s="3">
        <v>71.840230000000005</v>
      </c>
      <c r="G14" s="3">
        <v>72.703530000000001</v>
      </c>
      <c r="H14" s="3">
        <v>74.146050000000002</v>
      </c>
      <c r="I14" s="3">
        <v>75.748800000000003</v>
      </c>
      <c r="J14" s="3">
        <v>77.351550000000003</v>
      </c>
      <c r="K14" s="3">
        <v>78.794070000000005</v>
      </c>
      <c r="L14" s="3">
        <v>79.65737</v>
      </c>
      <c r="M14" s="3">
        <v>80.501279999999994</v>
      </c>
    </row>
    <row r="15" spans="1:13" ht="15.75" customHeight="1" x14ac:dyDescent="0.2">
      <c r="A15" s="5">
        <v>13</v>
      </c>
      <c r="B15" s="5">
        <v>1</v>
      </c>
      <c r="C15" s="5">
        <v>76.918599999999998</v>
      </c>
      <c r="D15" s="5">
        <v>3.1539999999999999E-2</v>
      </c>
      <c r="E15" s="5">
        <v>72.066569999999999</v>
      </c>
      <c r="F15" s="5">
        <v>72.928160000000005</v>
      </c>
      <c r="G15" s="5">
        <v>73.809539999999998</v>
      </c>
      <c r="H15" s="5">
        <v>75.28228</v>
      </c>
      <c r="I15" s="5">
        <v>76.918599999999998</v>
      </c>
      <c r="J15" s="5">
        <v>78.554919999999996</v>
      </c>
      <c r="K15" s="5">
        <v>80.027659999999997</v>
      </c>
      <c r="L15" s="5">
        <v>80.909040000000005</v>
      </c>
      <c r="M15" s="5">
        <v>81.770629999999997</v>
      </c>
    </row>
    <row r="16" spans="1:13" ht="15.75" customHeight="1" x14ac:dyDescent="0.2">
      <c r="A16" s="3">
        <v>14</v>
      </c>
      <c r="B16" s="3">
        <v>1</v>
      </c>
      <c r="C16" s="3">
        <v>78.049700000000001</v>
      </c>
      <c r="D16" s="3">
        <v>3.1739999999999997E-2</v>
      </c>
      <c r="E16" s="3">
        <v>73.095110000000005</v>
      </c>
      <c r="F16" s="3">
        <v>73.974909999999994</v>
      </c>
      <c r="G16" s="3">
        <v>74.874920000000003</v>
      </c>
      <c r="H16" s="3">
        <v>76.378789999999995</v>
      </c>
      <c r="I16" s="3">
        <v>78.049700000000001</v>
      </c>
      <c r="J16" s="3">
        <v>79.720609999999994</v>
      </c>
      <c r="K16" s="3">
        <v>81.22448</v>
      </c>
      <c r="L16" s="3">
        <v>82.124489999999994</v>
      </c>
      <c r="M16" s="3">
        <v>83.004300000000001</v>
      </c>
    </row>
    <row r="17" spans="1:13" ht="15.75" customHeight="1" x14ac:dyDescent="0.2">
      <c r="A17" s="5">
        <v>15</v>
      </c>
      <c r="B17" s="5">
        <v>1</v>
      </c>
      <c r="C17" s="5">
        <v>79.145799999999994</v>
      </c>
      <c r="D17" s="5">
        <v>3.1969999999999998E-2</v>
      </c>
      <c r="E17" s="5">
        <v>74.085220000000007</v>
      </c>
      <c r="F17" s="5">
        <v>74.983840000000001</v>
      </c>
      <c r="G17" s="5">
        <v>75.903099999999995</v>
      </c>
      <c r="H17" s="5">
        <v>77.439139999999995</v>
      </c>
      <c r="I17" s="5">
        <v>79.145799999999994</v>
      </c>
      <c r="J17" s="5">
        <v>80.852459999999994</v>
      </c>
      <c r="K17" s="5">
        <v>82.388499999999993</v>
      </c>
      <c r="L17" s="5">
        <v>83.307760000000002</v>
      </c>
      <c r="M17" s="5">
        <v>84.206379999999996</v>
      </c>
    </row>
    <row r="18" spans="1:13" ht="15.75" customHeight="1" x14ac:dyDescent="0.2">
      <c r="A18" s="3">
        <v>16</v>
      </c>
      <c r="B18" s="3">
        <v>1</v>
      </c>
      <c r="C18" s="3">
        <v>80.211299999999994</v>
      </c>
      <c r="D18" s="3">
        <v>3.2219999999999999E-2</v>
      </c>
      <c r="E18" s="3">
        <v>75.042479999999998</v>
      </c>
      <c r="F18" s="3">
        <v>75.960329999999999</v>
      </c>
      <c r="G18" s="3">
        <v>76.899249999999995</v>
      </c>
      <c r="H18" s="3">
        <v>78.468140000000005</v>
      </c>
      <c r="I18" s="3">
        <v>80.211299999999994</v>
      </c>
      <c r="J18" s="3">
        <v>81.954459999999997</v>
      </c>
      <c r="K18" s="3">
        <v>83.523349999999994</v>
      </c>
      <c r="L18" s="3">
        <v>84.462270000000004</v>
      </c>
      <c r="M18" s="3">
        <v>85.380120000000005</v>
      </c>
    </row>
    <row r="19" spans="1:13" ht="15.75" customHeight="1" x14ac:dyDescent="0.2">
      <c r="A19" s="5">
        <v>17</v>
      </c>
      <c r="B19" s="5">
        <v>1</v>
      </c>
      <c r="C19" s="5">
        <v>81.248699999999999</v>
      </c>
      <c r="D19" s="5">
        <v>3.2500000000000001E-2</v>
      </c>
      <c r="E19" s="5">
        <v>75.967529999999996</v>
      </c>
      <c r="F19" s="5">
        <v>76.905330000000006</v>
      </c>
      <c r="G19" s="5">
        <v>77.864660000000001</v>
      </c>
      <c r="H19" s="5">
        <v>79.467650000000006</v>
      </c>
      <c r="I19" s="5">
        <v>81.248699999999999</v>
      </c>
      <c r="J19" s="5">
        <v>83.029750000000007</v>
      </c>
      <c r="K19" s="5">
        <v>84.632739999999998</v>
      </c>
      <c r="L19" s="5">
        <v>85.592070000000007</v>
      </c>
      <c r="M19" s="5">
        <v>86.529870000000003</v>
      </c>
    </row>
    <row r="20" spans="1:13" ht="15.75" customHeight="1" x14ac:dyDescent="0.2">
      <c r="A20" s="3">
        <v>18</v>
      </c>
      <c r="B20" s="3">
        <v>1</v>
      </c>
      <c r="C20" s="3">
        <v>82.258700000000005</v>
      </c>
      <c r="D20" s="3">
        <v>3.279E-2</v>
      </c>
      <c r="E20" s="3">
        <v>76.864170000000001</v>
      </c>
      <c r="F20" s="3">
        <v>77.822100000000006</v>
      </c>
      <c r="G20" s="3">
        <v>78.802019999999999</v>
      </c>
      <c r="H20" s="3">
        <v>80.439419999999998</v>
      </c>
      <c r="I20" s="3">
        <v>82.258700000000005</v>
      </c>
      <c r="J20" s="3">
        <v>84.077979999999997</v>
      </c>
      <c r="K20" s="3">
        <v>85.715379999999996</v>
      </c>
      <c r="L20" s="3">
        <v>86.695300000000003</v>
      </c>
      <c r="M20" s="3">
        <v>87.653229999999994</v>
      </c>
    </row>
    <row r="21" spans="1:13" ht="15.75" customHeight="1" x14ac:dyDescent="0.2">
      <c r="A21" s="5">
        <v>19</v>
      </c>
      <c r="B21" s="5">
        <v>1</v>
      </c>
      <c r="C21" s="5">
        <v>83.241799999999998</v>
      </c>
      <c r="D21" s="5">
        <v>3.3099999999999997E-2</v>
      </c>
      <c r="E21" s="5">
        <v>77.731189999999998</v>
      </c>
      <c r="F21" s="5">
        <v>78.709729999999993</v>
      </c>
      <c r="G21" s="5">
        <v>79.710740000000001</v>
      </c>
      <c r="H21" s="5">
        <v>81.383380000000002</v>
      </c>
      <c r="I21" s="5">
        <v>83.241799999999998</v>
      </c>
      <c r="J21" s="5">
        <v>85.100219999999993</v>
      </c>
      <c r="K21" s="5">
        <v>86.772859999999994</v>
      </c>
      <c r="L21" s="5">
        <v>87.773870000000002</v>
      </c>
      <c r="M21" s="5">
        <v>88.752409999999998</v>
      </c>
    </row>
    <row r="22" spans="1:13" ht="15.75" customHeight="1" x14ac:dyDescent="0.2">
      <c r="A22" s="3">
        <v>20</v>
      </c>
      <c r="B22" s="3">
        <v>1</v>
      </c>
      <c r="C22" s="3">
        <v>84.199600000000004</v>
      </c>
      <c r="D22" s="3">
        <v>3.3419999999999998E-2</v>
      </c>
      <c r="E22" s="3">
        <v>78.571700000000007</v>
      </c>
      <c r="F22" s="3">
        <v>79.571060000000003</v>
      </c>
      <c r="G22" s="3">
        <v>80.593379999999996</v>
      </c>
      <c r="H22" s="3">
        <v>82.30162</v>
      </c>
      <c r="I22" s="3">
        <v>84.199600000000004</v>
      </c>
      <c r="J22" s="3">
        <v>86.097579999999994</v>
      </c>
      <c r="K22" s="3">
        <v>87.805819999999997</v>
      </c>
      <c r="L22" s="3">
        <v>88.828140000000005</v>
      </c>
      <c r="M22" s="3">
        <v>89.827500000000001</v>
      </c>
    </row>
    <row r="23" spans="1:13" ht="15.75" customHeight="1" x14ac:dyDescent="0.2">
      <c r="A23" s="5">
        <v>21</v>
      </c>
      <c r="B23" s="5">
        <v>1</v>
      </c>
      <c r="C23" s="5">
        <v>85.134799999999998</v>
      </c>
      <c r="D23" s="5">
        <v>3.3759999999999998E-2</v>
      </c>
      <c r="E23" s="5">
        <v>79.386499999999998</v>
      </c>
      <c r="F23" s="5">
        <v>80.407240000000002</v>
      </c>
      <c r="G23" s="5">
        <v>81.451430000000002</v>
      </c>
      <c r="H23" s="5">
        <v>83.196209999999994</v>
      </c>
      <c r="I23" s="5">
        <v>85.134799999999998</v>
      </c>
      <c r="J23" s="5">
        <v>87.073390000000003</v>
      </c>
      <c r="K23" s="5">
        <v>88.818169999999995</v>
      </c>
      <c r="L23" s="5">
        <v>89.862359999999995</v>
      </c>
      <c r="M23" s="5">
        <v>90.883099999999999</v>
      </c>
    </row>
    <row r="24" spans="1:13" ht="15.75" customHeight="1" x14ac:dyDescent="0.2">
      <c r="A24" s="3">
        <v>22</v>
      </c>
      <c r="B24" s="3">
        <v>1</v>
      </c>
      <c r="C24" s="3">
        <v>86.047700000000006</v>
      </c>
      <c r="D24" s="3">
        <v>3.4099999999999998E-2</v>
      </c>
      <c r="E24" s="3">
        <v>80.179249999999996</v>
      </c>
      <c r="F24" s="3">
        <v>81.221329999999995</v>
      </c>
      <c r="G24" s="3">
        <v>82.28734</v>
      </c>
      <c r="H24" s="3">
        <v>84.06859</v>
      </c>
      <c r="I24" s="3">
        <v>86.047700000000006</v>
      </c>
      <c r="J24" s="3">
        <v>88.026809999999998</v>
      </c>
      <c r="K24" s="3">
        <v>89.808059999999998</v>
      </c>
      <c r="L24" s="3">
        <v>90.874070000000003</v>
      </c>
      <c r="M24" s="3">
        <v>91.916150000000002</v>
      </c>
    </row>
    <row r="25" spans="1:13" ht="15.75" customHeight="1" x14ac:dyDescent="0.2">
      <c r="A25" s="5">
        <v>23</v>
      </c>
      <c r="B25" s="5">
        <v>1</v>
      </c>
      <c r="C25" s="5">
        <v>86.941000000000003</v>
      </c>
      <c r="D25" s="5">
        <v>3.4450000000000001E-2</v>
      </c>
      <c r="E25" s="5">
        <v>80.950770000000006</v>
      </c>
      <c r="F25" s="5">
        <v>82.014470000000003</v>
      </c>
      <c r="G25" s="5">
        <v>83.102599999999995</v>
      </c>
      <c r="H25" s="5">
        <v>84.920820000000006</v>
      </c>
      <c r="I25" s="5">
        <v>86.941000000000003</v>
      </c>
      <c r="J25" s="5">
        <v>88.961179999999999</v>
      </c>
      <c r="K25" s="5">
        <v>90.779399999999995</v>
      </c>
      <c r="L25" s="5">
        <v>91.867530000000002</v>
      </c>
      <c r="M25" s="5">
        <v>92.931229999999999</v>
      </c>
    </row>
    <row r="26" spans="1:13" ht="15.75" customHeight="1" x14ac:dyDescent="0.2">
      <c r="A26" s="3">
        <v>24</v>
      </c>
      <c r="B26" s="3">
        <v>1</v>
      </c>
      <c r="C26" s="3">
        <v>87.816100000000006</v>
      </c>
      <c r="D26" s="3">
        <v>3.4790000000000001E-2</v>
      </c>
      <c r="E26" s="3">
        <v>81.705860000000001</v>
      </c>
      <c r="F26" s="3">
        <v>82.790869999999998</v>
      </c>
      <c r="G26" s="3">
        <v>83.900800000000004</v>
      </c>
      <c r="H26" s="3">
        <v>85.755449999999996</v>
      </c>
      <c r="I26" s="3">
        <v>87.816100000000006</v>
      </c>
      <c r="J26" s="3">
        <v>89.876750000000001</v>
      </c>
      <c r="K26" s="3">
        <v>91.731399999999994</v>
      </c>
      <c r="L26" s="3">
        <v>92.841329999999999</v>
      </c>
      <c r="M26" s="3">
        <v>93.926339999999996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J29" sqref="J29"/>
    </sheetView>
  </sheetViews>
  <sheetFormatPr defaultColWidth="14.42578125" defaultRowHeight="15.75" customHeight="1" x14ac:dyDescent="0.2"/>
  <sheetData>
    <row r="1" spans="1:13" ht="14.25" x14ac:dyDescent="0.2">
      <c r="A1" s="1" t="s">
        <v>0</v>
      </c>
      <c r="B1" s="1" t="s">
        <v>2</v>
      </c>
      <c r="C1" s="1" t="s">
        <v>19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r="2" spans="1:13" ht="15.75" customHeight="1" x14ac:dyDescent="0.2">
      <c r="A2" s="3">
        <v>0</v>
      </c>
      <c r="B2" s="3">
        <v>0.34870000000000001</v>
      </c>
      <c r="C2" s="3">
        <v>3.3464</v>
      </c>
      <c r="D2" s="3">
        <v>0.14602000000000001</v>
      </c>
      <c r="E2" s="3">
        <v>2.4593120000000002</v>
      </c>
      <c r="F2" s="3">
        <v>2.6039940000000001</v>
      </c>
      <c r="G2" s="3">
        <v>2.7576209999999999</v>
      </c>
      <c r="H2" s="3">
        <v>3.027282</v>
      </c>
      <c r="I2" s="3">
        <v>3.3464</v>
      </c>
      <c r="J2" s="3">
        <v>3.6866590000000001</v>
      </c>
      <c r="K2" s="3">
        <v>4.0114989999999997</v>
      </c>
      <c r="L2" s="3">
        <v>4.2145270000000004</v>
      </c>
      <c r="M2" s="3">
        <v>4.4193540000000002</v>
      </c>
    </row>
    <row r="3" spans="1:13" ht="15.75" customHeight="1" x14ac:dyDescent="0.2">
      <c r="A3" s="5">
        <v>1</v>
      </c>
      <c r="B3" s="5">
        <v>0.22969999999999999</v>
      </c>
      <c r="C3" s="5">
        <v>4.4709000000000003</v>
      </c>
      <c r="D3" s="5">
        <v>0.13395000000000001</v>
      </c>
      <c r="E3" s="5">
        <v>3.3908900000000002</v>
      </c>
      <c r="F3" s="5">
        <v>3.5661649999999998</v>
      </c>
      <c r="G3" s="5">
        <v>3.7526030000000001</v>
      </c>
      <c r="H3" s="5">
        <v>4.0807919999999998</v>
      </c>
      <c r="I3" s="5">
        <v>4.4709000000000003</v>
      </c>
      <c r="J3" s="5">
        <v>4.8891229999999997</v>
      </c>
      <c r="K3" s="5">
        <v>5.2907260000000003</v>
      </c>
      <c r="L3" s="5">
        <v>5.5429329999999997</v>
      </c>
      <c r="M3" s="5">
        <v>5.7983310000000001</v>
      </c>
    </row>
    <row r="4" spans="1:13" ht="15.75" customHeight="1" x14ac:dyDescent="0.2">
      <c r="A4" s="3">
        <v>2</v>
      </c>
      <c r="B4" s="3">
        <v>0.19700000000000001</v>
      </c>
      <c r="C4" s="3">
        <v>5.5674999999999999</v>
      </c>
      <c r="D4" s="3">
        <v>0.12385</v>
      </c>
      <c r="E4" s="3">
        <v>4.3188899999999997</v>
      </c>
      <c r="F4" s="3">
        <v>4.5223440000000004</v>
      </c>
      <c r="G4" s="3">
        <v>4.7383620000000004</v>
      </c>
      <c r="H4" s="3">
        <v>5.1177539999999997</v>
      </c>
      <c r="I4" s="3">
        <v>5.5674999999999999</v>
      </c>
      <c r="J4" s="3">
        <v>6.0484479999999996</v>
      </c>
      <c r="K4" s="3">
        <v>6.5093230000000002</v>
      </c>
      <c r="L4" s="3">
        <v>6.7983479999999998</v>
      </c>
      <c r="M4" s="3">
        <v>7.0907580000000001</v>
      </c>
    </row>
    <row r="5" spans="1:13" ht="15.75" customHeight="1" x14ac:dyDescent="0.2">
      <c r="A5" s="5">
        <v>3</v>
      </c>
      <c r="B5" s="5">
        <v>0.17380000000000001</v>
      </c>
      <c r="C5" s="5">
        <v>6.3761999999999999</v>
      </c>
      <c r="D5" s="5">
        <v>0.11727</v>
      </c>
      <c r="E5" s="5">
        <v>5.0184340000000001</v>
      </c>
      <c r="F5" s="5">
        <v>5.2402689999999996</v>
      </c>
      <c r="G5" s="5">
        <v>5.4755190000000002</v>
      </c>
      <c r="H5" s="5">
        <v>5.888058</v>
      </c>
      <c r="I5" s="5">
        <v>6.3761999999999999</v>
      </c>
      <c r="J5" s="5">
        <v>6.8973060000000004</v>
      </c>
      <c r="K5" s="5">
        <v>7.3959359999999998</v>
      </c>
      <c r="L5" s="5">
        <v>7.708329</v>
      </c>
      <c r="M5" s="5">
        <v>8.0241690000000006</v>
      </c>
    </row>
    <row r="6" spans="1:13" ht="15.75" customHeight="1" x14ac:dyDescent="0.2">
      <c r="A6" s="3">
        <v>4</v>
      </c>
      <c r="B6" s="3">
        <v>0.15529999999999999</v>
      </c>
      <c r="C6" s="3">
        <v>7.0023</v>
      </c>
      <c r="D6" s="3">
        <v>0.11316</v>
      </c>
      <c r="E6" s="3">
        <v>5.5613770000000002</v>
      </c>
      <c r="F6" s="3">
        <v>5.7971349999999999</v>
      </c>
      <c r="G6" s="3">
        <v>6.0469879999999998</v>
      </c>
      <c r="H6" s="3">
        <v>6.4847770000000002</v>
      </c>
      <c r="I6" s="3">
        <v>7.0023</v>
      </c>
      <c r="J6" s="3">
        <v>7.5542860000000003</v>
      </c>
      <c r="K6" s="3">
        <v>8.0820869999999996</v>
      </c>
      <c r="L6" s="3">
        <v>8.4126019999999997</v>
      </c>
      <c r="M6" s="3">
        <v>8.7466620000000006</v>
      </c>
    </row>
    <row r="7" spans="1:13" ht="15.75" customHeight="1" x14ac:dyDescent="0.2">
      <c r="A7" s="5">
        <v>5</v>
      </c>
      <c r="B7" s="5">
        <v>0.13950000000000001</v>
      </c>
      <c r="C7" s="5">
        <v>7.5105000000000004</v>
      </c>
      <c r="D7" s="5">
        <v>0.1108</v>
      </c>
      <c r="E7" s="5">
        <v>5.9966720000000002</v>
      </c>
      <c r="F7" s="5">
        <v>6.2444649999999999</v>
      </c>
      <c r="G7" s="5">
        <v>6.5070160000000001</v>
      </c>
      <c r="H7" s="5">
        <v>6.9669410000000003</v>
      </c>
      <c r="I7" s="5">
        <v>7.5105000000000004</v>
      </c>
      <c r="J7" s="5">
        <v>8.0901610000000002</v>
      </c>
      <c r="K7" s="5">
        <v>8.6443840000000005</v>
      </c>
      <c r="L7" s="5">
        <v>8.9914450000000006</v>
      </c>
      <c r="M7" s="5">
        <v>9.342238</v>
      </c>
    </row>
    <row r="8" spans="1:13" ht="15.75" customHeight="1" x14ac:dyDescent="0.2">
      <c r="A8" s="3">
        <v>6</v>
      </c>
      <c r="B8" s="3">
        <v>0.12570000000000001</v>
      </c>
      <c r="C8" s="3">
        <v>7.9340000000000002</v>
      </c>
      <c r="D8" s="3">
        <v>0.10958</v>
      </c>
      <c r="E8" s="3">
        <v>6.3529669999999996</v>
      </c>
      <c r="F8" s="3">
        <v>6.6117020000000002</v>
      </c>
      <c r="G8" s="3">
        <v>6.8858639999999998</v>
      </c>
      <c r="H8" s="3">
        <v>7.3661950000000003</v>
      </c>
      <c r="I8" s="3">
        <v>7.9340000000000002</v>
      </c>
      <c r="J8" s="3">
        <v>8.5397069999999999</v>
      </c>
      <c r="K8" s="3">
        <v>9.1190409999999993</v>
      </c>
      <c r="L8" s="3">
        <v>9.4819390000000006</v>
      </c>
      <c r="M8" s="3">
        <v>9.8488319999999998</v>
      </c>
    </row>
    <row r="9" spans="1:13" ht="15.75" customHeight="1" x14ac:dyDescent="0.2">
      <c r="A9" s="5">
        <v>7</v>
      </c>
      <c r="B9" s="5">
        <v>0.1134</v>
      </c>
      <c r="C9" s="5">
        <v>8.2970000000000006</v>
      </c>
      <c r="D9" s="5">
        <v>0.10902000000000001</v>
      </c>
      <c r="E9" s="5">
        <v>6.6533009999999999</v>
      </c>
      <c r="F9" s="5">
        <v>6.9221310000000003</v>
      </c>
      <c r="G9" s="5">
        <v>7.2070569999999998</v>
      </c>
      <c r="H9" s="5">
        <v>7.7064130000000004</v>
      </c>
      <c r="I9" s="5">
        <v>8.2970000000000006</v>
      </c>
      <c r="J9" s="5">
        <v>8.9273710000000008</v>
      </c>
      <c r="K9" s="5">
        <v>9.5306560000000005</v>
      </c>
      <c r="L9" s="5">
        <v>9.9087379999999996</v>
      </c>
      <c r="M9" s="5">
        <v>10.291130000000001</v>
      </c>
    </row>
    <row r="10" spans="1:13" ht="15.75" customHeight="1" x14ac:dyDescent="0.2">
      <c r="A10" s="3">
        <v>8</v>
      </c>
      <c r="B10" s="3">
        <v>0.1021</v>
      </c>
      <c r="C10" s="3">
        <v>8.6151</v>
      </c>
      <c r="D10" s="3">
        <v>0.10882</v>
      </c>
      <c r="E10" s="3">
        <v>6.9131260000000001</v>
      </c>
      <c r="F10" s="3">
        <v>7.1912700000000003</v>
      </c>
      <c r="G10" s="3">
        <v>7.4861579999999996</v>
      </c>
      <c r="H10" s="3">
        <v>8.0032049999999995</v>
      </c>
      <c r="I10" s="3">
        <v>8.6151</v>
      </c>
      <c r="J10" s="3">
        <v>9.2686779999999995</v>
      </c>
      <c r="K10" s="3">
        <v>9.894622</v>
      </c>
      <c r="L10" s="3">
        <v>10.287129999999999</v>
      </c>
      <c r="M10" s="3">
        <v>10.684279999999999</v>
      </c>
    </row>
    <row r="11" spans="1:13" ht="15.75" customHeight="1" x14ac:dyDescent="0.2">
      <c r="A11" s="5">
        <v>9</v>
      </c>
      <c r="B11" s="5">
        <v>9.1700000000000004E-2</v>
      </c>
      <c r="C11" s="5">
        <v>8.9014000000000006</v>
      </c>
      <c r="D11" s="5">
        <v>0.10881</v>
      </c>
      <c r="E11" s="5">
        <v>7.1448219999999996</v>
      </c>
      <c r="F11" s="5">
        <v>7.4316440000000004</v>
      </c>
      <c r="G11" s="5">
        <v>7.7358370000000001</v>
      </c>
      <c r="H11" s="5">
        <v>8.2694600000000005</v>
      </c>
      <c r="I11" s="5">
        <v>8.9014000000000006</v>
      </c>
      <c r="J11" s="5">
        <v>9.5769000000000002</v>
      </c>
      <c r="K11" s="5">
        <v>10.22433</v>
      </c>
      <c r="L11" s="5">
        <v>10.630549999999999</v>
      </c>
      <c r="M11" s="5">
        <v>11.04177</v>
      </c>
    </row>
    <row r="12" spans="1:13" ht="15.75" customHeight="1" x14ac:dyDescent="0.2">
      <c r="A12" s="3">
        <v>10</v>
      </c>
      <c r="B12" s="3">
        <v>8.2000000000000003E-2</v>
      </c>
      <c r="C12" s="3">
        <v>9.1648999999999994</v>
      </c>
      <c r="D12" s="3">
        <v>0.10891000000000001</v>
      </c>
      <c r="E12" s="3">
        <v>7.3565579999999997</v>
      </c>
      <c r="F12" s="3">
        <v>7.6515719999999998</v>
      </c>
      <c r="G12" s="3">
        <v>7.9645650000000003</v>
      </c>
      <c r="H12" s="3">
        <v>8.5138999999999996</v>
      </c>
      <c r="I12" s="3">
        <v>9.1648999999999994</v>
      </c>
      <c r="J12" s="3">
        <v>9.8613130000000009</v>
      </c>
      <c r="K12" s="3">
        <v>10.529299999999999</v>
      </c>
      <c r="L12" s="3">
        <v>10.94868</v>
      </c>
      <c r="M12" s="3">
        <v>11.37341</v>
      </c>
    </row>
    <row r="13" spans="1:13" ht="15.75" customHeight="1" x14ac:dyDescent="0.2">
      <c r="A13" s="5">
        <v>11</v>
      </c>
      <c r="B13" s="5">
        <v>7.2999999999999995E-2</v>
      </c>
      <c r="C13" s="5">
        <v>9.4122000000000003</v>
      </c>
      <c r="D13" s="5">
        <v>0.10906</v>
      </c>
      <c r="E13" s="5">
        <v>7.5544099999999998</v>
      </c>
      <c r="F13" s="5">
        <v>7.8572290000000002</v>
      </c>
      <c r="G13" s="5">
        <v>8.1786150000000006</v>
      </c>
      <c r="H13" s="5">
        <v>8.7429590000000008</v>
      </c>
      <c r="I13" s="5">
        <v>9.4122000000000003</v>
      </c>
      <c r="J13" s="5">
        <v>10.12867</v>
      </c>
      <c r="K13" s="5">
        <v>10.816409999999999</v>
      </c>
      <c r="L13" s="5">
        <v>11.24845</v>
      </c>
      <c r="M13" s="5">
        <v>11.686199999999999</v>
      </c>
    </row>
    <row r="14" spans="1:13" ht="15.75" customHeight="1" x14ac:dyDescent="0.2">
      <c r="A14" s="3">
        <v>12</v>
      </c>
      <c r="B14" s="3">
        <v>6.4399999999999999E-2</v>
      </c>
      <c r="C14" s="3">
        <v>9.6478999999999999</v>
      </c>
      <c r="D14" s="3">
        <v>0.10925</v>
      </c>
      <c r="E14" s="3">
        <v>7.7422190000000004</v>
      </c>
      <c r="F14" s="3">
        <v>8.0525769999999994</v>
      </c>
      <c r="G14" s="3">
        <v>8.3820770000000007</v>
      </c>
      <c r="H14" s="3">
        <v>8.9609559999999995</v>
      </c>
      <c r="I14" s="3">
        <v>9.6478999999999999</v>
      </c>
      <c r="J14" s="3">
        <v>10.38387</v>
      </c>
      <c r="K14" s="3">
        <v>11.090870000000001</v>
      </c>
      <c r="L14" s="3">
        <v>11.535259999999999</v>
      </c>
      <c r="M14" s="3">
        <v>11.98574</v>
      </c>
    </row>
    <row r="15" spans="1:13" ht="15.75" customHeight="1" x14ac:dyDescent="0.2">
      <c r="A15" s="5">
        <v>13</v>
      </c>
      <c r="B15" s="5">
        <v>5.6300000000000003E-2</v>
      </c>
      <c r="C15" s="5">
        <v>9.8749000000000002</v>
      </c>
      <c r="D15" s="5">
        <v>0.10949</v>
      </c>
      <c r="E15" s="5">
        <v>7.922091</v>
      </c>
      <c r="F15" s="5">
        <v>8.2398480000000003</v>
      </c>
      <c r="G15" s="5">
        <v>8.5773240000000008</v>
      </c>
      <c r="H15" s="5">
        <v>9.1705050000000004</v>
      </c>
      <c r="I15" s="5">
        <v>9.8749000000000002</v>
      </c>
      <c r="J15" s="5">
        <v>10.630140000000001</v>
      </c>
      <c r="K15" s="5">
        <v>11.35618</v>
      </c>
      <c r="L15" s="5">
        <v>11.812810000000001</v>
      </c>
      <c r="M15" s="5">
        <v>12.27589</v>
      </c>
    </row>
    <row r="16" spans="1:13" ht="15.75" customHeight="1" x14ac:dyDescent="0.2">
      <c r="A16" s="3">
        <v>14</v>
      </c>
      <c r="B16" s="3">
        <v>4.87E-2</v>
      </c>
      <c r="C16" s="3">
        <v>10.0953</v>
      </c>
      <c r="D16" s="3">
        <v>0.10976</v>
      </c>
      <c r="E16" s="3">
        <v>8.0959839999999996</v>
      </c>
      <c r="F16" s="3">
        <v>8.4210329999999995</v>
      </c>
      <c r="G16" s="3">
        <v>8.7663700000000002</v>
      </c>
      <c r="H16" s="3">
        <v>9.3736650000000008</v>
      </c>
      <c r="I16" s="3">
        <v>10.0953</v>
      </c>
      <c r="J16" s="3">
        <v>10.869590000000001</v>
      </c>
      <c r="K16" s="3">
        <v>11.61449</v>
      </c>
      <c r="L16" s="3">
        <v>12.08325</v>
      </c>
      <c r="M16" s="3">
        <v>12.55884</v>
      </c>
    </row>
    <row r="17" spans="1:13" ht="15.75" customHeight="1" x14ac:dyDescent="0.2">
      <c r="A17" s="5">
        <v>15</v>
      </c>
      <c r="B17" s="5">
        <v>4.1300000000000003E-2</v>
      </c>
      <c r="C17" s="5">
        <v>10.3108</v>
      </c>
      <c r="D17" s="5">
        <v>0.11007</v>
      </c>
      <c r="E17" s="5">
        <v>8.2651269999999997</v>
      </c>
      <c r="F17" s="5">
        <v>8.5974240000000002</v>
      </c>
      <c r="G17" s="5">
        <v>8.9505859999999995</v>
      </c>
      <c r="H17" s="5">
        <v>9.5719480000000008</v>
      </c>
      <c r="I17" s="5">
        <v>10.3108</v>
      </c>
      <c r="J17" s="5">
        <v>11.10416</v>
      </c>
      <c r="K17" s="5">
        <v>11.86797</v>
      </c>
      <c r="L17" s="5">
        <v>12.34891</v>
      </c>
      <c r="M17" s="5">
        <v>12.837070000000001</v>
      </c>
    </row>
    <row r="18" spans="1:13" ht="15.75" customHeight="1" x14ac:dyDescent="0.2">
      <c r="A18" s="3">
        <v>16</v>
      </c>
      <c r="B18" s="3">
        <v>3.4299999999999997E-2</v>
      </c>
      <c r="C18" s="3">
        <v>10.5228</v>
      </c>
      <c r="D18" s="3">
        <v>0.11040999999999999</v>
      </c>
      <c r="E18" s="3">
        <v>8.4307339999999993</v>
      </c>
      <c r="F18" s="3">
        <v>8.7702740000000006</v>
      </c>
      <c r="G18" s="3">
        <v>9.1312599999999993</v>
      </c>
      <c r="H18" s="3">
        <v>9.7667000000000002</v>
      </c>
      <c r="I18" s="3">
        <v>10.5228</v>
      </c>
      <c r="J18" s="3">
        <v>11.335279999999999</v>
      </c>
      <c r="K18" s="3">
        <v>12.118080000000001</v>
      </c>
      <c r="L18" s="3">
        <v>12.61125</v>
      </c>
      <c r="M18" s="3">
        <v>13.11206</v>
      </c>
    </row>
    <row r="19" spans="1:13" ht="15.75" customHeight="1" x14ac:dyDescent="0.2">
      <c r="A19" s="5">
        <v>17</v>
      </c>
      <c r="B19" s="5">
        <v>2.75E-2</v>
      </c>
      <c r="C19" s="5">
        <v>10.7319</v>
      </c>
      <c r="D19" s="5">
        <v>0.11079</v>
      </c>
      <c r="E19" s="5">
        <v>8.5931280000000001</v>
      </c>
      <c r="F19" s="5">
        <v>8.9399420000000003</v>
      </c>
      <c r="G19" s="5">
        <v>9.3087949999999999</v>
      </c>
      <c r="H19" s="5">
        <v>9.9584060000000001</v>
      </c>
      <c r="I19" s="5">
        <v>10.7319</v>
      </c>
      <c r="J19" s="5">
        <v>11.563700000000001</v>
      </c>
      <c r="K19" s="5">
        <v>12.36571</v>
      </c>
      <c r="L19" s="5">
        <v>12.87128</v>
      </c>
      <c r="M19" s="5">
        <v>13.38491</v>
      </c>
    </row>
    <row r="20" spans="1:13" ht="15.75" customHeight="1" x14ac:dyDescent="0.2">
      <c r="A20" s="3">
        <v>18</v>
      </c>
      <c r="B20" s="3">
        <v>2.1100000000000001E-2</v>
      </c>
      <c r="C20" s="3">
        <v>10.938499999999999</v>
      </c>
      <c r="D20" s="3">
        <v>0.11119</v>
      </c>
      <c r="E20" s="3">
        <v>8.7529020000000006</v>
      </c>
      <c r="F20" s="3">
        <v>9.1070019999999996</v>
      </c>
      <c r="G20" s="3">
        <v>9.4837360000000004</v>
      </c>
      <c r="H20" s="3">
        <v>10.147550000000001</v>
      </c>
      <c r="I20" s="3">
        <v>10.938499999999999</v>
      </c>
      <c r="J20" s="3">
        <v>11.7897</v>
      </c>
      <c r="K20" s="3">
        <v>12.61101</v>
      </c>
      <c r="L20" s="3">
        <v>13.129060000000001</v>
      </c>
      <c r="M20" s="3">
        <v>13.65558</v>
      </c>
    </row>
    <row r="21" spans="1:13" ht="15.75" customHeight="1" x14ac:dyDescent="0.2">
      <c r="A21" s="5">
        <v>19</v>
      </c>
      <c r="B21" s="5">
        <v>1.4800000000000001E-2</v>
      </c>
      <c r="C21" s="5">
        <v>11.143000000000001</v>
      </c>
      <c r="D21" s="5">
        <v>0.11164</v>
      </c>
      <c r="E21" s="5">
        <v>8.9098889999999997</v>
      </c>
      <c r="F21" s="5">
        <v>9.2713599999999996</v>
      </c>
      <c r="G21" s="5">
        <v>9.6560760000000005</v>
      </c>
      <c r="H21" s="5">
        <v>10.33431</v>
      </c>
      <c r="I21" s="5">
        <v>11.143000000000001</v>
      </c>
      <c r="J21" s="5">
        <v>12.013960000000001</v>
      </c>
      <c r="K21" s="5">
        <v>12.855</v>
      </c>
      <c r="L21" s="5">
        <v>13.38579</v>
      </c>
      <c r="M21" s="5">
        <v>13.925520000000001</v>
      </c>
    </row>
    <row r="22" spans="1:13" ht="15.75" customHeight="1" x14ac:dyDescent="0.2">
      <c r="A22" s="3">
        <v>20</v>
      </c>
      <c r="B22" s="3">
        <v>8.6999999999999994E-3</v>
      </c>
      <c r="C22" s="3">
        <v>11.3462</v>
      </c>
      <c r="D22" s="3">
        <v>0.11211</v>
      </c>
      <c r="E22" s="3">
        <v>9.0652089999999994</v>
      </c>
      <c r="F22" s="3">
        <v>9.4340949999999992</v>
      </c>
      <c r="G22" s="3">
        <v>9.826848</v>
      </c>
      <c r="H22" s="3">
        <v>10.51961</v>
      </c>
      <c r="I22" s="3">
        <v>11.3462</v>
      </c>
      <c r="J22" s="3">
        <v>12.237130000000001</v>
      </c>
      <c r="K22" s="3">
        <v>13.09811</v>
      </c>
      <c r="L22" s="3">
        <v>13.64181</v>
      </c>
      <c r="M22" s="3">
        <v>14.19492</v>
      </c>
    </row>
    <row r="23" spans="1:13" ht="15.75" customHeight="1" x14ac:dyDescent="0.2">
      <c r="A23" s="5">
        <v>21</v>
      </c>
      <c r="B23" s="5">
        <v>2.8999999999999998E-3</v>
      </c>
      <c r="C23" s="5">
        <v>11.5486</v>
      </c>
      <c r="D23" s="5">
        <v>0.11261</v>
      </c>
      <c r="E23" s="5">
        <v>9.2190370000000001</v>
      </c>
      <c r="F23" s="5">
        <v>9.5954350000000002</v>
      </c>
      <c r="G23" s="5">
        <v>9.9963350000000002</v>
      </c>
      <c r="H23" s="5">
        <v>10.70383</v>
      </c>
      <c r="I23" s="5">
        <v>11.5486</v>
      </c>
      <c r="J23" s="5">
        <v>12.45983</v>
      </c>
      <c r="K23" s="5">
        <v>13.341100000000001</v>
      </c>
      <c r="L23" s="5">
        <v>13.89795</v>
      </c>
      <c r="M23" s="5">
        <v>14.464689999999999</v>
      </c>
    </row>
    <row r="24" spans="1:13" ht="15.75" customHeight="1" x14ac:dyDescent="0.2">
      <c r="A24" s="3">
        <v>22</v>
      </c>
      <c r="B24" s="3">
        <v>-2.8E-3</v>
      </c>
      <c r="C24" s="3">
        <v>11.750400000000001</v>
      </c>
      <c r="D24" s="3">
        <v>0.11314</v>
      </c>
      <c r="E24" s="3">
        <v>9.3715539999999997</v>
      </c>
      <c r="F24" s="3">
        <v>9.7555560000000003</v>
      </c>
      <c r="G24" s="3">
        <v>10.164709999999999</v>
      </c>
      <c r="H24" s="3">
        <v>10.88716</v>
      </c>
      <c r="I24" s="3">
        <v>11.750400000000001</v>
      </c>
      <c r="J24" s="3">
        <v>12.6823</v>
      </c>
      <c r="K24" s="3">
        <v>13.58426</v>
      </c>
      <c r="L24" s="3">
        <v>14.154529999999999</v>
      </c>
      <c r="M24" s="3">
        <v>14.735200000000001</v>
      </c>
    </row>
    <row r="25" spans="1:13" ht="15.75" customHeight="1" x14ac:dyDescent="0.2">
      <c r="A25" s="5">
        <v>23</v>
      </c>
      <c r="B25" s="5">
        <v>-8.3000000000000001E-3</v>
      </c>
      <c r="C25" s="5">
        <v>11.9514</v>
      </c>
      <c r="D25" s="5">
        <v>0.11369</v>
      </c>
      <c r="E25" s="5">
        <v>9.5227409999999999</v>
      </c>
      <c r="F25" s="5">
        <v>9.9144170000000003</v>
      </c>
      <c r="G25" s="5">
        <v>10.331910000000001</v>
      </c>
      <c r="H25" s="5">
        <v>11.069459999999999</v>
      </c>
      <c r="I25" s="5">
        <v>11.9514</v>
      </c>
      <c r="J25" s="5">
        <v>12.90424</v>
      </c>
      <c r="K25" s="5">
        <v>13.82718</v>
      </c>
      <c r="L25" s="5">
        <v>14.41108</v>
      </c>
      <c r="M25" s="5">
        <v>15.0059</v>
      </c>
    </row>
    <row r="26" spans="1:13" ht="15.75" customHeight="1" x14ac:dyDescent="0.2">
      <c r="A26" s="3">
        <v>24</v>
      </c>
      <c r="B26" s="3">
        <v>-1.37E-2</v>
      </c>
      <c r="C26" s="3">
        <v>12.1515</v>
      </c>
      <c r="D26" s="3">
        <v>0.11426</v>
      </c>
      <c r="E26" s="3">
        <v>9.6725270000000005</v>
      </c>
      <c r="F26" s="3">
        <v>10.07194</v>
      </c>
      <c r="G26" s="3">
        <v>10.49784</v>
      </c>
      <c r="H26" s="3">
        <v>11.25065</v>
      </c>
      <c r="I26" s="3">
        <v>12.1515</v>
      </c>
      <c r="J26" s="3">
        <v>13.12555</v>
      </c>
      <c r="K26" s="3">
        <v>14.069789999999999</v>
      </c>
      <c r="L26" s="3">
        <v>14.667529999999999</v>
      </c>
      <c r="M26" s="3">
        <v>15.27674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B1" workbookViewId="0">
      <selection activeCell="J29" sqref="J29"/>
    </sheetView>
  </sheetViews>
  <sheetFormatPr defaultColWidth="14.42578125" defaultRowHeight="15.75" customHeight="1" x14ac:dyDescent="0.2"/>
  <sheetData>
    <row r="1" spans="1:13" ht="14.25" x14ac:dyDescent="0.2">
      <c r="A1" s="1" t="s">
        <v>0</v>
      </c>
      <c r="B1" s="1" t="s">
        <v>2</v>
      </c>
      <c r="C1" s="1" t="s">
        <v>19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r="2" spans="1:13" ht="15.75" customHeight="1" x14ac:dyDescent="0.2">
      <c r="A2" s="3">
        <v>0</v>
      </c>
      <c r="B2" s="3">
        <v>1</v>
      </c>
      <c r="C2" s="3">
        <v>34.461799999999997</v>
      </c>
      <c r="D2" s="3">
        <v>3.6859999999999997E-2</v>
      </c>
      <c r="E2" s="3">
        <v>31.921279999999999</v>
      </c>
      <c r="F2" s="3">
        <v>32.372410000000002</v>
      </c>
      <c r="G2" s="3">
        <v>32.833889999999997</v>
      </c>
      <c r="H2" s="3">
        <v>33.605020000000003</v>
      </c>
      <c r="I2" s="3">
        <v>34.461799999999997</v>
      </c>
      <c r="J2" s="3">
        <v>35.318579999999997</v>
      </c>
      <c r="K2" s="3">
        <v>36.089709999999997</v>
      </c>
      <c r="L2" s="3">
        <v>36.551189999999998</v>
      </c>
      <c r="M2" s="3">
        <v>37.0023239</v>
      </c>
    </row>
    <row r="3" spans="1:13" ht="15.75" customHeight="1" x14ac:dyDescent="0.2">
      <c r="A3" s="5">
        <v>1</v>
      </c>
      <c r="B3" s="5">
        <v>1</v>
      </c>
      <c r="C3" s="5">
        <v>37.2759</v>
      </c>
      <c r="D3" s="5">
        <v>3.1329999999999997E-2</v>
      </c>
      <c r="E3" s="5">
        <v>34.940190000000001</v>
      </c>
      <c r="F3" s="5">
        <v>35.354950000000002</v>
      </c>
      <c r="G3" s="5">
        <v>35.779229999999998</v>
      </c>
      <c r="H3" s="5">
        <v>36.488190000000003</v>
      </c>
      <c r="I3" s="5">
        <v>37.2759</v>
      </c>
      <c r="J3" s="5">
        <v>38.063609999999997</v>
      </c>
      <c r="K3" s="5">
        <v>38.772570000000002</v>
      </c>
      <c r="L3" s="5">
        <v>39.196849999999998</v>
      </c>
      <c r="M3" s="5">
        <v>39.611607900000003</v>
      </c>
    </row>
    <row r="4" spans="1:13" ht="15.75" customHeight="1" x14ac:dyDescent="0.2">
      <c r="A4" s="3">
        <v>2</v>
      </c>
      <c r="B4" s="3">
        <v>1</v>
      </c>
      <c r="C4" s="3">
        <v>39.128500000000003</v>
      </c>
      <c r="D4" s="3">
        <v>2.997E-2</v>
      </c>
      <c r="E4" s="3">
        <v>36.783140000000003</v>
      </c>
      <c r="F4" s="3">
        <v>37.19961</v>
      </c>
      <c r="G4" s="3">
        <v>37.62565</v>
      </c>
      <c r="H4" s="3">
        <v>38.337539999999997</v>
      </c>
      <c r="I4" s="3">
        <v>39.128500000000003</v>
      </c>
      <c r="J4" s="3">
        <v>39.919460000000001</v>
      </c>
      <c r="K4" s="3">
        <v>40.631349999999998</v>
      </c>
      <c r="L4" s="3">
        <v>41.057389999999998</v>
      </c>
      <c r="M4" s="3">
        <v>41.4738623</v>
      </c>
    </row>
    <row r="5" spans="1:13" ht="15.75" customHeight="1" x14ac:dyDescent="0.2">
      <c r="A5" s="5">
        <v>3</v>
      </c>
      <c r="B5" s="5">
        <v>1</v>
      </c>
      <c r="C5" s="5">
        <v>40.513500000000001</v>
      </c>
      <c r="D5" s="5">
        <v>2.9180000000000001E-2</v>
      </c>
      <c r="E5" s="5">
        <v>38.14913</v>
      </c>
      <c r="F5" s="5">
        <v>38.568980000000003</v>
      </c>
      <c r="G5" s="5">
        <v>38.998469999999998</v>
      </c>
      <c r="H5" s="5">
        <v>39.71613</v>
      </c>
      <c r="I5" s="5">
        <v>40.513500000000001</v>
      </c>
      <c r="J5" s="5">
        <v>41.310870000000001</v>
      </c>
      <c r="K5" s="5">
        <v>42.028530000000003</v>
      </c>
      <c r="L5" s="5">
        <v>42.458019999999998</v>
      </c>
      <c r="M5" s="5">
        <v>42.877867899999998</v>
      </c>
    </row>
    <row r="6" spans="1:13" ht="15.75" customHeight="1" x14ac:dyDescent="0.2">
      <c r="A6" s="3">
        <v>4</v>
      </c>
      <c r="B6" s="3">
        <v>1</v>
      </c>
      <c r="C6" s="3">
        <v>41.631700000000002</v>
      </c>
      <c r="D6" s="3">
        <v>2.8680000000000001E-2</v>
      </c>
      <c r="E6" s="3">
        <v>39.24371</v>
      </c>
      <c r="F6" s="3">
        <v>39.667749999999998</v>
      </c>
      <c r="G6" s="3">
        <v>40.101529999999997</v>
      </c>
      <c r="H6" s="3">
        <v>40.826360000000001</v>
      </c>
      <c r="I6" s="3">
        <v>41.631700000000002</v>
      </c>
      <c r="J6" s="3">
        <v>42.437040000000003</v>
      </c>
      <c r="K6" s="3">
        <v>43.16187</v>
      </c>
      <c r="L6" s="3">
        <v>43.595649999999999</v>
      </c>
      <c r="M6" s="3">
        <v>44.019694299999998</v>
      </c>
    </row>
    <row r="7" spans="1:13" ht="15.75" customHeight="1" x14ac:dyDescent="0.2">
      <c r="A7" s="5">
        <v>5</v>
      </c>
      <c r="B7" s="5">
        <v>1</v>
      </c>
      <c r="C7" s="5">
        <v>42.557600000000001</v>
      </c>
      <c r="D7" s="5">
        <v>2.8369999999999999E-2</v>
      </c>
      <c r="E7" s="5">
        <v>40.142879999999998</v>
      </c>
      <c r="F7" s="5">
        <v>40.571669999999997</v>
      </c>
      <c r="G7" s="5">
        <v>41.010309999999997</v>
      </c>
      <c r="H7" s="5">
        <v>41.743250000000003</v>
      </c>
      <c r="I7" s="5">
        <v>42.557600000000001</v>
      </c>
      <c r="J7" s="5">
        <v>43.371949999999998</v>
      </c>
      <c r="K7" s="5">
        <v>44.104889999999997</v>
      </c>
      <c r="L7" s="5">
        <v>44.543529999999997</v>
      </c>
      <c r="M7" s="5">
        <v>44.972318199999997</v>
      </c>
    </row>
    <row r="8" spans="1:13" ht="15.75" customHeight="1" x14ac:dyDescent="0.2">
      <c r="A8" s="3">
        <v>6</v>
      </c>
      <c r="B8" s="3">
        <v>1</v>
      </c>
      <c r="C8" s="3">
        <v>43.330599999999997</v>
      </c>
      <c r="D8" s="3">
        <v>2.8170000000000001E-2</v>
      </c>
      <c r="E8" s="3">
        <v>40.88935</v>
      </c>
      <c r="F8" s="3">
        <v>41.322850000000003</v>
      </c>
      <c r="G8" s="3">
        <v>41.766309999999997</v>
      </c>
      <c r="H8" s="3">
        <v>42.507300000000001</v>
      </c>
      <c r="I8" s="3">
        <v>43.330599999999997</v>
      </c>
      <c r="J8" s="3">
        <v>44.1539</v>
      </c>
      <c r="K8" s="3">
        <v>44.894889999999997</v>
      </c>
      <c r="L8" s="3">
        <v>45.338349999999998</v>
      </c>
      <c r="M8" s="3">
        <v>45.771845999999996</v>
      </c>
    </row>
    <row r="9" spans="1:13" ht="15.75" customHeight="1" x14ac:dyDescent="0.2">
      <c r="A9" s="5">
        <v>7</v>
      </c>
      <c r="B9" s="5">
        <v>1</v>
      </c>
      <c r="C9" s="5">
        <v>43.9803</v>
      </c>
      <c r="D9" s="5">
        <v>2.8039999999999999E-2</v>
      </c>
      <c r="E9" s="5">
        <v>41.51388</v>
      </c>
      <c r="F9" s="5">
        <v>41.95185</v>
      </c>
      <c r="G9" s="5">
        <v>42.399880000000003</v>
      </c>
      <c r="H9" s="5">
        <v>43.148510000000002</v>
      </c>
      <c r="I9" s="5">
        <v>43.9803</v>
      </c>
      <c r="J9" s="5">
        <v>44.812089999999998</v>
      </c>
      <c r="K9" s="5">
        <v>45.560720000000003</v>
      </c>
      <c r="L9" s="5">
        <v>46.008749999999999</v>
      </c>
      <c r="M9" s="5">
        <v>46.4467152</v>
      </c>
    </row>
    <row r="10" spans="1:13" ht="15.75" customHeight="1" x14ac:dyDescent="0.2">
      <c r="A10" s="3">
        <v>8</v>
      </c>
      <c r="B10" s="3">
        <v>1</v>
      </c>
      <c r="C10" s="3">
        <v>44.53</v>
      </c>
      <c r="D10" s="3">
        <v>2.7959999999999999E-2</v>
      </c>
      <c r="E10" s="3">
        <v>42.039879999999997</v>
      </c>
      <c r="F10" s="3">
        <v>42.482059999999997</v>
      </c>
      <c r="G10" s="3">
        <v>42.93439</v>
      </c>
      <c r="H10" s="3">
        <v>43.690219999999997</v>
      </c>
      <c r="I10" s="3">
        <v>44.53</v>
      </c>
      <c r="J10" s="3">
        <v>45.369779999999999</v>
      </c>
      <c r="K10" s="3">
        <v>46.125610000000002</v>
      </c>
      <c r="L10" s="3">
        <v>46.577939999999998</v>
      </c>
      <c r="M10" s="3">
        <v>47.020117599999999</v>
      </c>
    </row>
    <row r="11" spans="1:13" ht="15.75" customHeight="1" x14ac:dyDescent="0.2">
      <c r="A11" s="5">
        <v>9</v>
      </c>
      <c r="B11" s="5">
        <v>1</v>
      </c>
      <c r="C11" s="5">
        <v>44.9998</v>
      </c>
      <c r="D11" s="5">
        <v>2.792E-2</v>
      </c>
      <c r="E11" s="5">
        <v>42.487009999999998</v>
      </c>
      <c r="F11" s="5">
        <v>42.933219999999999</v>
      </c>
      <c r="G11" s="5">
        <v>43.389670000000002</v>
      </c>
      <c r="H11" s="5">
        <v>44.152369999999998</v>
      </c>
      <c r="I11" s="5">
        <v>44.9998</v>
      </c>
      <c r="J11" s="5">
        <v>45.847230000000003</v>
      </c>
      <c r="K11" s="5">
        <v>46.609929999999999</v>
      </c>
      <c r="L11" s="5">
        <v>47.066380000000002</v>
      </c>
      <c r="M11" s="5">
        <v>47.512588800000003</v>
      </c>
    </row>
    <row r="12" spans="1:13" ht="15.75" customHeight="1" x14ac:dyDescent="0.2">
      <c r="A12" s="3">
        <v>10</v>
      </c>
      <c r="B12" s="3">
        <v>1</v>
      </c>
      <c r="C12" s="3">
        <v>45.405099999999997</v>
      </c>
      <c r="D12" s="3">
        <v>2.7900000000000001E-2</v>
      </c>
      <c r="E12" s="3">
        <v>42.871499999999997</v>
      </c>
      <c r="F12" s="3">
        <v>43.321399999999997</v>
      </c>
      <c r="G12" s="3">
        <v>43.78163</v>
      </c>
      <c r="H12" s="3">
        <v>44.550649999999997</v>
      </c>
      <c r="I12" s="3">
        <v>45.405099999999997</v>
      </c>
      <c r="J12" s="3">
        <v>46.259549999999997</v>
      </c>
      <c r="K12" s="3">
        <v>47.028570000000002</v>
      </c>
      <c r="L12" s="3">
        <v>47.488799999999998</v>
      </c>
      <c r="M12" s="3">
        <v>47.938704600000001</v>
      </c>
    </row>
    <row r="13" spans="1:13" ht="15.75" customHeight="1" x14ac:dyDescent="0.2">
      <c r="A13" s="5">
        <v>11</v>
      </c>
      <c r="B13" s="5">
        <v>1</v>
      </c>
      <c r="C13" s="5">
        <v>45.757300000000001</v>
      </c>
      <c r="D13" s="5">
        <v>2.7890000000000002E-2</v>
      </c>
      <c r="E13" s="5">
        <v>43.20496</v>
      </c>
      <c r="F13" s="5">
        <v>43.658189999999998</v>
      </c>
      <c r="G13" s="5">
        <v>44.12182</v>
      </c>
      <c r="H13" s="5">
        <v>44.896540000000002</v>
      </c>
      <c r="I13" s="5">
        <v>45.757300000000001</v>
      </c>
      <c r="J13" s="5">
        <v>46.61806</v>
      </c>
      <c r="K13" s="5">
        <v>47.392780000000002</v>
      </c>
      <c r="L13" s="5">
        <v>47.856409999999997</v>
      </c>
      <c r="M13" s="5">
        <v>48.309642199999999</v>
      </c>
    </row>
    <row r="14" spans="1:13" ht="15.75" customHeight="1" x14ac:dyDescent="0.2">
      <c r="A14" s="3">
        <v>12</v>
      </c>
      <c r="B14" s="3">
        <v>1</v>
      </c>
      <c r="C14" s="3">
        <v>46.066099999999999</v>
      </c>
      <c r="D14" s="3">
        <v>2.7890000000000002E-2</v>
      </c>
      <c r="E14" s="3">
        <v>43.49653</v>
      </c>
      <c r="F14" s="3">
        <v>43.952820000000003</v>
      </c>
      <c r="G14" s="3">
        <v>44.419580000000003</v>
      </c>
      <c r="H14" s="3">
        <v>45.199530000000003</v>
      </c>
      <c r="I14" s="3">
        <v>46.066099999999999</v>
      </c>
      <c r="J14" s="3">
        <v>46.932670000000002</v>
      </c>
      <c r="K14" s="3">
        <v>47.712620000000001</v>
      </c>
      <c r="L14" s="3">
        <v>48.179380000000002</v>
      </c>
      <c r="M14" s="3">
        <v>48.635667099999999</v>
      </c>
    </row>
    <row r="15" spans="1:13" ht="15.75" customHeight="1" x14ac:dyDescent="0.2">
      <c r="A15" s="5">
        <v>13</v>
      </c>
      <c r="B15" s="5">
        <v>1</v>
      </c>
      <c r="C15" s="5">
        <v>46.339500000000001</v>
      </c>
      <c r="D15" s="5">
        <v>2.7890000000000002E-2</v>
      </c>
      <c r="E15" s="5">
        <v>43.75468</v>
      </c>
      <c r="F15" s="5">
        <v>44.213679999999997</v>
      </c>
      <c r="G15" s="5">
        <v>44.683210000000003</v>
      </c>
      <c r="H15" s="5">
        <v>45.467779999999998</v>
      </c>
      <c r="I15" s="5">
        <v>46.339500000000001</v>
      </c>
      <c r="J15" s="5">
        <v>47.211219999999997</v>
      </c>
      <c r="K15" s="5">
        <v>47.99579</v>
      </c>
      <c r="L15" s="5">
        <v>48.465319999999998</v>
      </c>
      <c r="M15" s="5">
        <v>48.924317299999998</v>
      </c>
    </row>
    <row r="16" spans="1:13" ht="15.75" customHeight="1" x14ac:dyDescent="0.2">
      <c r="A16" s="3">
        <v>14</v>
      </c>
      <c r="B16" s="3">
        <v>1</v>
      </c>
      <c r="C16" s="3">
        <v>46.584400000000002</v>
      </c>
      <c r="D16" s="3">
        <v>2.7910000000000001E-2</v>
      </c>
      <c r="E16" s="3">
        <v>43.984059999999999</v>
      </c>
      <c r="F16" s="3">
        <v>44.445810000000002</v>
      </c>
      <c r="G16" s="3">
        <v>44.91816</v>
      </c>
      <c r="H16" s="3">
        <v>45.707450000000001</v>
      </c>
      <c r="I16" s="3">
        <v>46.584400000000002</v>
      </c>
      <c r="J16" s="3">
        <v>47.461350000000003</v>
      </c>
      <c r="K16" s="3">
        <v>48.250639999999997</v>
      </c>
      <c r="L16" s="3">
        <v>48.722990000000003</v>
      </c>
      <c r="M16" s="3">
        <v>49.184741199999998</v>
      </c>
    </row>
    <row r="17" spans="1:13" ht="15.75" customHeight="1" x14ac:dyDescent="0.2">
      <c r="A17" s="5">
        <v>15</v>
      </c>
      <c r="B17" s="5">
        <v>1</v>
      </c>
      <c r="C17" s="5">
        <v>46.805999999999997</v>
      </c>
      <c r="D17" s="5">
        <v>2.792E-2</v>
      </c>
      <c r="E17" s="5">
        <v>44.192349999999998</v>
      </c>
      <c r="F17" s="5">
        <v>44.656469999999999</v>
      </c>
      <c r="G17" s="5">
        <v>45.131239999999998</v>
      </c>
      <c r="H17" s="5">
        <v>45.92456</v>
      </c>
      <c r="I17" s="5">
        <v>46.805999999999997</v>
      </c>
      <c r="J17" s="5">
        <v>47.687440000000002</v>
      </c>
      <c r="K17" s="5">
        <v>48.480759999999997</v>
      </c>
      <c r="L17" s="5">
        <v>48.955530000000003</v>
      </c>
      <c r="M17" s="5">
        <v>49.419646999999998</v>
      </c>
    </row>
    <row r="18" spans="1:13" ht="15.75" customHeight="1" x14ac:dyDescent="0.2">
      <c r="A18" s="3">
        <v>16</v>
      </c>
      <c r="B18" s="3">
        <v>1</v>
      </c>
      <c r="C18" s="3">
        <v>47.008800000000001</v>
      </c>
      <c r="D18" s="3">
        <v>2.7949999999999999E-2</v>
      </c>
      <c r="E18" s="3">
        <v>44.381010000000003</v>
      </c>
      <c r="F18" s="3">
        <v>44.847630000000002</v>
      </c>
      <c r="G18" s="3">
        <v>45.32497</v>
      </c>
      <c r="H18" s="3">
        <v>46.122590000000002</v>
      </c>
      <c r="I18" s="3">
        <v>47.008800000000001</v>
      </c>
      <c r="J18" s="3">
        <v>47.895009999999999</v>
      </c>
      <c r="K18" s="3">
        <v>48.692630000000001</v>
      </c>
      <c r="L18" s="3">
        <v>49.169969999999999</v>
      </c>
      <c r="M18" s="3">
        <v>49.636591899999999</v>
      </c>
    </row>
    <row r="19" spans="1:13" ht="15.75" customHeight="1" x14ac:dyDescent="0.2">
      <c r="A19" s="5">
        <v>17</v>
      </c>
      <c r="B19" s="5">
        <v>1</v>
      </c>
      <c r="C19" s="5">
        <v>47.196199999999997</v>
      </c>
      <c r="D19" s="5">
        <v>2.7969999999999998E-2</v>
      </c>
      <c r="E19" s="5">
        <v>44.556040000000003</v>
      </c>
      <c r="F19" s="5">
        <v>45.02487</v>
      </c>
      <c r="G19" s="5">
        <v>45.504449999999999</v>
      </c>
      <c r="H19" s="5">
        <v>46.305819999999997</v>
      </c>
      <c r="I19" s="5">
        <v>47.196199999999997</v>
      </c>
      <c r="J19" s="5">
        <v>48.086579999999998</v>
      </c>
      <c r="K19" s="5">
        <v>48.887949999999996</v>
      </c>
      <c r="L19" s="5">
        <v>49.367530000000002</v>
      </c>
      <c r="M19" s="5">
        <v>49.836355400000002</v>
      </c>
    </row>
    <row r="20" spans="1:13" ht="15.75" customHeight="1" x14ac:dyDescent="0.2">
      <c r="A20" s="3">
        <v>18</v>
      </c>
      <c r="B20" s="3">
        <v>1</v>
      </c>
      <c r="C20" s="3">
        <v>47.371099999999998</v>
      </c>
      <c r="D20" s="3">
        <v>2.8000000000000001E-2</v>
      </c>
      <c r="E20" s="3">
        <v>44.718319999999999</v>
      </c>
      <c r="F20" s="3">
        <v>45.18938</v>
      </c>
      <c r="G20" s="3">
        <v>45.671259999999997</v>
      </c>
      <c r="H20" s="3">
        <v>46.476460000000003</v>
      </c>
      <c r="I20" s="3">
        <v>47.371099999999998</v>
      </c>
      <c r="J20" s="3">
        <v>48.265740000000001</v>
      </c>
      <c r="K20" s="3">
        <v>49.07094</v>
      </c>
      <c r="L20" s="3">
        <v>49.552819999999997</v>
      </c>
      <c r="M20" s="3">
        <v>50.023881600000003</v>
      </c>
    </row>
    <row r="21" spans="1:13" ht="15.75" customHeight="1" x14ac:dyDescent="0.2">
      <c r="A21" s="5">
        <v>19</v>
      </c>
      <c r="B21" s="5">
        <v>1</v>
      </c>
      <c r="C21" s="5">
        <v>47.535699999999999</v>
      </c>
      <c r="D21" s="5">
        <v>2.8029999999999999E-2</v>
      </c>
      <c r="E21" s="5">
        <v>44.870849999999997</v>
      </c>
      <c r="F21" s="5">
        <v>45.344050000000003</v>
      </c>
      <c r="G21" s="5">
        <v>45.828130000000002</v>
      </c>
      <c r="H21" s="5">
        <v>46.636989999999997</v>
      </c>
      <c r="I21" s="5">
        <v>47.535699999999999</v>
      </c>
      <c r="J21" s="5">
        <v>48.43441</v>
      </c>
      <c r="K21" s="5">
        <v>49.243270000000003</v>
      </c>
      <c r="L21" s="5">
        <v>49.727350000000001</v>
      </c>
      <c r="M21" s="5">
        <v>50.200551300000001</v>
      </c>
    </row>
    <row r="22" spans="1:13" ht="15.75" customHeight="1" x14ac:dyDescent="0.2">
      <c r="A22" s="3">
        <v>20</v>
      </c>
      <c r="B22" s="3">
        <v>1</v>
      </c>
      <c r="C22" s="3">
        <v>47.691899999999997</v>
      </c>
      <c r="D22" s="3">
        <v>2.8060000000000002E-2</v>
      </c>
      <c r="E22" s="3">
        <v>45.015430000000002</v>
      </c>
      <c r="F22" s="3">
        <v>45.490699999999997</v>
      </c>
      <c r="G22" s="3">
        <v>45.976880000000001</v>
      </c>
      <c r="H22" s="3">
        <v>46.789270000000002</v>
      </c>
      <c r="I22" s="3">
        <v>47.691899999999997</v>
      </c>
      <c r="J22" s="3">
        <v>48.594529999999999</v>
      </c>
      <c r="K22" s="3">
        <v>49.40692</v>
      </c>
      <c r="L22" s="3">
        <v>49.893099999999997</v>
      </c>
      <c r="M22" s="3">
        <v>50.368369399999999</v>
      </c>
    </row>
    <row r="23" spans="1:13" ht="15.75" customHeight="1" x14ac:dyDescent="0.2">
      <c r="A23" s="5">
        <v>21</v>
      </c>
      <c r="B23" s="5">
        <v>1</v>
      </c>
      <c r="C23" s="5">
        <v>47.840800000000002</v>
      </c>
      <c r="D23" s="5">
        <v>2.81E-2</v>
      </c>
      <c r="E23" s="5">
        <v>45.152149999999999</v>
      </c>
      <c r="F23" s="5">
        <v>45.629579999999997</v>
      </c>
      <c r="G23" s="5">
        <v>46.117980000000003</v>
      </c>
      <c r="H23" s="5">
        <v>46.934069999999998</v>
      </c>
      <c r="I23" s="5">
        <v>47.840800000000002</v>
      </c>
      <c r="J23" s="5">
        <v>48.747529999999998</v>
      </c>
      <c r="K23" s="5">
        <v>49.56362</v>
      </c>
      <c r="L23" s="5">
        <v>50.052019999999999</v>
      </c>
      <c r="M23" s="5">
        <v>50.529452999999997</v>
      </c>
    </row>
    <row r="24" spans="1:13" ht="15.75" customHeight="1" x14ac:dyDescent="0.2">
      <c r="A24" s="3">
        <v>22</v>
      </c>
      <c r="B24" s="3">
        <v>1</v>
      </c>
      <c r="C24" s="3">
        <v>47.9833</v>
      </c>
      <c r="D24" s="3">
        <v>2.8129999999999999E-2</v>
      </c>
      <c r="E24" s="3">
        <v>45.283760000000001</v>
      </c>
      <c r="F24" s="3">
        <v>45.763129999999997</v>
      </c>
      <c r="G24" s="3">
        <v>46.253500000000003</v>
      </c>
      <c r="H24" s="3">
        <v>47.072890000000001</v>
      </c>
      <c r="I24" s="3">
        <v>47.9833</v>
      </c>
      <c r="J24" s="3">
        <v>48.893709999999999</v>
      </c>
      <c r="K24" s="3">
        <v>49.713099999999997</v>
      </c>
      <c r="L24" s="3">
        <v>50.203470000000003</v>
      </c>
      <c r="M24" s="3">
        <v>50.682840499999998</v>
      </c>
    </row>
    <row r="25" spans="1:13" ht="15.75" customHeight="1" x14ac:dyDescent="0.2">
      <c r="A25" s="5">
        <v>23</v>
      </c>
      <c r="B25" s="5">
        <v>1</v>
      </c>
      <c r="C25" s="5">
        <v>48.120100000000001</v>
      </c>
      <c r="D25" s="5">
        <v>2.8170000000000001E-2</v>
      </c>
      <c r="E25" s="5">
        <v>45.409010000000002</v>
      </c>
      <c r="F25" s="5">
        <v>45.890430000000002</v>
      </c>
      <c r="G25" s="5">
        <v>46.382899999999999</v>
      </c>
      <c r="H25" s="5">
        <v>47.205800000000004</v>
      </c>
      <c r="I25" s="5">
        <v>48.120100000000001</v>
      </c>
      <c r="J25" s="5">
        <v>49.034399999999998</v>
      </c>
      <c r="K25" s="5">
        <v>49.857300000000002</v>
      </c>
      <c r="L25" s="5">
        <v>50.349769999999999</v>
      </c>
      <c r="M25" s="5">
        <v>50.8311864</v>
      </c>
    </row>
    <row r="26" spans="1:13" ht="15.75" customHeight="1" x14ac:dyDescent="0.2">
      <c r="A26" s="3">
        <v>24</v>
      </c>
      <c r="B26" s="3">
        <v>1</v>
      </c>
      <c r="C26" s="3">
        <v>48.2515</v>
      </c>
      <c r="D26" s="3">
        <v>2.8209999999999999E-2</v>
      </c>
      <c r="E26" s="3">
        <v>45.529150000000001</v>
      </c>
      <c r="F26" s="3">
        <v>46.012569999999997</v>
      </c>
      <c r="G26" s="3">
        <v>46.507080000000002</v>
      </c>
      <c r="H26" s="3">
        <v>47.333399999999997</v>
      </c>
      <c r="I26" s="3">
        <v>48.2515</v>
      </c>
      <c r="J26" s="3">
        <v>49.169600000000003</v>
      </c>
      <c r="K26" s="3">
        <v>49.995919999999998</v>
      </c>
      <c r="L26" s="3">
        <v>50.490430000000003</v>
      </c>
      <c r="M26" s="3">
        <v>50.973849600000001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</vt:vector>
  </HeadingPairs>
  <TitlesOfParts>
    <vt:vector size="9" baseType="lpstr">
      <vt:lpstr>Intro</vt:lpstr>
      <vt:lpstr>DA</vt:lpstr>
      <vt:lpstr>L vs. Age</vt:lpstr>
      <vt:lpstr>W vs. Age</vt:lpstr>
      <vt:lpstr>H vs. Age</vt:lpstr>
      <vt:lpstr>L</vt:lpstr>
      <vt:lpstr>H</vt:lpstr>
      <vt:lpstr>W</vt:lpstr>
      <vt:lpstr>W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Analysis_Server3</dc:creator>
  <cp:lastModifiedBy>Vamsee Achanta</cp:lastModifiedBy>
  <dcterms:created xsi:type="dcterms:W3CDTF">2017-06-11T16:10:17Z</dcterms:created>
  <dcterms:modified xsi:type="dcterms:W3CDTF">2019-12-14T18:36:27Z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e9c51096-0695-41c4-871b-dab0f11e2f4a</vt:lpwstr>
  </property>
</Properties>
</file>