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M:\documents\0114 C&amp;K Flow Rate\CAL\"/>
    </mc:Choice>
  </mc:AlternateContent>
  <bookViews>
    <workbookView xWindow="0" yWindow="0" windowWidth="24000" windowHeight="9735" activeTab="2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Calculation!$A$1:$G$39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B25" i="2" l="1"/>
  <c r="B26" i="2" s="1"/>
  <c r="D25" i="2"/>
  <c r="C6" i="2"/>
  <c r="B4" i="5"/>
  <c r="E4" i="5"/>
  <c r="D4" i="5"/>
  <c r="C4" i="5"/>
  <c r="C24" i="2"/>
  <c r="C25" i="2" s="1"/>
  <c r="C20" i="2"/>
  <c r="D20" i="2" s="1"/>
  <c r="C17" i="2"/>
  <c r="D12" i="2"/>
  <c r="C12" i="2"/>
  <c r="D9" i="2"/>
  <c r="B9" i="5" l="1"/>
  <c r="B10" i="5" s="1"/>
  <c r="B11" i="5" s="1"/>
  <c r="D21" i="2"/>
  <c r="D17" i="2"/>
  <c r="D18" i="2" s="1"/>
  <c r="D6" i="2"/>
  <c r="D7" i="2" s="1"/>
  <c r="D13" i="2"/>
  <c r="D11" i="2"/>
  <c r="D10" i="2"/>
  <c r="C21" i="2"/>
  <c r="C18" i="2"/>
  <c r="C13" i="2"/>
  <c r="C10" i="2"/>
  <c r="C11" i="2" s="1"/>
  <c r="C7" i="2"/>
  <c r="C36" i="2" l="1"/>
  <c r="D36" i="2"/>
  <c r="D14" i="2"/>
  <c r="C14" i="2"/>
  <c r="D26" i="2"/>
  <c r="D35" i="2" s="1"/>
  <c r="C26" i="2"/>
  <c r="B13" i="2"/>
  <c r="B7" i="2"/>
  <c r="B10" i="2"/>
  <c r="B18" i="2"/>
  <c r="B21" i="2"/>
  <c r="B36" i="2" l="1"/>
  <c r="B27" i="2"/>
  <c r="B29" i="2" s="1"/>
  <c r="D27" i="2"/>
  <c r="B14" i="2"/>
  <c r="C27" i="2"/>
  <c r="C35" i="2"/>
  <c r="B11" i="2"/>
  <c r="C29" i="2" l="1"/>
  <c r="D29" i="2"/>
  <c r="D28" i="2"/>
  <c r="C30" i="2"/>
  <c r="C28" i="2"/>
  <c r="B30" i="2"/>
  <c r="B31" i="2" s="1"/>
  <c r="B28" i="2"/>
  <c r="D30" i="2"/>
  <c r="B35" i="2"/>
  <c r="D31" i="2" l="1"/>
  <c r="D32" i="2" s="1"/>
  <c r="C31" i="2"/>
  <c r="C32" i="2" s="1"/>
  <c r="B32" i="2"/>
  <c r="C33" i="2" l="1"/>
  <c r="D37" i="2"/>
  <c r="C37" i="2"/>
  <c r="D33" i="2"/>
  <c r="B37" i="2"/>
</calcChain>
</file>

<file path=xl/sharedStrings.xml><?xml version="1.0" encoding="utf-8"?>
<sst xmlns="http://schemas.openxmlformats.org/spreadsheetml/2006/main" count="97" uniqueCount="83">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</sst>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0" fontId="2" fillId="0" borderId="0" xfId="0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Font="1" applyBorder="1" applyAlignment="1">
      <alignment horizontal="center"/>
    </xf>
    <xf numFmtId="169" fontId="0" fillId="0" borderId="21" xfId="0" applyNumberFormat="1" applyFont="1" applyBorder="1" applyAlignment="1">
      <alignment horizontal="center"/>
    </xf>
    <xf numFmtId="164" fontId="0" fillId="0" borderId="21" xfId="0" applyNumberFormat="1" applyFont="1" applyBorder="1" applyAlignment="1">
      <alignment horizontal="center"/>
    </xf>
    <xf numFmtId="170" fontId="0" fillId="0" borderId="21" xfId="0" applyNumberFormat="1" applyFont="1" applyBorder="1" applyAlignment="1">
      <alignment horizontal="center"/>
    </xf>
    <xf numFmtId="167" fontId="0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Fon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/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/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/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/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/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/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/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/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/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/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59224</xdr:colOff>
      <xdr:row>30</xdr:row>
      <xdr:rowOff>54251</xdr:rowOff>
    </xdr:from>
    <xdr:to>
      <xdr:col>6</xdr:col>
      <xdr:colOff>577357</xdr:colOff>
      <xdr:row>31</xdr:row>
      <xdr:rowOff>188098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5007" y="5769251"/>
          <a:ext cx="2133241" cy="365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142875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K37"/>
  <sheetViews>
    <sheetView topLeftCell="A4" workbookViewId="0">
      <selection activeCell="C26" sqref="C26"/>
    </sheetView>
  </sheetViews>
  <sheetFormatPr defaultRowHeight="15" x14ac:dyDescent="0.25"/>
  <cols>
    <col min="2" max="2" width="1.28515625" customWidth="1"/>
    <col min="12" max="12" width="1" customWidth="1"/>
  </cols>
  <sheetData>
    <row r="3" spans="3:11" ht="5.0999999999999996" customHeight="1" x14ac:dyDescent="0.25"/>
    <row r="4" spans="3:11" x14ac:dyDescent="0.25">
      <c r="C4" s="13"/>
      <c r="D4" s="14"/>
      <c r="E4" s="14"/>
      <c r="F4" s="14"/>
      <c r="G4" s="14"/>
      <c r="H4" s="14"/>
      <c r="I4" s="14"/>
      <c r="J4" s="14"/>
      <c r="K4" s="15"/>
    </row>
    <row r="5" spans="3:11" ht="15.75" thickBot="1" x14ac:dyDescent="0.3">
      <c r="C5" s="16"/>
      <c r="D5" s="1"/>
      <c r="E5" s="1"/>
      <c r="F5" s="1"/>
      <c r="G5" s="1"/>
      <c r="H5" s="1"/>
      <c r="I5" s="1"/>
      <c r="J5" s="1"/>
      <c r="K5" s="17"/>
    </row>
    <row r="6" spans="3:11" x14ac:dyDescent="0.25">
      <c r="C6" s="16"/>
      <c r="D6" s="3"/>
      <c r="E6" s="4"/>
      <c r="F6" s="4"/>
      <c r="G6" s="4"/>
      <c r="H6" s="4"/>
      <c r="I6" s="4"/>
      <c r="J6" s="5"/>
      <c r="K6" s="17"/>
    </row>
    <row r="7" spans="3:11" ht="15.75" thickBot="1" x14ac:dyDescent="0.3">
      <c r="C7" s="16"/>
      <c r="D7" s="6"/>
      <c r="E7" s="1"/>
      <c r="F7" s="1"/>
      <c r="G7" s="1"/>
      <c r="H7" s="1"/>
      <c r="I7" s="1"/>
      <c r="J7" s="7"/>
      <c r="K7" s="17"/>
    </row>
    <row r="8" spans="3:11" ht="15.75" thickBot="1" x14ac:dyDescent="0.3">
      <c r="C8" s="16"/>
      <c r="D8" s="6"/>
      <c r="E8" s="70" t="s">
        <v>5</v>
      </c>
      <c r="F8" s="71"/>
      <c r="G8" s="72"/>
      <c r="H8" s="1"/>
      <c r="I8" s="8"/>
      <c r="J8" s="7"/>
      <c r="K8" s="17"/>
    </row>
    <row r="9" spans="3:11" ht="15.75" thickBot="1" x14ac:dyDescent="0.3">
      <c r="C9" s="16"/>
      <c r="D9" s="6"/>
      <c r="E9" s="1"/>
      <c r="F9" s="1"/>
      <c r="G9" s="1"/>
      <c r="H9" s="1"/>
      <c r="I9" s="2" t="s">
        <v>1</v>
      </c>
      <c r="J9" s="7"/>
      <c r="K9" s="17"/>
    </row>
    <row r="10" spans="3:11" ht="15.75" thickBot="1" x14ac:dyDescent="0.3">
      <c r="C10" s="16"/>
      <c r="D10" s="6"/>
      <c r="E10" s="1"/>
      <c r="F10" s="1"/>
      <c r="G10" s="1"/>
      <c r="H10" s="1"/>
      <c r="I10" s="8"/>
      <c r="J10" s="7"/>
      <c r="K10" s="17"/>
    </row>
    <row r="11" spans="3:11" ht="15.75" thickBot="1" x14ac:dyDescent="0.3">
      <c r="C11" s="16"/>
      <c r="D11" s="6"/>
      <c r="E11" s="1"/>
      <c r="F11" s="1"/>
      <c r="G11" s="1"/>
      <c r="H11" s="1"/>
      <c r="I11" s="2" t="s">
        <v>0</v>
      </c>
      <c r="J11" s="7"/>
      <c r="K11" s="17"/>
    </row>
    <row r="12" spans="3:11" x14ac:dyDescent="0.25">
      <c r="C12" s="16"/>
      <c r="D12" s="6"/>
      <c r="E12" s="1"/>
      <c r="F12" s="1"/>
      <c r="G12" s="1"/>
      <c r="H12" s="1"/>
      <c r="I12" s="8"/>
      <c r="J12" s="7"/>
      <c r="K12" s="17"/>
    </row>
    <row r="13" spans="3:11" x14ac:dyDescent="0.25">
      <c r="C13" s="16"/>
      <c r="D13" s="6"/>
      <c r="E13" s="1"/>
      <c r="F13" s="1"/>
      <c r="G13" s="1"/>
      <c r="H13" s="1"/>
      <c r="I13" s="1"/>
      <c r="J13" s="7"/>
      <c r="K13" s="17"/>
    </row>
    <row r="14" spans="3:11" x14ac:dyDescent="0.25">
      <c r="C14" s="16"/>
      <c r="D14" s="6"/>
      <c r="E14" s="1"/>
      <c r="F14" s="1"/>
      <c r="G14" s="1"/>
      <c r="H14" s="76" t="s">
        <v>6</v>
      </c>
      <c r="I14" s="76"/>
      <c r="J14" s="7"/>
      <c r="K14" s="17"/>
    </row>
    <row r="15" spans="3:11" x14ac:dyDescent="0.25">
      <c r="C15" s="16"/>
      <c r="D15" s="6"/>
      <c r="E15" s="1"/>
      <c r="F15" s="1"/>
      <c r="G15" s="1"/>
      <c r="H15" s="1"/>
      <c r="I15" s="1"/>
      <c r="J15" s="7"/>
      <c r="K15" s="17"/>
    </row>
    <row r="16" spans="3:11" x14ac:dyDescent="0.25">
      <c r="C16" s="16"/>
      <c r="D16" s="6"/>
      <c r="E16" s="1"/>
      <c r="F16" s="1"/>
      <c r="G16" s="1"/>
      <c r="H16" s="1"/>
      <c r="I16" s="1"/>
      <c r="J16" s="7"/>
      <c r="K16" s="17"/>
    </row>
    <row r="17" spans="3:11" x14ac:dyDescent="0.25">
      <c r="C17" s="16"/>
      <c r="D17" s="6"/>
      <c r="E17" s="1"/>
      <c r="F17" s="1"/>
      <c r="G17" s="1"/>
      <c r="H17" s="1"/>
      <c r="I17" s="1"/>
      <c r="J17" s="7"/>
      <c r="K17" s="17"/>
    </row>
    <row r="18" spans="3:11" x14ac:dyDescent="0.25">
      <c r="C18" s="16"/>
      <c r="D18" s="6"/>
      <c r="E18" s="1"/>
      <c r="F18" s="1"/>
      <c r="G18" s="1"/>
      <c r="H18" s="1"/>
      <c r="I18" s="1"/>
      <c r="J18" s="7"/>
      <c r="K18" s="17"/>
    </row>
    <row r="19" spans="3:11" ht="15.75" thickBot="1" x14ac:dyDescent="0.3">
      <c r="C19" s="16"/>
      <c r="D19" s="9"/>
      <c r="E19" s="10"/>
      <c r="F19" s="10"/>
      <c r="G19" s="10"/>
      <c r="H19" s="10"/>
      <c r="I19" s="10"/>
      <c r="J19" s="11"/>
      <c r="K19" s="17"/>
    </row>
    <row r="20" spans="3:11" ht="15.75" thickBot="1" x14ac:dyDescent="0.3">
      <c r="C20" s="16"/>
      <c r="D20" s="1"/>
      <c r="E20" s="1"/>
      <c r="F20" s="1"/>
      <c r="G20" s="1"/>
      <c r="H20" s="1"/>
      <c r="I20" s="1"/>
      <c r="J20" s="1"/>
      <c r="K20" s="17"/>
    </row>
    <row r="21" spans="3:11" ht="15.75" thickBot="1" x14ac:dyDescent="0.3">
      <c r="C21" s="16"/>
      <c r="D21" s="3"/>
      <c r="E21" s="4"/>
      <c r="F21" s="4"/>
      <c r="G21" s="4"/>
      <c r="H21" s="4"/>
      <c r="I21" s="4"/>
      <c r="J21" s="5"/>
      <c r="K21" s="17"/>
    </row>
    <row r="22" spans="3:11" ht="15.75" thickBot="1" x14ac:dyDescent="0.3">
      <c r="C22" s="16"/>
      <c r="D22" s="6"/>
      <c r="E22" s="73" t="s">
        <v>4</v>
      </c>
      <c r="F22" s="74"/>
      <c r="G22" s="75"/>
      <c r="H22" s="1"/>
      <c r="I22" s="8"/>
      <c r="J22" s="7"/>
      <c r="K22" s="17"/>
    </row>
    <row r="23" spans="3:11" ht="15.75" thickBot="1" x14ac:dyDescent="0.3">
      <c r="C23" s="16"/>
      <c r="D23" s="6"/>
      <c r="E23" s="1"/>
      <c r="F23" s="1"/>
      <c r="G23" s="1"/>
      <c r="H23" s="1"/>
      <c r="I23" s="12" t="s">
        <v>3</v>
      </c>
      <c r="J23" s="7"/>
      <c r="K23" s="17"/>
    </row>
    <row r="24" spans="3:11" ht="15.75" thickBot="1" x14ac:dyDescent="0.3">
      <c r="C24" s="16"/>
      <c r="D24" s="6"/>
      <c r="E24" s="1"/>
      <c r="F24" s="1"/>
      <c r="G24" s="1"/>
      <c r="H24" s="1"/>
      <c r="I24" s="8"/>
      <c r="J24" s="7"/>
      <c r="K24" s="17"/>
    </row>
    <row r="25" spans="3:11" ht="15.75" thickBot="1" x14ac:dyDescent="0.3">
      <c r="C25" s="16"/>
      <c r="D25" s="6"/>
      <c r="E25" s="1"/>
      <c r="F25" s="1"/>
      <c r="G25" s="1"/>
      <c r="H25" s="1"/>
      <c r="I25" s="12" t="s">
        <v>2</v>
      </c>
      <c r="J25" s="7"/>
      <c r="K25" s="17"/>
    </row>
    <row r="26" spans="3:11" x14ac:dyDescent="0.25">
      <c r="C26" s="16"/>
      <c r="D26" s="6"/>
      <c r="E26" s="1"/>
      <c r="F26" s="1"/>
      <c r="G26" s="1"/>
      <c r="H26" s="1"/>
      <c r="I26" s="8"/>
      <c r="J26" s="7"/>
      <c r="K26" s="17"/>
    </row>
    <row r="27" spans="3:11" x14ac:dyDescent="0.25">
      <c r="C27" s="16"/>
      <c r="D27" s="6"/>
      <c r="E27" s="1"/>
      <c r="F27" s="1"/>
      <c r="G27" s="1"/>
      <c r="H27" s="1"/>
      <c r="I27" s="1"/>
      <c r="J27" s="7"/>
      <c r="K27" s="17"/>
    </row>
    <row r="28" spans="3:11" x14ac:dyDescent="0.25">
      <c r="C28" s="16"/>
      <c r="D28" s="6"/>
      <c r="E28" s="1"/>
      <c r="F28" s="1"/>
      <c r="G28" s="1"/>
      <c r="H28" s="1"/>
      <c r="I28" s="1"/>
      <c r="J28" s="7"/>
      <c r="K28" s="17"/>
    </row>
    <row r="29" spans="3:11" x14ac:dyDescent="0.25">
      <c r="C29" s="16"/>
      <c r="D29" s="6"/>
      <c r="E29" s="1"/>
      <c r="F29" s="1"/>
      <c r="G29" s="1"/>
      <c r="H29" s="76" t="s">
        <v>6</v>
      </c>
      <c r="I29" s="76"/>
      <c r="J29" s="7"/>
      <c r="K29" s="17"/>
    </row>
    <row r="30" spans="3:11" x14ac:dyDescent="0.25">
      <c r="C30" s="16"/>
      <c r="D30" s="6"/>
      <c r="E30" s="1"/>
      <c r="F30" s="1"/>
      <c r="G30" s="1"/>
      <c r="H30" s="1"/>
      <c r="I30" s="1"/>
      <c r="J30" s="7"/>
      <c r="K30" s="17"/>
    </row>
    <row r="31" spans="3:11" x14ac:dyDescent="0.25">
      <c r="C31" s="16"/>
      <c r="D31" s="6"/>
      <c r="E31" s="1"/>
      <c r="F31" s="1"/>
      <c r="G31" s="1"/>
      <c r="H31" s="1"/>
      <c r="I31" s="1"/>
      <c r="J31" s="7"/>
      <c r="K31" s="17"/>
    </row>
    <row r="32" spans="3:11" x14ac:dyDescent="0.25">
      <c r="C32" s="16"/>
      <c r="D32" s="6"/>
      <c r="E32" s="1"/>
      <c r="F32" s="1"/>
      <c r="G32" s="1"/>
      <c r="H32" s="1"/>
      <c r="I32" s="1"/>
      <c r="J32" s="7"/>
      <c r="K32" s="17"/>
    </row>
    <row r="33" spans="3:11" ht="15.75" thickBot="1" x14ac:dyDescent="0.3">
      <c r="C33" s="16"/>
      <c r="D33" s="9"/>
      <c r="E33" s="10"/>
      <c r="F33" s="10"/>
      <c r="G33" s="10"/>
      <c r="H33" s="10"/>
      <c r="I33" s="10"/>
      <c r="J33" s="11"/>
      <c r="K33" s="17"/>
    </row>
    <row r="34" spans="3:11" x14ac:dyDescent="0.25">
      <c r="C34" s="16"/>
      <c r="D34" s="1"/>
      <c r="E34" s="1"/>
      <c r="F34" s="1"/>
      <c r="G34" s="1"/>
      <c r="H34" s="1"/>
      <c r="I34" s="1"/>
      <c r="J34" s="1"/>
      <c r="K34" s="17"/>
    </row>
    <row r="35" spans="3:11" x14ac:dyDescent="0.25">
      <c r="C35" s="16"/>
      <c r="D35" s="1"/>
      <c r="E35" s="1"/>
      <c r="F35" s="1"/>
      <c r="G35" s="1"/>
      <c r="H35" s="1"/>
      <c r="I35" s="1"/>
      <c r="J35" s="1"/>
      <c r="K35" s="17"/>
    </row>
    <row r="36" spans="3:11" x14ac:dyDescent="0.25">
      <c r="C36" s="18"/>
      <c r="D36" s="19"/>
      <c r="E36" s="19"/>
      <c r="F36" s="19"/>
      <c r="G36" s="19"/>
      <c r="H36" s="19"/>
      <c r="I36" s="19"/>
      <c r="J36" s="19"/>
      <c r="K36" s="20"/>
    </row>
    <row r="37" spans="3:11" ht="5.45" customHeight="1" x14ac:dyDescent="0.25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22"/>
  <sheetViews>
    <sheetView zoomScale="115" zoomScaleNormal="115" workbookViewId="0"/>
  </sheetViews>
  <sheetFormatPr defaultRowHeight="15" x14ac:dyDescent="0.25"/>
  <cols>
    <col min="1" max="1" width="25.28515625" customWidth="1"/>
    <col min="5" max="5" width="13.140625" customWidth="1"/>
    <col min="6" max="6" width="10.85546875" customWidth="1"/>
  </cols>
  <sheetData>
    <row r="1" spans="1:11" x14ac:dyDescent="0.25">
      <c r="A1" s="23" t="s">
        <v>24</v>
      </c>
      <c r="B1" t="s">
        <v>41</v>
      </c>
    </row>
    <row r="3" spans="1:11" x14ac:dyDescent="0.25">
      <c r="A3" s="23" t="s">
        <v>38</v>
      </c>
    </row>
    <row r="4" spans="1:11" x14ac:dyDescent="0.25">
      <c r="A4" t="s">
        <v>28</v>
      </c>
      <c r="B4" t="s">
        <v>50</v>
      </c>
    </row>
    <row r="5" spans="1:11" x14ac:dyDescent="0.25">
      <c r="B5" t="s">
        <v>30</v>
      </c>
      <c r="C5" t="s">
        <v>32</v>
      </c>
    </row>
    <row r="6" spans="1:11" x14ac:dyDescent="0.25">
      <c r="B6" t="s">
        <v>31</v>
      </c>
      <c r="C6" t="s">
        <v>40</v>
      </c>
    </row>
    <row r="7" spans="1:11" x14ac:dyDescent="0.25">
      <c r="B7" t="s">
        <v>33</v>
      </c>
      <c r="C7" t="s">
        <v>43</v>
      </c>
    </row>
    <row r="8" spans="1:11" x14ac:dyDescent="0.25">
      <c r="B8" t="s">
        <v>34</v>
      </c>
      <c r="C8" t="s">
        <v>35</v>
      </c>
    </row>
    <row r="10" spans="1:11" x14ac:dyDescent="0.25">
      <c r="A10" t="s">
        <v>36</v>
      </c>
      <c r="B10" s="78" t="s">
        <v>39</v>
      </c>
      <c r="C10" s="78"/>
      <c r="D10" s="78"/>
      <c r="E10" s="78"/>
      <c r="F10" s="78"/>
      <c r="G10" s="78"/>
      <c r="H10" s="78"/>
      <c r="I10" s="78"/>
      <c r="J10" s="78"/>
      <c r="K10" s="78"/>
    </row>
    <row r="11" spans="1:11" ht="44.25" customHeight="1" x14ac:dyDescent="0.25">
      <c r="A11" t="s">
        <v>37</v>
      </c>
      <c r="B11" s="77" t="s">
        <v>51</v>
      </c>
      <c r="C11" s="77"/>
      <c r="D11" s="77"/>
      <c r="E11" s="77"/>
      <c r="F11" s="77"/>
      <c r="G11" s="77"/>
      <c r="H11" s="77"/>
      <c r="I11" s="77"/>
      <c r="J11" s="77"/>
      <c r="K11" s="77"/>
    </row>
    <row r="12" spans="1:11" x14ac:dyDescent="0.25">
      <c r="A12" t="s">
        <v>42</v>
      </c>
      <c r="B12" t="s">
        <v>59</v>
      </c>
    </row>
    <row r="13" spans="1:11" x14ac:dyDescent="0.25">
      <c r="A13" t="s">
        <v>45</v>
      </c>
      <c r="B13" t="s">
        <v>60</v>
      </c>
    </row>
    <row r="15" spans="1:11" x14ac:dyDescent="0.25">
      <c r="A15" s="23" t="s">
        <v>29</v>
      </c>
    </row>
    <row r="16" spans="1:11" x14ac:dyDescent="0.25">
      <c r="A16" t="s">
        <v>17</v>
      </c>
      <c r="B16" s="59" t="s">
        <v>75</v>
      </c>
    </row>
    <row r="17" spans="1:12" x14ac:dyDescent="0.25">
      <c r="A17" t="s">
        <v>19</v>
      </c>
      <c r="B17" t="s">
        <v>44</v>
      </c>
    </row>
    <row r="19" spans="1:12" x14ac:dyDescent="0.25">
      <c r="A19" s="23" t="s">
        <v>68</v>
      </c>
    </row>
    <row r="20" spans="1:12" ht="33" customHeight="1" x14ac:dyDescent="0.25">
      <c r="A20" t="s">
        <v>28</v>
      </c>
      <c r="B20" s="77" t="s">
        <v>78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2" ht="31.5" customHeight="1" x14ac:dyDescent="0.25">
      <c r="A21" t="s">
        <v>36</v>
      </c>
      <c r="B21" s="77" t="s">
        <v>80</v>
      </c>
      <c r="C21" s="78"/>
      <c r="D21" s="78"/>
      <c r="E21" s="78"/>
      <c r="F21" s="78"/>
      <c r="G21" s="78"/>
      <c r="H21" s="78"/>
      <c r="I21" s="78"/>
      <c r="J21" s="78"/>
      <c r="K21" s="78"/>
      <c r="L21" s="78"/>
    </row>
    <row r="22" spans="1:12" ht="30.75" customHeight="1" x14ac:dyDescent="0.25">
      <c r="A22" t="s">
        <v>37</v>
      </c>
      <c r="B22" s="77" t="s">
        <v>79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9"/>
  <sheetViews>
    <sheetView tabSelected="1" zoomScale="115" zoomScaleNormal="115" workbookViewId="0">
      <selection activeCell="C32" sqref="C32"/>
    </sheetView>
  </sheetViews>
  <sheetFormatPr defaultRowHeight="15" x14ac:dyDescent="0.25"/>
  <cols>
    <col min="1" max="1" width="39" customWidth="1"/>
    <col min="2" max="4" width="20.42578125" customWidth="1"/>
    <col min="5" max="5" width="15" customWidth="1"/>
  </cols>
  <sheetData>
    <row r="1" spans="1:5" x14ac:dyDescent="0.25">
      <c r="A1" s="23" t="s">
        <v>24</v>
      </c>
      <c r="B1" t="s">
        <v>70</v>
      </c>
    </row>
    <row r="4" spans="1:5" x14ac:dyDescent="0.25">
      <c r="A4" s="23" t="s">
        <v>11</v>
      </c>
      <c r="B4" s="34" t="s">
        <v>69</v>
      </c>
      <c r="C4" s="34" t="s">
        <v>57</v>
      </c>
      <c r="D4" s="34" t="s">
        <v>58</v>
      </c>
      <c r="E4" s="58" t="s">
        <v>72</v>
      </c>
    </row>
    <row r="5" spans="1:5" x14ac:dyDescent="0.25">
      <c r="A5" t="s">
        <v>9</v>
      </c>
      <c r="B5" s="25">
        <v>9.81</v>
      </c>
      <c r="C5" s="25">
        <v>9.81</v>
      </c>
      <c r="D5" s="25">
        <v>9.81</v>
      </c>
    </row>
    <row r="6" spans="1:5" x14ac:dyDescent="0.25">
      <c r="A6" t="s">
        <v>14</v>
      </c>
      <c r="B6" s="35">
        <v>10000</v>
      </c>
      <c r="C6" s="35">
        <f>B6</f>
        <v>10000</v>
      </c>
      <c r="D6" s="35">
        <f>C6</f>
        <v>10000</v>
      </c>
    </row>
    <row r="7" spans="1:5" x14ac:dyDescent="0.25">
      <c r="B7" s="36">
        <f>B6*0.3048</f>
        <v>3048</v>
      </c>
      <c r="C7" s="36">
        <f>C6*0.3048</f>
        <v>3048</v>
      </c>
      <c r="D7" s="36">
        <f>D6*0.3048</f>
        <v>3048</v>
      </c>
    </row>
    <row r="8" spans="1:5" x14ac:dyDescent="0.25">
      <c r="A8" s="23" t="s">
        <v>21</v>
      </c>
    </row>
    <row r="9" spans="1:5" x14ac:dyDescent="0.25">
      <c r="A9" t="s">
        <v>12</v>
      </c>
      <c r="B9" s="24">
        <v>4.5</v>
      </c>
      <c r="C9" s="24">
        <v>4</v>
      </c>
      <c r="D9" s="50">
        <f>C9</f>
        <v>4</v>
      </c>
    </row>
    <row r="10" spans="1:5" x14ac:dyDescent="0.25">
      <c r="A10" t="s">
        <v>12</v>
      </c>
      <c r="B10" s="31">
        <f>B9*0.0254</f>
        <v>0.1143</v>
      </c>
      <c r="C10" s="31">
        <f>C9*0.0254</f>
        <v>0.1016</v>
      </c>
      <c r="D10" s="31">
        <f>D9*0.0254</f>
        <v>0.1016</v>
      </c>
    </row>
    <row r="11" spans="1:5" x14ac:dyDescent="0.25">
      <c r="A11" t="s">
        <v>20</v>
      </c>
      <c r="B11" s="29">
        <f>PI()/4*(B10)^2</f>
        <v>1.0260826451724329E-2</v>
      </c>
      <c r="C11" s="29">
        <f>PI()/4*(C10)^2</f>
        <v>8.107319665559963E-3</v>
      </c>
      <c r="D11" s="29">
        <f>PI()/4*(D10)^2</f>
        <v>8.107319665559963E-3</v>
      </c>
    </row>
    <row r="12" spans="1:5" x14ac:dyDescent="0.25">
      <c r="A12" t="s">
        <v>25</v>
      </c>
      <c r="B12" s="40">
        <v>4.4999999999999998E-2</v>
      </c>
      <c r="C12" s="40">
        <f>B12</f>
        <v>4.4999999999999998E-2</v>
      </c>
      <c r="D12" s="40">
        <f>C12</f>
        <v>4.4999999999999998E-2</v>
      </c>
      <c r="E12" s="41" t="s">
        <v>71</v>
      </c>
    </row>
    <row r="13" spans="1:5" x14ac:dyDescent="0.25">
      <c r="B13" s="37">
        <f>B12*0.001</f>
        <v>4.4999999999999996E-5</v>
      </c>
      <c r="C13" s="37">
        <f>C12*0.001</f>
        <v>4.4999999999999996E-5</v>
      </c>
      <c r="D13" s="37">
        <f>D12*0.001</f>
        <v>4.4999999999999996E-5</v>
      </c>
    </row>
    <row r="14" spans="1:5" x14ac:dyDescent="0.25">
      <c r="A14" t="s">
        <v>26</v>
      </c>
      <c r="B14" s="39">
        <f>B13/B10</f>
        <v>3.937007874015748E-4</v>
      </c>
      <c r="C14" s="39">
        <f>C13/C10</f>
        <v>4.4291338582677165E-4</v>
      </c>
      <c r="D14" s="39">
        <f>D13/D10</f>
        <v>4.4291338582677165E-4</v>
      </c>
    </row>
    <row r="15" spans="1:5" x14ac:dyDescent="0.25">
      <c r="B15" s="37"/>
      <c r="C15" s="37"/>
      <c r="D15" s="37"/>
    </row>
    <row r="16" spans="1:5" x14ac:dyDescent="0.25">
      <c r="A16" s="23" t="s">
        <v>10</v>
      </c>
    </row>
    <row r="17" spans="1:6" x14ac:dyDescent="0.25">
      <c r="A17" t="s">
        <v>8</v>
      </c>
      <c r="B17" s="21">
        <v>15</v>
      </c>
      <c r="C17" s="21">
        <f>B17</f>
        <v>15</v>
      </c>
      <c r="D17" s="21">
        <f>C17</f>
        <v>15</v>
      </c>
      <c r="E17" t="s">
        <v>27</v>
      </c>
    </row>
    <row r="18" spans="1:6" x14ac:dyDescent="0.25">
      <c r="A18" t="s">
        <v>7</v>
      </c>
      <c r="B18" s="28">
        <f>B17*119.8264</f>
        <v>1797.3960000000002</v>
      </c>
      <c r="C18" s="28">
        <f>C17*119.8264</f>
        <v>1797.3960000000002</v>
      </c>
      <c r="D18" s="28">
        <f>D17*119.8264</f>
        <v>1797.3960000000002</v>
      </c>
    </row>
    <row r="19" spans="1:6" x14ac:dyDescent="0.25">
      <c r="B19" s="22"/>
      <c r="C19" s="22"/>
      <c r="D19" s="22"/>
    </row>
    <row r="20" spans="1:6" x14ac:dyDescent="0.25">
      <c r="A20" t="s">
        <v>22</v>
      </c>
      <c r="B20" s="26">
        <v>60</v>
      </c>
      <c r="C20" s="26">
        <f>B20</f>
        <v>60</v>
      </c>
      <c r="D20" s="26">
        <f>C20</f>
        <v>60</v>
      </c>
      <c r="E20" t="s">
        <v>27</v>
      </c>
    </row>
    <row r="21" spans="1:6" x14ac:dyDescent="0.25">
      <c r="B21" s="27">
        <f>B20*0.001</f>
        <v>0.06</v>
      </c>
      <c r="C21" s="27">
        <f>C20*0.001</f>
        <v>0.06</v>
      </c>
      <c r="D21" s="27">
        <f>D20*0.001</f>
        <v>0.06</v>
      </c>
    </row>
    <row r="23" spans="1:6" x14ac:dyDescent="0.25">
      <c r="A23" s="23" t="s">
        <v>15</v>
      </c>
    </row>
    <row r="24" spans="1:6" x14ac:dyDescent="0.25">
      <c r="A24" t="s">
        <v>16</v>
      </c>
      <c r="B24" s="47">
        <v>10</v>
      </c>
      <c r="C24" s="47">
        <f>B24</f>
        <v>10</v>
      </c>
      <c r="D24" s="47">
        <v>7.2375184444685861</v>
      </c>
      <c r="E24" t="s">
        <v>27</v>
      </c>
      <c r="F24" t="s">
        <v>73</v>
      </c>
    </row>
    <row r="25" spans="1:6" x14ac:dyDescent="0.25">
      <c r="B25" s="33">
        <f>B24*0.1589873/60</f>
        <v>2.649788333333333E-2</v>
      </c>
      <c r="C25" s="33">
        <f>C24*0.1589873/60</f>
        <v>2.649788333333333E-2</v>
      </c>
      <c r="D25" s="33">
        <f>D24*0.1589873/60</f>
        <v>1.9177891936437673E-2</v>
      </c>
    </row>
    <row r="26" spans="1:6" x14ac:dyDescent="0.25">
      <c r="A26" t="s">
        <v>18</v>
      </c>
      <c r="B26" s="30">
        <f>B25/B11</f>
        <v>2.5824316840365591</v>
      </c>
      <c r="C26" s="30">
        <f>C25/C11</f>
        <v>3.2683901001087703</v>
      </c>
      <c r="D26" s="30">
        <f>D25/D11</f>
        <v>2.3655033633255758</v>
      </c>
    </row>
    <row r="27" spans="1:6" x14ac:dyDescent="0.25">
      <c r="A27" t="s">
        <v>13</v>
      </c>
      <c r="B27" s="32">
        <f>B18*B26*B10/B21</f>
        <v>8842.3477823008961</v>
      </c>
      <c r="C27" s="32">
        <f>C18*C26*C10/C21</f>
        <v>9947.6412550885088</v>
      </c>
      <c r="D27" s="32">
        <f>D18*D26*D10/D21</f>
        <v>7199.6237062659729</v>
      </c>
    </row>
    <row r="28" spans="1:6" x14ac:dyDescent="0.25">
      <c r="A28" t="s">
        <v>23</v>
      </c>
      <c r="B28" s="34" t="str">
        <f>IF(B27&lt;2300,"Laminar",IF(B27&gt;4000,"Turbulent","Transition"))</f>
        <v>Turbulent</v>
      </c>
      <c r="C28" s="34" t="str">
        <f>IF(C27&lt;2300,"Laminar",IF(C27&gt;4000,"Turbulent","Transition"))</f>
        <v>Turbulent</v>
      </c>
      <c r="D28" s="34" t="str">
        <f>IF(D27&lt;2300,"Laminar",IF(D27&gt;4000,"Turbulent","Transition"))</f>
        <v>Turbulent</v>
      </c>
    </row>
    <row r="29" spans="1:6" x14ac:dyDescent="0.25">
      <c r="A29" t="s">
        <v>77</v>
      </c>
      <c r="B29" s="38">
        <f>64/B27</f>
        <v>7.2378967187995353E-3</v>
      </c>
      <c r="C29" s="38">
        <f>64/C27</f>
        <v>6.4336859722662525E-3</v>
      </c>
      <c r="D29" s="38">
        <f>64/D27</f>
        <v>8.8893534733349398E-3</v>
      </c>
    </row>
    <row r="30" spans="1:6" x14ac:dyDescent="0.25">
      <c r="A30" t="s">
        <v>76</v>
      </c>
      <c r="B30" s="38">
        <f>(1/(-1.8*LOG(6.9/B27+(B14/3.7)^1.11)))^2</f>
        <v>3.2396383760578254E-2</v>
      </c>
      <c r="C30" s="38">
        <f>(1/(-1.8*LOG(6.9/C27+(C14/3.7)^1.11)))^2</f>
        <v>3.1464517619691761E-2</v>
      </c>
      <c r="D30" s="38">
        <f>(1/(-1.8*LOG(6.9/D27+(D14/3.7)^1.11)))^2</f>
        <v>3.4320486103246742E-2</v>
      </c>
      <c r="E30" t="s">
        <v>74</v>
      </c>
    </row>
    <row r="31" spans="1:6" ht="18" x14ac:dyDescent="0.35">
      <c r="A31" t="s">
        <v>54</v>
      </c>
      <c r="B31" s="44">
        <f>IF(B27&gt;3000,B30,B29)*B7/B10*B26^2/2/B5</f>
        <v>293.64590379313415</v>
      </c>
      <c r="C31" s="44">
        <f t="shared" ref="C31:D31" si="0">IF(C27&gt;3000,C30,C29)*C7/C10*C26^2/2/C5</f>
        <v>513.93844053973726</v>
      </c>
      <c r="D31" s="44">
        <f t="shared" si="0"/>
        <v>293.64514299524313</v>
      </c>
    </row>
    <row r="32" spans="1:6" x14ac:dyDescent="0.25">
      <c r="B32" s="46">
        <f>B18*B5*B31/1000000</f>
        <v>5.1776981140917515</v>
      </c>
      <c r="C32" s="46">
        <f>C18*C5*C31/1000000</f>
        <v>9.0619963022418695</v>
      </c>
      <c r="D32" s="46">
        <f>D18*D5*D31/1000000</f>
        <v>5.1776846993573571</v>
      </c>
    </row>
    <row r="33" spans="1:4" x14ac:dyDescent="0.25">
      <c r="A33" t="s">
        <v>55</v>
      </c>
      <c r="C33" s="48">
        <f>(C32-B32)/B32*100</f>
        <v>75.019788766334514</v>
      </c>
      <c r="D33" s="43">
        <f>(D32-B32)/B32*100</f>
        <v>-2.5908683934108986E-4</v>
      </c>
    </row>
    <row r="34" spans="1:4" x14ac:dyDescent="0.25">
      <c r="C34" s="43"/>
      <c r="D34" s="43"/>
    </row>
    <row r="35" spans="1:4" x14ac:dyDescent="0.25">
      <c r="A35" t="s">
        <v>52</v>
      </c>
      <c r="B35" s="44">
        <f>B26^2/2/B5</f>
        <v>0.33990588189173793</v>
      </c>
      <c r="C35" s="44">
        <f>C26^2/2/C5</f>
        <v>0.54446349880168288</v>
      </c>
      <c r="D35" s="44">
        <f>D26^2/2/D5</f>
        <v>0.28519909082082623</v>
      </c>
    </row>
    <row r="36" spans="1:4" x14ac:dyDescent="0.25">
      <c r="A36" t="s">
        <v>53</v>
      </c>
      <c r="B36" s="45">
        <f>B7</f>
        <v>3048</v>
      </c>
      <c r="C36" s="45">
        <f>C7</f>
        <v>3048</v>
      </c>
      <c r="D36" s="45">
        <f>D7</f>
        <v>3048</v>
      </c>
    </row>
    <row r="37" spans="1:4" x14ac:dyDescent="0.25">
      <c r="A37" t="s">
        <v>64</v>
      </c>
      <c r="B37" s="45">
        <f>B36+B35+B31</f>
        <v>3341.9858096750258</v>
      </c>
      <c r="C37" s="45">
        <f>C36+C35+C31</f>
        <v>3562.4829040385389</v>
      </c>
      <c r="D37" s="45">
        <f>D36+D35+D31</f>
        <v>3341.9303420860638</v>
      </c>
    </row>
    <row r="38" spans="1:4" x14ac:dyDescent="0.25">
      <c r="C38" s="48"/>
      <c r="D38" s="43"/>
    </row>
    <row r="39" spans="1:4" x14ac:dyDescent="0.25">
      <c r="A39" t="s">
        <v>81</v>
      </c>
      <c r="C39" s="43"/>
      <c r="D39" s="49">
        <f>(D24-B24)/B24*100</f>
        <v>-27.624815555314143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84"/>
  <sheetViews>
    <sheetView topLeftCell="A156" workbookViewId="0">
      <selection activeCell="B16" sqref="B16:I184"/>
    </sheetView>
  </sheetViews>
  <sheetFormatPr defaultRowHeight="15" x14ac:dyDescent="0.25"/>
  <cols>
    <col min="1" max="1" width="15.140625" customWidth="1"/>
    <col min="2" max="2" width="12.42578125" customWidth="1"/>
    <col min="3" max="3" width="12.5703125" customWidth="1"/>
    <col min="4" max="4" width="10.5703125" bestFit="1" customWidth="1"/>
    <col min="5" max="5" width="14.42578125" customWidth="1"/>
    <col min="6" max="6" width="13.7109375" hidden="1" customWidth="1"/>
    <col min="7" max="7" width="11.140625" customWidth="1"/>
    <col min="8" max="9" width="21" customWidth="1"/>
  </cols>
  <sheetData>
    <row r="1" spans="1:9" x14ac:dyDescent="0.25">
      <c r="A1" s="23" t="s">
        <v>24</v>
      </c>
      <c r="B1" t="s">
        <v>62</v>
      </c>
    </row>
    <row r="3" spans="1:9" x14ac:dyDescent="0.25">
      <c r="A3" s="23" t="s">
        <v>46</v>
      </c>
    </row>
    <row r="4" spans="1:9" x14ac:dyDescent="0.25">
      <c r="A4" s="23" t="s">
        <v>67</v>
      </c>
      <c r="B4" s="51">
        <f t="shared" ref="B4:E4" si="0">COUNT(B7:B14)</f>
        <v>6</v>
      </c>
      <c r="C4" s="51">
        <f t="shared" si="0"/>
        <v>4</v>
      </c>
      <c r="D4" s="51">
        <f t="shared" si="0"/>
        <v>4</v>
      </c>
      <c r="E4" s="51">
        <f t="shared" si="0"/>
        <v>7</v>
      </c>
    </row>
    <row r="5" spans="1:9" x14ac:dyDescent="0.25">
      <c r="B5" s="60" t="s">
        <v>14</v>
      </c>
      <c r="C5" s="79" t="s">
        <v>10</v>
      </c>
      <c r="D5" s="79"/>
      <c r="E5" s="61" t="s">
        <v>49</v>
      </c>
    </row>
    <row r="6" spans="1:9" ht="30" x14ac:dyDescent="0.25">
      <c r="B6" s="62"/>
      <c r="C6" s="52" t="s">
        <v>47</v>
      </c>
      <c r="D6" s="52" t="s">
        <v>48</v>
      </c>
      <c r="E6" s="63"/>
    </row>
    <row r="7" spans="1:9" x14ac:dyDescent="0.25">
      <c r="B7" s="64">
        <v>500</v>
      </c>
      <c r="C7" s="65">
        <v>12</v>
      </c>
      <c r="D7" s="66">
        <v>30</v>
      </c>
      <c r="E7" s="67">
        <v>0.2</v>
      </c>
    </row>
    <row r="8" spans="1:9" x14ac:dyDescent="0.25">
      <c r="B8" s="64">
        <v>2000</v>
      </c>
      <c r="C8" s="65">
        <v>13</v>
      </c>
      <c r="D8" s="66">
        <v>40</v>
      </c>
      <c r="E8" s="67">
        <v>1</v>
      </c>
    </row>
    <row r="9" spans="1:9" x14ac:dyDescent="0.25">
      <c r="B9" s="64">
        <f>B8+2000</f>
        <v>4000</v>
      </c>
      <c r="C9" s="65">
        <v>14</v>
      </c>
      <c r="D9" s="66">
        <v>50</v>
      </c>
      <c r="E9" s="67">
        <v>2</v>
      </c>
    </row>
    <row r="10" spans="1:9" x14ac:dyDescent="0.25">
      <c r="B10" s="64">
        <f>B9+2000</f>
        <v>6000</v>
      </c>
      <c r="C10" s="65">
        <v>15</v>
      </c>
      <c r="D10" s="66">
        <v>60</v>
      </c>
      <c r="E10" s="67">
        <v>3</v>
      </c>
    </row>
    <row r="11" spans="1:9" x14ac:dyDescent="0.25">
      <c r="B11" s="64">
        <f>B10+2000</f>
        <v>8000</v>
      </c>
      <c r="C11" s="65"/>
      <c r="D11" s="63"/>
      <c r="E11" s="67">
        <v>5</v>
      </c>
    </row>
    <row r="12" spans="1:9" x14ac:dyDescent="0.25">
      <c r="B12" s="64">
        <v>10000</v>
      </c>
      <c r="C12" s="65"/>
      <c r="D12" s="63"/>
      <c r="E12" s="67">
        <v>8</v>
      </c>
    </row>
    <row r="13" spans="1:9" x14ac:dyDescent="0.25">
      <c r="B13" s="64"/>
      <c r="C13" s="63"/>
      <c r="D13" s="63"/>
      <c r="E13" s="67">
        <v>10</v>
      </c>
    </row>
    <row r="15" spans="1:9" x14ac:dyDescent="0.25">
      <c r="A15" s="23" t="s">
        <v>61</v>
      </c>
    </row>
    <row r="16" spans="1:9" ht="45" x14ac:dyDescent="0.25">
      <c r="A16" s="42"/>
      <c r="B16" s="52" t="s">
        <v>14</v>
      </c>
      <c r="C16" s="52" t="s">
        <v>47</v>
      </c>
      <c r="D16" s="52" t="s">
        <v>48</v>
      </c>
      <c r="E16" s="52" t="s">
        <v>65</v>
      </c>
      <c r="F16" s="52" t="s">
        <v>66</v>
      </c>
      <c r="G16" s="52" t="s">
        <v>63</v>
      </c>
      <c r="H16" s="52" t="s">
        <v>56</v>
      </c>
      <c r="I16" s="52" t="s">
        <v>82</v>
      </c>
    </row>
    <row r="17" spans="2:9" x14ac:dyDescent="0.25">
      <c r="B17" s="54">
        <v>500</v>
      </c>
      <c r="C17" s="55">
        <v>12</v>
      </c>
      <c r="D17" s="56">
        <v>30</v>
      </c>
      <c r="E17" s="57">
        <v>0.2</v>
      </c>
      <c r="F17" s="53">
        <v>152.44113935680684</v>
      </c>
      <c r="G17" s="69">
        <v>5.7839239817441754E-4</v>
      </c>
      <c r="H17" s="68">
        <v>60.1806640625</v>
      </c>
      <c r="I17" s="68">
        <v>-37.570492303002581</v>
      </c>
    </row>
    <row r="18" spans="2:9" x14ac:dyDescent="0.25">
      <c r="B18" s="54">
        <v>500</v>
      </c>
      <c r="C18" s="55">
        <v>12</v>
      </c>
      <c r="D18" s="56">
        <v>30</v>
      </c>
      <c r="E18" s="57">
        <v>1</v>
      </c>
      <c r="F18" s="53">
        <v>152.60841603108935</v>
      </c>
      <c r="G18" s="69">
        <v>2.8919619908720877E-3</v>
      </c>
      <c r="H18" s="68">
        <v>60.180664062500021</v>
      </c>
      <c r="I18" s="68">
        <v>-48.682944673068121</v>
      </c>
    </row>
    <row r="19" spans="2:9" x14ac:dyDescent="0.25">
      <c r="B19" s="54">
        <v>500</v>
      </c>
      <c r="C19" s="55">
        <v>12</v>
      </c>
      <c r="D19" s="56">
        <v>30</v>
      </c>
      <c r="E19" s="57">
        <v>2</v>
      </c>
      <c r="F19" s="53">
        <v>152.82363017981646</v>
      </c>
      <c r="G19" s="69">
        <v>5.7839239817441754E-3</v>
      </c>
      <c r="H19" s="68">
        <v>248.77985356107177</v>
      </c>
      <c r="I19" s="68">
        <v>-37.570492303002624</v>
      </c>
    </row>
    <row r="20" spans="2:9" x14ac:dyDescent="0.25">
      <c r="B20" s="54">
        <v>500</v>
      </c>
      <c r="C20" s="55">
        <v>12</v>
      </c>
      <c r="D20" s="56">
        <v>30</v>
      </c>
      <c r="E20" s="57">
        <v>3</v>
      </c>
      <c r="F20" s="53">
        <v>154.06106787518763</v>
      </c>
      <c r="G20" s="69">
        <v>2.2999440323899577E-2</v>
      </c>
      <c r="H20" s="68">
        <v>74.098354154283598</v>
      </c>
      <c r="I20" s="68">
        <v>-28.83036122542298</v>
      </c>
    </row>
    <row r="21" spans="2:9" x14ac:dyDescent="0.25">
      <c r="B21" s="54">
        <v>500</v>
      </c>
      <c r="C21" s="55">
        <v>12</v>
      </c>
      <c r="D21" s="56">
        <v>30</v>
      </c>
      <c r="E21" s="57">
        <v>5</v>
      </c>
      <c r="F21" s="53">
        <v>156.38654589633387</v>
      </c>
      <c r="G21" s="69">
        <v>5.5035397115593958E-2</v>
      </c>
      <c r="H21" s="68">
        <v>74.735615257772992</v>
      </c>
      <c r="I21" s="68">
        <v>-26.979950617283972</v>
      </c>
    </row>
    <row r="22" spans="2:9" x14ac:dyDescent="0.25">
      <c r="B22" s="54">
        <v>500</v>
      </c>
      <c r="C22" s="55">
        <v>12</v>
      </c>
      <c r="D22" s="56">
        <v>30</v>
      </c>
      <c r="E22" s="57">
        <v>8</v>
      </c>
      <c r="F22" s="53">
        <v>161.42554824605236</v>
      </c>
      <c r="G22" s="69">
        <v>0.12424544886259416</v>
      </c>
      <c r="H22" s="68">
        <v>75.344869143618681</v>
      </c>
      <c r="I22" s="68">
        <v>-27.668811604848543</v>
      </c>
    </row>
    <row r="23" spans="2:9" x14ac:dyDescent="0.25">
      <c r="B23" s="54">
        <v>500</v>
      </c>
      <c r="C23" s="55">
        <v>12</v>
      </c>
      <c r="D23" s="56">
        <v>30</v>
      </c>
      <c r="E23" s="57">
        <v>10</v>
      </c>
      <c r="F23" s="53">
        <v>165.75354433147899</v>
      </c>
      <c r="G23" s="69">
        <v>0.18356991298027531</v>
      </c>
      <c r="H23" s="68">
        <v>75.652793137997392</v>
      </c>
      <c r="I23" s="68">
        <v>-27.494877522060357</v>
      </c>
    </row>
    <row r="24" spans="2:9" x14ac:dyDescent="0.25">
      <c r="B24" s="54">
        <v>500</v>
      </c>
      <c r="C24" s="55">
        <v>13</v>
      </c>
      <c r="D24" s="56">
        <v>40</v>
      </c>
      <c r="E24" s="57">
        <v>0.2</v>
      </c>
      <c r="F24" s="53">
        <v>152.45060167860393</v>
      </c>
      <c r="G24" s="69">
        <v>7.7118986423255686E-4</v>
      </c>
      <c r="H24" s="68">
        <v>60.180664062499979</v>
      </c>
      <c r="I24" s="68">
        <v>-37.570492303002588</v>
      </c>
    </row>
    <row r="25" spans="2:9" x14ac:dyDescent="0.25">
      <c r="B25" s="54">
        <v>500</v>
      </c>
      <c r="C25" s="55">
        <v>13</v>
      </c>
      <c r="D25" s="56">
        <v>40</v>
      </c>
      <c r="E25" s="57">
        <v>1</v>
      </c>
      <c r="F25" s="53">
        <v>152.65572764007482</v>
      </c>
      <c r="G25" s="69">
        <v>3.8559493211627843E-3</v>
      </c>
      <c r="H25" s="68">
        <v>60.180664062499936</v>
      </c>
      <c r="I25" s="68">
        <v>-48.682944673068128</v>
      </c>
    </row>
    <row r="26" spans="2:9" x14ac:dyDescent="0.25">
      <c r="B26" s="54">
        <v>500</v>
      </c>
      <c r="C26" s="55">
        <v>13</v>
      </c>
      <c r="D26" s="56">
        <v>40</v>
      </c>
      <c r="E26" s="57">
        <v>2</v>
      </c>
      <c r="F26" s="53">
        <v>152.91825339778742</v>
      </c>
      <c r="G26" s="69">
        <v>7.7118986423255686E-3</v>
      </c>
      <c r="H26" s="68">
        <v>60.180664062499936</v>
      </c>
      <c r="I26" s="68">
        <v>-37.570492303002588</v>
      </c>
    </row>
    <row r="27" spans="2:9" x14ac:dyDescent="0.25">
      <c r="B27" s="54">
        <v>500</v>
      </c>
      <c r="C27" s="55">
        <v>13</v>
      </c>
      <c r="D27" s="56">
        <v>40</v>
      </c>
      <c r="E27" s="57">
        <v>3</v>
      </c>
      <c r="F27" s="53">
        <v>154.16981101940917</v>
      </c>
      <c r="G27" s="69">
        <v>2.657781444571165E-2</v>
      </c>
      <c r="H27" s="68">
        <v>73.836880963168511</v>
      </c>
      <c r="I27" s="68">
        <v>-22.672043602569328</v>
      </c>
    </row>
    <row r="28" spans="2:9" x14ac:dyDescent="0.25">
      <c r="B28" s="54">
        <v>500</v>
      </c>
      <c r="C28" s="55">
        <v>13</v>
      </c>
      <c r="D28" s="56">
        <v>40</v>
      </c>
      <c r="E28" s="57">
        <v>5</v>
      </c>
      <c r="F28" s="53">
        <v>156.62370650074308</v>
      </c>
      <c r="G28" s="69">
        <v>6.3245840686246224E-2</v>
      </c>
      <c r="H28" s="68">
        <v>74.47587798776955</v>
      </c>
      <c r="I28" s="68">
        <v>-27.872872790150431</v>
      </c>
    </row>
    <row r="29" spans="2:9" x14ac:dyDescent="0.25">
      <c r="B29" s="54">
        <v>500</v>
      </c>
      <c r="C29" s="55">
        <v>13</v>
      </c>
      <c r="D29" s="56">
        <v>40</v>
      </c>
      <c r="E29" s="57">
        <v>8</v>
      </c>
      <c r="F29" s="53">
        <v>161.91628720227442</v>
      </c>
      <c r="G29" s="69">
        <v>0.14209844438642458</v>
      </c>
      <c r="H29" s="68">
        <v>75.070557806133849</v>
      </c>
      <c r="I29" s="68">
        <v>-27.758632301791852</v>
      </c>
    </row>
    <row r="30" spans="2:9" x14ac:dyDescent="0.25">
      <c r="B30" s="54">
        <v>500</v>
      </c>
      <c r="C30" s="55">
        <v>13</v>
      </c>
      <c r="D30" s="56">
        <v>40</v>
      </c>
      <c r="E30" s="57">
        <v>10</v>
      </c>
      <c r="F30" s="53">
        <v>166.44795918141011</v>
      </c>
      <c r="G30" s="69">
        <v>0.20947907903123661</v>
      </c>
      <c r="H30" s="68">
        <v>75.365780279381539</v>
      </c>
      <c r="I30" s="68">
        <v>-27.564091257020696</v>
      </c>
    </row>
    <row r="31" spans="2:9" x14ac:dyDescent="0.25">
      <c r="B31" s="54">
        <v>500</v>
      </c>
      <c r="C31" s="55">
        <v>14</v>
      </c>
      <c r="D31" s="56">
        <v>50</v>
      </c>
      <c r="E31" s="57">
        <v>0.2</v>
      </c>
      <c r="F31" s="53">
        <v>152.45871224014428</v>
      </c>
      <c r="G31" s="69">
        <v>9.6398733029069597E-4</v>
      </c>
      <c r="H31" s="68">
        <v>60.180664062499986</v>
      </c>
      <c r="I31" s="68">
        <v>-37.570492303002162</v>
      </c>
    </row>
    <row r="32" spans="2:9" x14ac:dyDescent="0.25">
      <c r="B32" s="54">
        <v>500</v>
      </c>
      <c r="C32" s="55">
        <v>14</v>
      </c>
      <c r="D32" s="56">
        <v>50</v>
      </c>
      <c r="E32" s="57">
        <v>1</v>
      </c>
      <c r="F32" s="53">
        <v>152.69628044777664</v>
      </c>
      <c r="G32" s="69">
        <v>4.8199366514534809E-3</v>
      </c>
      <c r="H32" s="68">
        <v>60.180664062499986</v>
      </c>
      <c r="I32" s="68">
        <v>-48.682944673067773</v>
      </c>
    </row>
    <row r="33" spans="2:9" x14ac:dyDescent="0.25">
      <c r="B33" s="54">
        <v>500</v>
      </c>
      <c r="C33" s="55">
        <v>14</v>
      </c>
      <c r="D33" s="56">
        <v>50</v>
      </c>
      <c r="E33" s="57">
        <v>2</v>
      </c>
      <c r="F33" s="53">
        <v>152.99935901319111</v>
      </c>
      <c r="G33" s="69">
        <v>9.6398733029069619E-3</v>
      </c>
      <c r="H33" s="68">
        <v>60.180664062499986</v>
      </c>
      <c r="I33" s="68">
        <v>-37.570492303002545</v>
      </c>
    </row>
    <row r="34" spans="2:9" x14ac:dyDescent="0.25">
      <c r="B34" s="54">
        <v>500</v>
      </c>
      <c r="C34" s="55">
        <v>14</v>
      </c>
      <c r="D34" s="56">
        <v>50</v>
      </c>
      <c r="E34" s="57">
        <v>3</v>
      </c>
      <c r="F34" s="53">
        <v>153.30923569624343</v>
      </c>
      <c r="G34" s="69">
        <v>1.4459809954360444E-2</v>
      </c>
      <c r="H34" s="68">
        <v>260.5602551916175</v>
      </c>
      <c r="I34" s="68">
        <v>-37.570492303002617</v>
      </c>
    </row>
    <row r="35" spans="2:9" x14ac:dyDescent="0.25">
      <c r="B35" s="54">
        <v>500</v>
      </c>
      <c r="C35" s="55">
        <v>14</v>
      </c>
      <c r="D35" s="56">
        <v>50</v>
      </c>
      <c r="E35" s="57">
        <v>5</v>
      </c>
      <c r="F35" s="53">
        <v>156.80860828668406</v>
      </c>
      <c r="G35" s="69">
        <v>7.1153826238357046E-2</v>
      </c>
      <c r="H35" s="68">
        <v>74.290491951777511</v>
      </c>
      <c r="I35" s="68">
        <v>-27.720732752643851</v>
      </c>
    </row>
    <row r="36" spans="2:9" x14ac:dyDescent="0.25">
      <c r="B36" s="54">
        <v>500</v>
      </c>
      <c r="C36" s="55">
        <v>14</v>
      </c>
      <c r="D36" s="56">
        <v>50</v>
      </c>
      <c r="E36" s="57">
        <v>8</v>
      </c>
      <c r="F36" s="53">
        <v>162.29776108924659</v>
      </c>
      <c r="G36" s="69">
        <v>0.15930699360515915</v>
      </c>
      <c r="H36" s="68">
        <v>74.879055542539518</v>
      </c>
      <c r="I36" s="68">
        <v>-27.806155106387507</v>
      </c>
    </row>
    <row r="37" spans="2:9" x14ac:dyDescent="0.25">
      <c r="B37" s="54">
        <v>500</v>
      </c>
      <c r="C37" s="55">
        <v>14</v>
      </c>
      <c r="D37" s="56">
        <v>50</v>
      </c>
      <c r="E37" s="57">
        <v>10</v>
      </c>
      <c r="F37" s="53">
        <v>166.98733987474719</v>
      </c>
      <c r="G37" s="69">
        <v>0.23446941963676951</v>
      </c>
      <c r="H37" s="68">
        <v>75.167325282803773</v>
      </c>
      <c r="I37" s="68">
        <v>-27.615808054689712</v>
      </c>
    </row>
    <row r="38" spans="2:9" x14ac:dyDescent="0.25">
      <c r="B38" s="54">
        <v>500</v>
      </c>
      <c r="C38" s="55">
        <v>15</v>
      </c>
      <c r="D38" s="56">
        <v>60</v>
      </c>
      <c r="E38" s="57">
        <v>0.2</v>
      </c>
      <c r="F38" s="53">
        <v>152.46574139347928</v>
      </c>
      <c r="G38" s="69">
        <v>1.1567847963488351E-3</v>
      </c>
      <c r="H38" s="68">
        <v>60.180664062500043</v>
      </c>
      <c r="I38" s="68">
        <v>-37.570492303002439</v>
      </c>
    </row>
    <row r="39" spans="2:9" x14ac:dyDescent="0.25">
      <c r="B39" s="54">
        <v>500</v>
      </c>
      <c r="C39" s="55">
        <v>15</v>
      </c>
      <c r="D39" s="56">
        <v>60</v>
      </c>
      <c r="E39" s="57">
        <v>1</v>
      </c>
      <c r="F39" s="53">
        <v>152.73142621445157</v>
      </c>
      <c r="G39" s="69">
        <v>5.7839239817441754E-3</v>
      </c>
      <c r="H39" s="68">
        <v>60.180664062500021</v>
      </c>
      <c r="I39" s="68">
        <v>-37.570492303002624</v>
      </c>
    </row>
    <row r="40" spans="2:9" x14ac:dyDescent="0.25">
      <c r="B40" s="54">
        <v>500</v>
      </c>
      <c r="C40" s="55">
        <v>15</v>
      </c>
      <c r="D40" s="56">
        <v>60</v>
      </c>
      <c r="E40" s="57">
        <v>2</v>
      </c>
      <c r="F40" s="53">
        <v>153.06965054654097</v>
      </c>
      <c r="G40" s="69">
        <v>1.1567847963488351E-2</v>
      </c>
      <c r="H40" s="68">
        <v>60.180664062500021</v>
      </c>
      <c r="I40" s="68">
        <v>-37.570492303002588</v>
      </c>
    </row>
    <row r="41" spans="2:9" x14ac:dyDescent="0.25">
      <c r="B41" s="54">
        <v>500</v>
      </c>
      <c r="C41" s="55">
        <v>15</v>
      </c>
      <c r="D41" s="56">
        <v>60</v>
      </c>
      <c r="E41" s="57">
        <v>3</v>
      </c>
      <c r="F41" s="53">
        <v>153.41467299626822</v>
      </c>
      <c r="G41" s="69">
        <v>1.7351771945232533E-2</v>
      </c>
      <c r="H41" s="68">
        <v>60.1806640625</v>
      </c>
      <c r="I41" s="68">
        <v>-37.570492303002595</v>
      </c>
    </row>
    <row r="42" spans="2:9" x14ac:dyDescent="0.25">
      <c r="B42" s="54">
        <v>500</v>
      </c>
      <c r="C42" s="55">
        <v>15</v>
      </c>
      <c r="D42" s="56">
        <v>60</v>
      </c>
      <c r="E42" s="57">
        <v>5</v>
      </c>
      <c r="F42" s="53">
        <v>156.95818425777549</v>
      </c>
      <c r="G42" s="69">
        <v>7.8873633941692015E-2</v>
      </c>
      <c r="H42" s="68">
        <v>74.149339459836426</v>
      </c>
      <c r="I42" s="68">
        <v>-27.781912332761614</v>
      </c>
    </row>
    <row r="43" spans="2:9" x14ac:dyDescent="0.25">
      <c r="B43" s="54">
        <v>500</v>
      </c>
      <c r="C43" s="55">
        <v>15</v>
      </c>
      <c r="D43" s="56">
        <v>60</v>
      </c>
      <c r="E43" s="57">
        <v>8</v>
      </c>
      <c r="F43" s="53">
        <v>162.60555749461474</v>
      </c>
      <c r="G43" s="69">
        <v>0.17611327076990074</v>
      </c>
      <c r="H43" s="68">
        <v>74.735615257772878</v>
      </c>
      <c r="I43" s="68">
        <v>-27.848235445588898</v>
      </c>
    </row>
    <row r="44" spans="2:9" x14ac:dyDescent="0.25">
      <c r="B44" s="54">
        <v>500</v>
      </c>
      <c r="C44" s="55">
        <v>15</v>
      </c>
      <c r="D44" s="56">
        <v>60</v>
      </c>
      <c r="E44" s="57">
        <v>10</v>
      </c>
      <c r="F44" s="53">
        <v>167.42220107154844</v>
      </c>
      <c r="G44" s="69">
        <v>0.25888490570458761</v>
      </c>
      <c r="H44" s="68">
        <v>75.0197887663345</v>
      </c>
      <c r="I44" s="68">
        <v>-27.656553886566044</v>
      </c>
    </row>
    <row r="45" spans="2:9" x14ac:dyDescent="0.25">
      <c r="B45" s="54">
        <v>2000</v>
      </c>
      <c r="C45" s="55">
        <v>12</v>
      </c>
      <c r="D45" s="56">
        <v>30</v>
      </c>
      <c r="E45" s="57">
        <v>0.2</v>
      </c>
      <c r="F45" s="53">
        <v>609.76414954016911</v>
      </c>
      <c r="G45" s="69">
        <v>2.3135695926976702E-3</v>
      </c>
      <c r="H45" s="68">
        <v>60.1806640625</v>
      </c>
      <c r="I45" s="68">
        <v>-37.570492303002773</v>
      </c>
    </row>
    <row r="46" spans="2:9" x14ac:dyDescent="0.25">
      <c r="B46" s="54">
        <v>2000</v>
      </c>
      <c r="C46" s="55">
        <v>12</v>
      </c>
      <c r="D46" s="56">
        <v>30</v>
      </c>
      <c r="E46" s="57">
        <v>1</v>
      </c>
      <c r="F46" s="53">
        <v>610.42346694790058</v>
      </c>
      <c r="G46" s="69">
        <v>1.1567847963488351E-2</v>
      </c>
      <c r="H46" s="68">
        <v>60.180664062500021</v>
      </c>
      <c r="I46" s="68">
        <v>-37.570492303002602</v>
      </c>
    </row>
    <row r="47" spans="2:9" x14ac:dyDescent="0.25">
      <c r="B47" s="54">
        <v>2000</v>
      </c>
      <c r="C47" s="55">
        <v>12</v>
      </c>
      <c r="D47" s="56">
        <v>30</v>
      </c>
      <c r="E47" s="57">
        <v>2</v>
      </c>
      <c r="F47" s="53">
        <v>611.25373201343893</v>
      </c>
      <c r="G47" s="69">
        <v>2.3135695926976702E-2</v>
      </c>
      <c r="H47" s="68">
        <v>248.77985356107177</v>
      </c>
      <c r="I47" s="68">
        <v>-37.570492303002602</v>
      </c>
    </row>
    <row r="48" spans="2:9" x14ac:dyDescent="0.25">
      <c r="B48" s="54">
        <v>2000</v>
      </c>
      <c r="C48" s="55">
        <v>12</v>
      </c>
      <c r="D48" s="56">
        <v>30</v>
      </c>
      <c r="E48" s="57">
        <v>3</v>
      </c>
      <c r="F48" s="53">
        <v>616.15249691263966</v>
      </c>
      <c r="G48" s="69">
        <v>9.1997761295598307E-2</v>
      </c>
      <c r="H48" s="68">
        <v>74.098354154283598</v>
      </c>
      <c r="I48" s="68">
        <v>-28.29212836770056</v>
      </c>
    </row>
    <row r="49" spans="2:9" x14ac:dyDescent="0.25">
      <c r="B49" s="54">
        <v>2000</v>
      </c>
      <c r="C49" s="55">
        <v>12</v>
      </c>
      <c r="D49" s="56">
        <v>30</v>
      </c>
      <c r="E49" s="57">
        <v>5</v>
      </c>
      <c r="F49" s="53">
        <v>625.29125417391674</v>
      </c>
      <c r="G49" s="69">
        <v>0.22014158846237583</v>
      </c>
      <c r="H49" s="68">
        <v>74.735615257772992</v>
      </c>
      <c r="I49" s="68">
        <v>-27.824799133996912</v>
      </c>
    </row>
    <row r="50" spans="2:9" x14ac:dyDescent="0.25">
      <c r="B50" s="54">
        <v>2000</v>
      </c>
      <c r="C50" s="55">
        <v>12</v>
      </c>
      <c r="D50" s="56">
        <v>30</v>
      </c>
      <c r="E50" s="57">
        <v>8</v>
      </c>
      <c r="F50" s="53">
        <v>645.04957369097735</v>
      </c>
      <c r="G50" s="69">
        <v>0.49698179545037663</v>
      </c>
      <c r="H50" s="68">
        <v>75.344869143618681</v>
      </c>
      <c r="I50" s="68">
        <v>-27.538048043820361</v>
      </c>
    </row>
    <row r="51" spans="2:9" x14ac:dyDescent="0.25">
      <c r="B51" s="54">
        <v>2000</v>
      </c>
      <c r="C51" s="55">
        <v>12</v>
      </c>
      <c r="D51" s="56">
        <v>30</v>
      </c>
      <c r="E51" s="57">
        <v>10</v>
      </c>
      <c r="F51" s="53">
        <v>661.99445968024077</v>
      </c>
      <c r="G51" s="69">
        <v>0.73427965192110123</v>
      </c>
      <c r="H51" s="68">
        <v>75.652793137997392</v>
      </c>
      <c r="I51" s="68">
        <v>-27.493622307098271</v>
      </c>
    </row>
    <row r="52" spans="2:9" x14ac:dyDescent="0.25">
      <c r="B52" s="54">
        <v>2000</v>
      </c>
      <c r="C52" s="55">
        <v>13</v>
      </c>
      <c r="D52" s="56">
        <v>40</v>
      </c>
      <c r="E52" s="57">
        <v>0.2</v>
      </c>
      <c r="F52" s="53">
        <v>609.80199882735747</v>
      </c>
      <c r="G52" s="69">
        <v>3.0847594569302274E-3</v>
      </c>
      <c r="H52" s="68">
        <v>60.180664062499979</v>
      </c>
      <c r="I52" s="68">
        <v>-37.570492303002631</v>
      </c>
    </row>
    <row r="53" spans="2:9" x14ac:dyDescent="0.25">
      <c r="B53" s="54">
        <v>2000</v>
      </c>
      <c r="C53" s="55">
        <v>13</v>
      </c>
      <c r="D53" s="56">
        <v>40</v>
      </c>
      <c r="E53" s="57">
        <v>1</v>
      </c>
      <c r="F53" s="53">
        <v>610.61271338384245</v>
      </c>
      <c r="G53" s="69">
        <v>1.5423797284651137E-2</v>
      </c>
      <c r="H53" s="68">
        <v>60.180664062499936</v>
      </c>
      <c r="I53" s="68">
        <v>-37.570492303002567</v>
      </c>
    </row>
    <row r="54" spans="2:9" x14ac:dyDescent="0.25">
      <c r="B54" s="54">
        <v>2000</v>
      </c>
      <c r="C54" s="55">
        <v>13</v>
      </c>
      <c r="D54" s="56">
        <v>40</v>
      </c>
      <c r="E54" s="57">
        <v>2</v>
      </c>
      <c r="F54" s="53">
        <v>611.63222488532278</v>
      </c>
      <c r="G54" s="69">
        <v>3.0847594569302274E-2</v>
      </c>
      <c r="H54" s="68">
        <v>60.180664062499936</v>
      </c>
      <c r="I54" s="68">
        <v>-37.570492303002602</v>
      </c>
    </row>
    <row r="55" spans="2:9" x14ac:dyDescent="0.25">
      <c r="B55" s="54">
        <v>2000</v>
      </c>
      <c r="C55" s="55">
        <v>13</v>
      </c>
      <c r="D55" s="56">
        <v>40</v>
      </c>
      <c r="E55" s="57">
        <v>3</v>
      </c>
      <c r="F55" s="53">
        <v>616.5874694895258</v>
      </c>
      <c r="G55" s="69">
        <v>0.1063112577828466</v>
      </c>
      <c r="H55" s="68">
        <v>73.836880963168511</v>
      </c>
      <c r="I55" s="68">
        <v>-22.672043602569328</v>
      </c>
    </row>
    <row r="56" spans="2:9" x14ac:dyDescent="0.25">
      <c r="B56" s="54">
        <v>2000</v>
      </c>
      <c r="C56" s="55">
        <v>13</v>
      </c>
      <c r="D56" s="56">
        <v>40</v>
      </c>
      <c r="E56" s="57">
        <v>5</v>
      </c>
      <c r="F56" s="53">
        <v>626.23989659155359</v>
      </c>
      <c r="G56" s="69">
        <v>0.2529833627449849</v>
      </c>
      <c r="H56" s="68">
        <v>74.47587798776955</v>
      </c>
      <c r="I56" s="68">
        <v>-27.872872790150431</v>
      </c>
    </row>
    <row r="57" spans="2:9" x14ac:dyDescent="0.25">
      <c r="B57" s="54">
        <v>2000</v>
      </c>
      <c r="C57" s="55">
        <v>13</v>
      </c>
      <c r="D57" s="56">
        <v>40</v>
      </c>
      <c r="E57" s="57">
        <v>8</v>
      </c>
      <c r="F57" s="53">
        <v>647.01252951586559</v>
      </c>
      <c r="G57" s="69">
        <v>0.56839377754569831</v>
      </c>
      <c r="H57" s="68">
        <v>75.070557806133849</v>
      </c>
      <c r="I57" s="68">
        <v>-27.611817788327098</v>
      </c>
    </row>
    <row r="58" spans="2:9" x14ac:dyDescent="0.25">
      <c r="B58" s="54">
        <v>2000</v>
      </c>
      <c r="C58" s="55">
        <v>13</v>
      </c>
      <c r="D58" s="56">
        <v>40</v>
      </c>
      <c r="E58" s="57">
        <v>10</v>
      </c>
      <c r="F58" s="53">
        <v>664.77211907996525</v>
      </c>
      <c r="G58" s="69">
        <v>0.83791631612494644</v>
      </c>
      <c r="H58" s="68">
        <v>75.365780279381539</v>
      </c>
      <c r="I58" s="68">
        <v>-27.562716222646689</v>
      </c>
    </row>
    <row r="59" spans="2:9" x14ac:dyDescent="0.25">
      <c r="B59" s="54">
        <v>2000</v>
      </c>
      <c r="C59" s="55">
        <v>14</v>
      </c>
      <c r="D59" s="56">
        <v>50</v>
      </c>
      <c r="E59" s="57">
        <v>0.2</v>
      </c>
      <c r="F59" s="53">
        <v>609.83444107351886</v>
      </c>
      <c r="G59" s="69">
        <v>3.8559493211627839E-3</v>
      </c>
      <c r="H59" s="68">
        <v>60.180664062499986</v>
      </c>
      <c r="I59" s="68">
        <v>-37.570492303002162</v>
      </c>
    </row>
    <row r="60" spans="2:9" x14ac:dyDescent="0.25">
      <c r="B60" s="54">
        <v>2000</v>
      </c>
      <c r="C60" s="55">
        <v>14</v>
      </c>
      <c r="D60" s="56">
        <v>50</v>
      </c>
      <c r="E60" s="57">
        <v>1</v>
      </c>
      <c r="F60" s="53">
        <v>610.77492461464976</v>
      </c>
      <c r="G60" s="69">
        <v>1.9279746605813924E-2</v>
      </c>
      <c r="H60" s="68">
        <v>60.180664062499986</v>
      </c>
      <c r="I60" s="68">
        <v>-37.570492303002567</v>
      </c>
    </row>
    <row r="61" spans="2:9" x14ac:dyDescent="0.25">
      <c r="B61" s="54">
        <v>2000</v>
      </c>
      <c r="C61" s="55">
        <v>14</v>
      </c>
      <c r="D61" s="56">
        <v>50</v>
      </c>
      <c r="E61" s="57">
        <v>2</v>
      </c>
      <c r="F61" s="53">
        <v>611.95664734693753</v>
      </c>
      <c r="G61" s="69">
        <v>3.8559493211627847E-2</v>
      </c>
      <c r="H61" s="68">
        <v>60.180664062499986</v>
      </c>
      <c r="I61" s="68">
        <v>-37.570492303002588</v>
      </c>
    </row>
    <row r="62" spans="2:9" x14ac:dyDescent="0.25">
      <c r="B62" s="54">
        <v>2000</v>
      </c>
      <c r="C62" s="55">
        <v>14</v>
      </c>
      <c r="D62" s="56">
        <v>50</v>
      </c>
      <c r="E62" s="57">
        <v>3</v>
      </c>
      <c r="F62" s="53">
        <v>613.14516819686287</v>
      </c>
      <c r="G62" s="69">
        <v>5.7839239817441775E-2</v>
      </c>
      <c r="H62" s="68">
        <v>260.5602551916175</v>
      </c>
      <c r="I62" s="68">
        <v>-37.570492303002602</v>
      </c>
    </row>
    <row r="63" spans="2:9" x14ac:dyDescent="0.25">
      <c r="B63" s="54">
        <v>2000</v>
      </c>
      <c r="C63" s="55">
        <v>14</v>
      </c>
      <c r="D63" s="56">
        <v>50</v>
      </c>
      <c r="E63" s="57">
        <v>5</v>
      </c>
      <c r="F63" s="53">
        <v>626.97950373531751</v>
      </c>
      <c r="G63" s="69">
        <v>0.28461530495342818</v>
      </c>
      <c r="H63" s="68">
        <v>74.290491951777511</v>
      </c>
      <c r="I63" s="68">
        <v>-27.72073275264389</v>
      </c>
    </row>
    <row r="64" spans="2:9" x14ac:dyDescent="0.25">
      <c r="B64" s="54">
        <v>2000</v>
      </c>
      <c r="C64" s="55">
        <v>14</v>
      </c>
      <c r="D64" s="56">
        <v>50</v>
      </c>
      <c r="E64" s="57">
        <v>8</v>
      </c>
      <c r="F64" s="53">
        <v>648.53842506375429</v>
      </c>
      <c r="G64" s="69">
        <v>0.63722797442063661</v>
      </c>
      <c r="H64" s="68">
        <v>74.879055542539518</v>
      </c>
      <c r="I64" s="68">
        <v>-27.667255572960293</v>
      </c>
    </row>
    <row r="65" spans="2:9" x14ac:dyDescent="0.25">
      <c r="B65" s="54">
        <v>2000</v>
      </c>
      <c r="C65" s="55">
        <v>14</v>
      </c>
      <c r="D65" s="56">
        <v>50</v>
      </c>
      <c r="E65" s="57">
        <v>10</v>
      </c>
      <c r="F65" s="53">
        <v>666.92964185331357</v>
      </c>
      <c r="G65" s="69">
        <v>0.93787767854707804</v>
      </c>
      <c r="H65" s="68">
        <v>75.167325282803773</v>
      </c>
      <c r="I65" s="68">
        <v>-27.614532272016678</v>
      </c>
    </row>
    <row r="66" spans="2:9" x14ac:dyDescent="0.25">
      <c r="B66" s="54">
        <v>2000</v>
      </c>
      <c r="C66" s="55">
        <v>15</v>
      </c>
      <c r="D66" s="56">
        <v>60</v>
      </c>
      <c r="E66" s="57">
        <v>0.2</v>
      </c>
      <c r="F66" s="53">
        <v>609.86255768685885</v>
      </c>
      <c r="G66" s="69">
        <v>4.6271391853953403E-3</v>
      </c>
      <c r="H66" s="68">
        <v>60.180664062500043</v>
      </c>
      <c r="I66" s="68">
        <v>-37.570492303002716</v>
      </c>
    </row>
    <row r="67" spans="2:9" x14ac:dyDescent="0.25">
      <c r="B67" s="54">
        <v>2000</v>
      </c>
      <c r="C67" s="55">
        <v>15</v>
      </c>
      <c r="D67" s="56">
        <v>60</v>
      </c>
      <c r="E67" s="57">
        <v>1</v>
      </c>
      <c r="F67" s="53">
        <v>610.91550768134948</v>
      </c>
      <c r="G67" s="69">
        <v>2.3135695926976702E-2</v>
      </c>
      <c r="H67" s="68">
        <v>60.180664062500021</v>
      </c>
      <c r="I67" s="68">
        <v>-37.570492303002609</v>
      </c>
    </row>
    <row r="68" spans="2:9" x14ac:dyDescent="0.25">
      <c r="B68" s="54">
        <v>2000</v>
      </c>
      <c r="C68" s="55">
        <v>15</v>
      </c>
      <c r="D68" s="56">
        <v>60</v>
      </c>
      <c r="E68" s="57">
        <v>2</v>
      </c>
      <c r="F68" s="53">
        <v>612.23781348033697</v>
      </c>
      <c r="G68" s="69">
        <v>4.6271391853953403E-2</v>
      </c>
      <c r="H68" s="68">
        <v>60.180664062500021</v>
      </c>
      <c r="I68" s="68">
        <v>-37.570492303002588</v>
      </c>
    </row>
    <row r="69" spans="2:9" x14ac:dyDescent="0.25">
      <c r="B69" s="54">
        <v>2000</v>
      </c>
      <c r="C69" s="55">
        <v>15</v>
      </c>
      <c r="D69" s="56">
        <v>60</v>
      </c>
      <c r="E69" s="57">
        <v>3</v>
      </c>
      <c r="F69" s="53">
        <v>613.56691739696203</v>
      </c>
      <c r="G69" s="69">
        <v>6.9407087780930132E-2</v>
      </c>
      <c r="H69" s="68">
        <v>60.1806640625</v>
      </c>
      <c r="I69" s="68">
        <v>-37.570492303002595</v>
      </c>
    </row>
    <row r="70" spans="2:9" x14ac:dyDescent="0.25">
      <c r="B70" s="54">
        <v>2000</v>
      </c>
      <c r="C70" s="55">
        <v>15</v>
      </c>
      <c r="D70" s="56">
        <v>60</v>
      </c>
      <c r="E70" s="57">
        <v>5</v>
      </c>
      <c r="F70" s="53">
        <v>627.5778076196832</v>
      </c>
      <c r="G70" s="69">
        <v>0.31549453576676806</v>
      </c>
      <c r="H70" s="68">
        <v>74.149339459836426</v>
      </c>
      <c r="I70" s="68">
        <v>-27.781912332761614</v>
      </c>
    </row>
    <row r="71" spans="2:9" x14ac:dyDescent="0.25">
      <c r="B71" s="54">
        <v>2000</v>
      </c>
      <c r="C71" s="55">
        <v>15</v>
      </c>
      <c r="D71" s="56">
        <v>60</v>
      </c>
      <c r="E71" s="57">
        <v>8</v>
      </c>
      <c r="F71" s="53">
        <v>649.76961068522689</v>
      </c>
      <c r="G71" s="69">
        <v>0.70445308307960297</v>
      </c>
      <c r="H71" s="68">
        <v>74.735615257772878</v>
      </c>
      <c r="I71" s="68">
        <v>-27.711067172190251</v>
      </c>
    </row>
    <row r="72" spans="2:9" x14ac:dyDescent="0.25">
      <c r="B72" s="54">
        <v>2000</v>
      </c>
      <c r="C72" s="55">
        <v>15</v>
      </c>
      <c r="D72" s="56">
        <v>60</v>
      </c>
      <c r="E72" s="57">
        <v>10</v>
      </c>
      <c r="F72" s="53">
        <v>668.66908664051857</v>
      </c>
      <c r="G72" s="69">
        <v>1.0355396228183504</v>
      </c>
      <c r="H72" s="68">
        <v>75.0197887663345</v>
      </c>
      <c r="I72" s="68">
        <v>-27.655311990833891</v>
      </c>
    </row>
    <row r="73" spans="2:9" x14ac:dyDescent="0.25">
      <c r="B73" s="54">
        <v>4000</v>
      </c>
      <c r="C73" s="55">
        <v>12</v>
      </c>
      <c r="D73" s="56">
        <v>30</v>
      </c>
      <c r="E73" s="57">
        <v>0.2</v>
      </c>
      <c r="F73" s="53">
        <v>1219.5281631179855</v>
      </c>
      <c r="G73" s="69">
        <v>4.6271391853953403E-3</v>
      </c>
      <c r="H73" s="68">
        <v>60.1806640625</v>
      </c>
      <c r="I73" s="68">
        <v>-37.570492303002553</v>
      </c>
    </row>
    <row r="74" spans="2:9" x14ac:dyDescent="0.25">
      <c r="B74" s="54">
        <v>4000</v>
      </c>
      <c r="C74" s="55">
        <v>12</v>
      </c>
      <c r="D74" s="56">
        <v>30</v>
      </c>
      <c r="E74" s="57">
        <v>1</v>
      </c>
      <c r="F74" s="53">
        <v>1220.8435348369824</v>
      </c>
      <c r="G74" s="69">
        <v>2.3135695926976702E-2</v>
      </c>
      <c r="H74" s="68">
        <v>60.180664062500021</v>
      </c>
      <c r="I74" s="68">
        <v>-37.570492303002624</v>
      </c>
    </row>
    <row r="75" spans="2:9" x14ac:dyDescent="0.25">
      <c r="B75" s="54">
        <v>4000</v>
      </c>
      <c r="C75" s="55">
        <v>12</v>
      </c>
      <c r="D75" s="56">
        <v>30</v>
      </c>
      <c r="E75" s="57">
        <v>2</v>
      </c>
      <c r="F75" s="53">
        <v>1222.493867791602</v>
      </c>
      <c r="G75" s="69">
        <v>4.6271391853953403E-2</v>
      </c>
      <c r="H75" s="68">
        <v>248.77985356107177</v>
      </c>
      <c r="I75" s="68">
        <v>-37.570492303002588</v>
      </c>
    </row>
    <row r="76" spans="2:9" x14ac:dyDescent="0.25">
      <c r="B76" s="54">
        <v>4000</v>
      </c>
      <c r="C76" s="55">
        <v>12</v>
      </c>
      <c r="D76" s="56">
        <v>30</v>
      </c>
      <c r="E76" s="57">
        <v>3</v>
      </c>
      <c r="F76" s="53">
        <v>1232.2744022959091</v>
      </c>
      <c r="G76" s="69">
        <v>0.18399552259119661</v>
      </c>
      <c r="H76" s="68">
        <v>74.098354154283598</v>
      </c>
      <c r="I76" s="68">
        <v>-27.92580370793063</v>
      </c>
    </row>
    <row r="77" spans="2:9" x14ac:dyDescent="0.25">
      <c r="B77" s="54">
        <v>4000</v>
      </c>
      <c r="C77" s="55">
        <v>12</v>
      </c>
      <c r="D77" s="56">
        <v>30</v>
      </c>
      <c r="E77" s="57">
        <v>5</v>
      </c>
      <c r="F77" s="53">
        <v>1250.4975318773604</v>
      </c>
      <c r="G77" s="69">
        <v>0.44028317692475166</v>
      </c>
      <c r="H77" s="68">
        <v>74.735615257772992</v>
      </c>
      <c r="I77" s="68">
        <v>-27.710950356090773</v>
      </c>
    </row>
    <row r="78" spans="2:9" x14ac:dyDescent="0.25">
      <c r="B78" s="54">
        <v>4000</v>
      </c>
      <c r="C78" s="55">
        <v>12</v>
      </c>
      <c r="D78" s="56">
        <v>30</v>
      </c>
      <c r="E78" s="57">
        <v>8</v>
      </c>
      <c r="F78" s="53">
        <v>1289.881607617544</v>
      </c>
      <c r="G78" s="69">
        <v>0.99396359090075326</v>
      </c>
      <c r="H78" s="68">
        <v>75.344869143618681</v>
      </c>
      <c r="I78" s="68">
        <v>-27.537998539616325</v>
      </c>
    </row>
    <row r="79" spans="2:9" x14ac:dyDescent="0.25">
      <c r="B79" s="54">
        <v>4000</v>
      </c>
      <c r="C79" s="55">
        <v>12</v>
      </c>
      <c r="D79" s="56">
        <v>30</v>
      </c>
      <c r="E79" s="57">
        <v>10</v>
      </c>
      <c r="F79" s="53">
        <v>1323.6490134785899</v>
      </c>
      <c r="G79" s="69">
        <v>1.4685593038422025</v>
      </c>
      <c r="H79" s="68">
        <v>75.652793137997392</v>
      </c>
      <c r="I79" s="68">
        <v>-27.461244185229106</v>
      </c>
    </row>
    <row r="80" spans="2:9" x14ac:dyDescent="0.25">
      <c r="B80" s="54">
        <v>4000</v>
      </c>
      <c r="C80" s="55">
        <v>13</v>
      </c>
      <c r="D80" s="56">
        <v>40</v>
      </c>
      <c r="E80" s="57">
        <v>0.2</v>
      </c>
      <c r="F80" s="53">
        <v>1219.6038616923622</v>
      </c>
      <c r="G80" s="69">
        <v>6.1695189138604549E-3</v>
      </c>
      <c r="H80" s="68">
        <v>60.180664062499979</v>
      </c>
      <c r="I80" s="68">
        <v>-37.57049230300256</v>
      </c>
    </row>
    <row r="81" spans="2:9" x14ac:dyDescent="0.25">
      <c r="B81" s="54">
        <v>4000</v>
      </c>
      <c r="C81" s="55">
        <v>13</v>
      </c>
      <c r="D81" s="56">
        <v>40</v>
      </c>
      <c r="E81" s="57">
        <v>1</v>
      </c>
      <c r="F81" s="53">
        <v>1221.2220277088661</v>
      </c>
      <c r="G81" s="69">
        <v>3.0847594569302274E-2</v>
      </c>
      <c r="H81" s="68">
        <v>60.180664062499936</v>
      </c>
      <c r="I81" s="68">
        <v>-37.570492303002567</v>
      </c>
    </row>
    <row r="82" spans="2:9" x14ac:dyDescent="0.25">
      <c r="B82" s="54">
        <v>4000</v>
      </c>
      <c r="C82" s="55">
        <v>13</v>
      </c>
      <c r="D82" s="56">
        <v>40</v>
      </c>
      <c r="E82" s="57">
        <v>2</v>
      </c>
      <c r="F82" s="53">
        <v>1223.2508535353697</v>
      </c>
      <c r="G82" s="69">
        <v>6.1695189138604549E-2</v>
      </c>
      <c r="H82" s="68">
        <v>60.180664062499936</v>
      </c>
      <c r="I82" s="68">
        <v>-37.570492303002602</v>
      </c>
    </row>
    <row r="83" spans="2:9" x14ac:dyDescent="0.25">
      <c r="B83" s="54">
        <v>4000</v>
      </c>
      <c r="C83" s="55">
        <v>13</v>
      </c>
      <c r="D83" s="56">
        <v>40</v>
      </c>
      <c r="E83" s="57">
        <v>3</v>
      </c>
      <c r="F83" s="53">
        <v>1233.1443474496814</v>
      </c>
      <c r="G83" s="69">
        <v>0.2126225155656932</v>
      </c>
      <c r="H83" s="68">
        <v>73.836880963168511</v>
      </c>
      <c r="I83" s="68">
        <v>-22.672043602569328</v>
      </c>
    </row>
    <row r="84" spans="2:9" x14ac:dyDescent="0.25">
      <c r="B84" s="54">
        <v>4000</v>
      </c>
      <c r="C84" s="55">
        <v>13</v>
      </c>
      <c r="D84" s="56">
        <v>40</v>
      </c>
      <c r="E84" s="57">
        <v>5</v>
      </c>
      <c r="F84" s="53">
        <v>1252.3948167126341</v>
      </c>
      <c r="G84" s="69">
        <v>0.50596672548996979</v>
      </c>
      <c r="H84" s="68">
        <v>74.47587798776955</v>
      </c>
      <c r="I84" s="68">
        <v>-27.872872790150431</v>
      </c>
    </row>
    <row r="85" spans="2:9" x14ac:dyDescent="0.25">
      <c r="B85" s="54">
        <v>4000</v>
      </c>
      <c r="C85" s="55">
        <v>13</v>
      </c>
      <c r="D85" s="56">
        <v>40</v>
      </c>
      <c r="E85" s="57">
        <v>8</v>
      </c>
      <c r="F85" s="53">
        <v>1293.8075192673205</v>
      </c>
      <c r="G85" s="69">
        <v>1.1367875550913966</v>
      </c>
      <c r="H85" s="68">
        <v>75.070557806133849</v>
      </c>
      <c r="I85" s="68">
        <v>-27.611817788327098</v>
      </c>
    </row>
    <row r="86" spans="2:9" x14ac:dyDescent="0.25">
      <c r="B86" s="54">
        <v>4000</v>
      </c>
      <c r="C86" s="55">
        <v>13</v>
      </c>
      <c r="D86" s="56">
        <v>40</v>
      </c>
      <c r="E86" s="57">
        <v>10</v>
      </c>
      <c r="F86" s="53">
        <v>1329.2043322780389</v>
      </c>
      <c r="G86" s="69">
        <v>1.6758326322498929</v>
      </c>
      <c r="H86" s="68">
        <v>75.365780279381539</v>
      </c>
      <c r="I86" s="68">
        <v>-27.531186415936908</v>
      </c>
    </row>
    <row r="87" spans="2:9" x14ac:dyDescent="0.25">
      <c r="B87" s="54">
        <v>4000</v>
      </c>
      <c r="C87" s="55">
        <v>14</v>
      </c>
      <c r="D87" s="56">
        <v>50</v>
      </c>
      <c r="E87" s="57">
        <v>0.2</v>
      </c>
      <c r="F87" s="53">
        <v>1219.668746184685</v>
      </c>
      <c r="G87" s="69">
        <v>7.7118986423255678E-3</v>
      </c>
      <c r="H87" s="68">
        <v>60.180664062499986</v>
      </c>
      <c r="I87" s="68">
        <v>-37.570492303002325</v>
      </c>
    </row>
    <row r="88" spans="2:9" x14ac:dyDescent="0.25">
      <c r="B88" s="54">
        <v>4000</v>
      </c>
      <c r="C88" s="55">
        <v>14</v>
      </c>
      <c r="D88" s="56">
        <v>50</v>
      </c>
      <c r="E88" s="57">
        <v>1</v>
      </c>
      <c r="F88" s="53">
        <v>1221.5464501704807</v>
      </c>
      <c r="G88" s="69">
        <v>3.8559493211627847E-2</v>
      </c>
      <c r="H88" s="68">
        <v>60.180664062499986</v>
      </c>
      <c r="I88" s="68">
        <v>-37.570492303002581</v>
      </c>
    </row>
    <row r="89" spans="2:9" x14ac:dyDescent="0.25">
      <c r="B89" s="54">
        <v>4000</v>
      </c>
      <c r="C89" s="55">
        <v>14</v>
      </c>
      <c r="D89" s="56">
        <v>50</v>
      </c>
      <c r="E89" s="57">
        <v>2</v>
      </c>
      <c r="F89" s="53">
        <v>1223.8996984585992</v>
      </c>
      <c r="G89" s="69">
        <v>7.7118986423255695E-2</v>
      </c>
      <c r="H89" s="68">
        <v>60.180664062499986</v>
      </c>
      <c r="I89" s="68">
        <v>-37.570492303002602</v>
      </c>
    </row>
    <row r="90" spans="2:9" x14ac:dyDescent="0.25">
      <c r="B90" s="54">
        <v>4000</v>
      </c>
      <c r="C90" s="55">
        <v>14</v>
      </c>
      <c r="D90" s="56">
        <v>50</v>
      </c>
      <c r="E90" s="57">
        <v>3</v>
      </c>
      <c r="F90" s="53">
        <v>1226.2597448643555</v>
      </c>
      <c r="G90" s="69">
        <v>0.11567847963488355</v>
      </c>
      <c r="H90" s="68">
        <v>260.5602551916175</v>
      </c>
      <c r="I90" s="68">
        <v>-37.570492303002553</v>
      </c>
    </row>
    <row r="91" spans="2:9" x14ac:dyDescent="0.25">
      <c r="B91" s="54">
        <v>4000</v>
      </c>
      <c r="C91" s="55">
        <v>14</v>
      </c>
      <c r="D91" s="56">
        <v>50</v>
      </c>
      <c r="E91" s="57">
        <v>5</v>
      </c>
      <c r="F91" s="53">
        <v>1253.8740310001619</v>
      </c>
      <c r="G91" s="69">
        <v>0.56923060990685637</v>
      </c>
      <c r="H91" s="68">
        <v>74.290491951777511</v>
      </c>
      <c r="I91" s="68">
        <v>-27.860139593789935</v>
      </c>
    </row>
    <row r="92" spans="2:9" x14ac:dyDescent="0.25">
      <c r="B92" s="54">
        <v>4000</v>
      </c>
      <c r="C92" s="55">
        <v>14</v>
      </c>
      <c r="D92" s="56">
        <v>50</v>
      </c>
      <c r="E92" s="57">
        <v>8</v>
      </c>
      <c r="F92" s="53">
        <v>1296.8593103630978</v>
      </c>
      <c r="G92" s="69">
        <v>1.2744559488412732</v>
      </c>
      <c r="H92" s="68">
        <v>74.879055542539518</v>
      </c>
      <c r="I92" s="68">
        <v>-27.667309458293985</v>
      </c>
    </row>
    <row r="93" spans="2:9" x14ac:dyDescent="0.25">
      <c r="B93" s="54">
        <v>4000</v>
      </c>
      <c r="C93" s="55">
        <v>14</v>
      </c>
      <c r="D93" s="56">
        <v>50</v>
      </c>
      <c r="E93" s="57">
        <v>10</v>
      </c>
      <c r="F93" s="53">
        <v>1333.5193778247356</v>
      </c>
      <c r="G93" s="69">
        <v>1.8757553570941561</v>
      </c>
      <c r="H93" s="68">
        <v>75.167325282803773</v>
      </c>
      <c r="I93" s="68">
        <v>-27.583594344069461</v>
      </c>
    </row>
    <row r="94" spans="2:9" x14ac:dyDescent="0.25">
      <c r="B94" s="54">
        <v>4000</v>
      </c>
      <c r="C94" s="55">
        <v>15</v>
      </c>
      <c r="D94" s="56">
        <v>60</v>
      </c>
      <c r="E94" s="57">
        <v>0.2</v>
      </c>
      <c r="F94" s="53">
        <v>1219.724979411365</v>
      </c>
      <c r="G94" s="69">
        <v>9.2542783707906806E-3</v>
      </c>
      <c r="H94" s="68">
        <v>60.180664062500043</v>
      </c>
      <c r="I94" s="68">
        <v>-37.57049230300283</v>
      </c>
    </row>
    <row r="95" spans="2:9" x14ac:dyDescent="0.25">
      <c r="B95" s="54">
        <v>4000</v>
      </c>
      <c r="C95" s="55">
        <v>15</v>
      </c>
      <c r="D95" s="56">
        <v>60</v>
      </c>
      <c r="E95" s="57">
        <v>1</v>
      </c>
      <c r="F95" s="53">
        <v>1221.8276163038802</v>
      </c>
      <c r="G95" s="69">
        <v>4.6271391853953403E-2</v>
      </c>
      <c r="H95" s="68">
        <v>60.180664062500021</v>
      </c>
      <c r="I95" s="68">
        <v>-37.570492303002602</v>
      </c>
    </row>
    <row r="96" spans="2:9" x14ac:dyDescent="0.25">
      <c r="B96" s="54">
        <v>4000</v>
      </c>
      <c r="C96" s="55">
        <v>15</v>
      </c>
      <c r="D96" s="56">
        <v>60</v>
      </c>
      <c r="E96" s="57">
        <v>2</v>
      </c>
      <c r="F96" s="53">
        <v>1224.4620307253981</v>
      </c>
      <c r="G96" s="69">
        <v>9.2542783707906806E-2</v>
      </c>
      <c r="H96" s="68">
        <v>60.180664062500021</v>
      </c>
      <c r="I96" s="68">
        <v>-37.570492303002588</v>
      </c>
    </row>
    <row r="97" spans="2:9" x14ac:dyDescent="0.25">
      <c r="B97" s="54">
        <v>4000</v>
      </c>
      <c r="C97" s="55">
        <v>15</v>
      </c>
      <c r="D97" s="56">
        <v>60</v>
      </c>
      <c r="E97" s="57">
        <v>3</v>
      </c>
      <c r="F97" s="53">
        <v>1227.1032432645538</v>
      </c>
      <c r="G97" s="69">
        <v>0.13881417556186026</v>
      </c>
      <c r="H97" s="68">
        <v>60.1806640625</v>
      </c>
      <c r="I97" s="68">
        <v>-37.570492303002595</v>
      </c>
    </row>
    <row r="98" spans="2:9" x14ac:dyDescent="0.25">
      <c r="B98" s="54">
        <v>4000</v>
      </c>
      <c r="C98" s="55">
        <v>15</v>
      </c>
      <c r="D98" s="56">
        <v>60</v>
      </c>
      <c r="E98" s="57">
        <v>5</v>
      </c>
      <c r="F98" s="53">
        <v>1255.0706387688933</v>
      </c>
      <c r="G98" s="69">
        <v>0.63098907153353612</v>
      </c>
      <c r="H98" s="68">
        <v>74.149339459836426</v>
      </c>
      <c r="I98" s="68">
        <v>-27.910589310574608</v>
      </c>
    </row>
    <row r="99" spans="2:9" x14ac:dyDescent="0.25">
      <c r="B99" s="54">
        <v>4000</v>
      </c>
      <c r="C99" s="55">
        <v>15</v>
      </c>
      <c r="D99" s="56">
        <v>60</v>
      </c>
      <c r="E99" s="57">
        <v>8</v>
      </c>
      <c r="F99" s="53">
        <v>1299.3216816060431</v>
      </c>
      <c r="G99" s="69">
        <v>1.4089061661592059</v>
      </c>
      <c r="H99" s="68">
        <v>74.735615257772878</v>
      </c>
      <c r="I99" s="68">
        <v>-27.711115565335366</v>
      </c>
    </row>
    <row r="100" spans="2:9" x14ac:dyDescent="0.25">
      <c r="B100" s="54">
        <v>4000</v>
      </c>
      <c r="C100" s="55">
        <v>15</v>
      </c>
      <c r="D100" s="56">
        <v>60</v>
      </c>
      <c r="E100" s="57">
        <v>10</v>
      </c>
      <c r="F100" s="53">
        <v>1336.9982673991456</v>
      </c>
      <c r="G100" s="69">
        <v>2.0710792456367009</v>
      </c>
      <c r="H100" s="68">
        <v>75.0197887663345</v>
      </c>
      <c r="I100" s="68">
        <v>-27.624815555314143</v>
      </c>
    </row>
    <row r="101" spans="2:9" x14ac:dyDescent="0.25">
      <c r="B101" s="54">
        <v>6000</v>
      </c>
      <c r="C101" s="55">
        <v>12</v>
      </c>
      <c r="D101" s="56">
        <v>30</v>
      </c>
      <c r="E101" s="57">
        <v>0.2</v>
      </c>
      <c r="F101" s="53">
        <v>1829.2921766958018</v>
      </c>
      <c r="G101" s="69">
        <v>6.9407087780930096E-3</v>
      </c>
      <c r="H101" s="68">
        <v>60.180664062500043</v>
      </c>
      <c r="I101" s="68">
        <v>-37.570492303002581</v>
      </c>
    </row>
    <row r="102" spans="2:9" x14ac:dyDescent="0.25">
      <c r="B102" s="54">
        <v>6000</v>
      </c>
      <c r="C102" s="55">
        <v>12</v>
      </c>
      <c r="D102" s="56">
        <v>30</v>
      </c>
      <c r="E102" s="57">
        <v>1</v>
      </c>
      <c r="F102" s="53">
        <v>1831.2636027260642</v>
      </c>
      <c r="G102" s="69">
        <v>3.4703543890465059E-2</v>
      </c>
      <c r="H102" s="68">
        <v>60.180664062499986</v>
      </c>
      <c r="I102" s="68">
        <v>-37.570492303002581</v>
      </c>
    </row>
    <row r="103" spans="2:9" x14ac:dyDescent="0.25">
      <c r="B103" s="54">
        <v>6000</v>
      </c>
      <c r="C103" s="55">
        <v>12</v>
      </c>
      <c r="D103" s="56">
        <v>30</v>
      </c>
      <c r="E103" s="57">
        <v>2</v>
      </c>
      <c r="F103" s="53">
        <v>1833.7340035697655</v>
      </c>
      <c r="G103" s="69">
        <v>6.9407087780930118E-2</v>
      </c>
      <c r="H103" s="68">
        <v>248.77985356107183</v>
      </c>
      <c r="I103" s="68">
        <v>-37.570492303002581</v>
      </c>
    </row>
    <row r="104" spans="2:9" x14ac:dyDescent="0.25">
      <c r="B104" s="54">
        <v>6000</v>
      </c>
      <c r="C104" s="55">
        <v>12</v>
      </c>
      <c r="D104" s="56">
        <v>30</v>
      </c>
      <c r="E104" s="57">
        <v>3</v>
      </c>
      <c r="F104" s="53">
        <v>1848.3963076791786</v>
      </c>
      <c r="G104" s="69">
        <v>0.27599328388679495</v>
      </c>
      <c r="H104" s="68">
        <v>74.09835415428357</v>
      </c>
      <c r="I104" s="68">
        <v>-27.925803707930601</v>
      </c>
    </row>
    <row r="105" spans="2:9" x14ac:dyDescent="0.25">
      <c r="B105" s="54">
        <v>6000</v>
      </c>
      <c r="C105" s="55">
        <v>12</v>
      </c>
      <c r="D105" s="56">
        <v>30</v>
      </c>
      <c r="E105" s="57">
        <v>5</v>
      </c>
      <c r="F105" s="53">
        <v>1875.7038095808045</v>
      </c>
      <c r="G105" s="69">
        <v>0.66042476538712758</v>
      </c>
      <c r="H105" s="68">
        <v>74.73561525777292</v>
      </c>
      <c r="I105" s="68">
        <v>-27.710950356090791</v>
      </c>
    </row>
    <row r="106" spans="2:9" x14ac:dyDescent="0.25">
      <c r="B106" s="54">
        <v>6000</v>
      </c>
      <c r="C106" s="55">
        <v>12</v>
      </c>
      <c r="D106" s="56">
        <v>30</v>
      </c>
      <c r="E106" s="57">
        <v>8</v>
      </c>
      <c r="F106" s="53">
        <v>1934.7136415441107</v>
      </c>
      <c r="G106" s="69">
        <v>1.4909453863511297</v>
      </c>
      <c r="H106" s="68">
        <v>75.344869143618695</v>
      </c>
      <c r="I106" s="68">
        <v>-27.537998539616325</v>
      </c>
    </row>
    <row r="107" spans="2:9" x14ac:dyDescent="0.25">
      <c r="B107" s="54">
        <v>6000</v>
      </c>
      <c r="C107" s="55">
        <v>12</v>
      </c>
      <c r="D107" s="56">
        <v>30</v>
      </c>
      <c r="E107" s="57">
        <v>10</v>
      </c>
      <c r="F107" s="53">
        <v>1985.3035672769392</v>
      </c>
      <c r="G107" s="69">
        <v>2.2028389557633048</v>
      </c>
      <c r="H107" s="68">
        <v>75.652793137997321</v>
      </c>
      <c r="I107" s="68">
        <v>-27.461244185229088</v>
      </c>
    </row>
    <row r="108" spans="2:9" x14ac:dyDescent="0.25">
      <c r="B108" s="54">
        <v>6000</v>
      </c>
      <c r="C108" s="55">
        <v>13</v>
      </c>
      <c r="D108" s="56">
        <v>40</v>
      </c>
      <c r="E108" s="57">
        <v>0.2</v>
      </c>
      <c r="F108" s="53">
        <v>1829.405724557367</v>
      </c>
      <c r="G108" s="69">
        <v>9.2542783707906823E-3</v>
      </c>
      <c r="H108" s="68">
        <v>60.180664062499957</v>
      </c>
      <c r="I108" s="68">
        <v>-37.570492303002531</v>
      </c>
    </row>
    <row r="109" spans="2:9" x14ac:dyDescent="0.25">
      <c r="B109" s="54">
        <v>6000</v>
      </c>
      <c r="C109" s="55">
        <v>13</v>
      </c>
      <c r="D109" s="56">
        <v>40</v>
      </c>
      <c r="E109" s="57">
        <v>1</v>
      </c>
      <c r="F109" s="53">
        <v>1831.8313420338898</v>
      </c>
      <c r="G109" s="69">
        <v>4.6271391853953403E-2</v>
      </c>
      <c r="H109" s="68">
        <v>60.180664062500021</v>
      </c>
      <c r="I109" s="68">
        <v>-37.570492303002631</v>
      </c>
    </row>
    <row r="110" spans="2:9" x14ac:dyDescent="0.25">
      <c r="B110" s="54">
        <v>6000</v>
      </c>
      <c r="C110" s="55">
        <v>13</v>
      </c>
      <c r="D110" s="56">
        <v>40</v>
      </c>
      <c r="E110" s="57">
        <v>2</v>
      </c>
      <c r="F110" s="53">
        <v>1834.8694821854169</v>
      </c>
      <c r="G110" s="69">
        <v>9.2542783707906806E-2</v>
      </c>
      <c r="H110" s="68">
        <v>60.180664062500021</v>
      </c>
      <c r="I110" s="68">
        <v>-37.570492303002581</v>
      </c>
    </row>
    <row r="111" spans="2:9" x14ac:dyDescent="0.25">
      <c r="B111" s="54">
        <v>6000</v>
      </c>
      <c r="C111" s="55">
        <v>13</v>
      </c>
      <c r="D111" s="56">
        <v>40</v>
      </c>
      <c r="E111" s="57">
        <v>3</v>
      </c>
      <c r="F111" s="53">
        <v>1849.7012254098372</v>
      </c>
      <c r="G111" s="69">
        <v>0.31893377334853984</v>
      </c>
      <c r="H111" s="68">
        <v>73.836880963168539</v>
      </c>
      <c r="I111" s="68">
        <v>-22.672043602569328</v>
      </c>
    </row>
    <row r="112" spans="2:9" x14ac:dyDescent="0.25">
      <c r="B112" s="54">
        <v>6000</v>
      </c>
      <c r="C112" s="55">
        <v>13</v>
      </c>
      <c r="D112" s="56">
        <v>40</v>
      </c>
      <c r="E112" s="57">
        <v>5</v>
      </c>
      <c r="F112" s="53">
        <v>1878.5497368337149</v>
      </c>
      <c r="G112" s="69">
        <v>0.7589500882349548</v>
      </c>
      <c r="H112" s="68">
        <v>74.47587798776955</v>
      </c>
      <c r="I112" s="68">
        <v>-27.794504782752171</v>
      </c>
    </row>
    <row r="113" spans="2:9" x14ac:dyDescent="0.25">
      <c r="B113" s="54">
        <v>6000</v>
      </c>
      <c r="C113" s="55">
        <v>13</v>
      </c>
      <c r="D113" s="56">
        <v>40</v>
      </c>
      <c r="E113" s="57">
        <v>8</v>
      </c>
      <c r="F113" s="53">
        <v>1940.6025090187752</v>
      </c>
      <c r="G113" s="69">
        <v>1.705181332637095</v>
      </c>
      <c r="H113" s="68">
        <v>75.070557806133806</v>
      </c>
      <c r="I113" s="68">
        <v>-27.611785572240088</v>
      </c>
    </row>
    <row r="114" spans="2:9" x14ac:dyDescent="0.25">
      <c r="B114" s="54">
        <v>6000</v>
      </c>
      <c r="C114" s="55">
        <v>13</v>
      </c>
      <c r="D114" s="56">
        <v>40</v>
      </c>
      <c r="E114" s="57">
        <v>10</v>
      </c>
      <c r="F114" s="53">
        <v>1993.6365454761126</v>
      </c>
      <c r="G114" s="69">
        <v>2.5137489483748392</v>
      </c>
      <c r="H114" s="68">
        <v>75.365780279381539</v>
      </c>
      <c r="I114" s="68">
        <v>-27.531186414179665</v>
      </c>
    </row>
    <row r="115" spans="2:9" x14ac:dyDescent="0.25">
      <c r="B115" s="54">
        <v>6000</v>
      </c>
      <c r="C115" s="55">
        <v>14</v>
      </c>
      <c r="D115" s="56">
        <v>50</v>
      </c>
      <c r="E115" s="57">
        <v>0.2</v>
      </c>
      <c r="F115" s="53">
        <v>1829.5030512958515</v>
      </c>
      <c r="G115" s="69">
        <v>1.1567847963488349E-2</v>
      </c>
      <c r="H115" s="68">
        <v>60.180664062500078</v>
      </c>
      <c r="I115" s="68">
        <v>-37.570492303002553</v>
      </c>
    </row>
    <row r="116" spans="2:9" x14ac:dyDescent="0.25">
      <c r="B116" s="54">
        <v>6000</v>
      </c>
      <c r="C116" s="55">
        <v>14</v>
      </c>
      <c r="D116" s="56">
        <v>50</v>
      </c>
      <c r="E116" s="57">
        <v>1</v>
      </c>
      <c r="F116" s="53">
        <v>1832.3179757263119</v>
      </c>
      <c r="G116" s="69">
        <v>5.7839239817441775E-2</v>
      </c>
      <c r="H116" s="68">
        <v>60.180664062500021</v>
      </c>
      <c r="I116" s="68">
        <v>-37.570492303002581</v>
      </c>
    </row>
    <row r="117" spans="2:9" x14ac:dyDescent="0.25">
      <c r="B117" s="54">
        <v>6000</v>
      </c>
      <c r="C117" s="55">
        <v>14</v>
      </c>
      <c r="D117" s="56">
        <v>50</v>
      </c>
      <c r="E117" s="57">
        <v>2</v>
      </c>
      <c r="F117" s="53">
        <v>1835.842749570261</v>
      </c>
      <c r="G117" s="69">
        <v>0.11567847963488355</v>
      </c>
      <c r="H117" s="68">
        <v>60.180664062500021</v>
      </c>
      <c r="I117" s="68">
        <v>-37.570492303002588</v>
      </c>
    </row>
    <row r="118" spans="2:9" x14ac:dyDescent="0.25">
      <c r="B118" s="54">
        <v>6000</v>
      </c>
      <c r="C118" s="55">
        <v>14</v>
      </c>
      <c r="D118" s="56">
        <v>50</v>
      </c>
      <c r="E118" s="57">
        <v>3</v>
      </c>
      <c r="F118" s="53">
        <v>1839.3743215318484</v>
      </c>
      <c r="G118" s="69">
        <v>0.1735177194523253</v>
      </c>
      <c r="H118" s="68">
        <v>260.56025519161756</v>
      </c>
      <c r="I118" s="68">
        <v>-37.570492303002617</v>
      </c>
    </row>
    <row r="119" spans="2:9" x14ac:dyDescent="0.25">
      <c r="B119" s="54">
        <v>6000</v>
      </c>
      <c r="C119" s="55">
        <v>14</v>
      </c>
      <c r="D119" s="56">
        <v>50</v>
      </c>
      <c r="E119" s="57">
        <v>5</v>
      </c>
      <c r="F119" s="53">
        <v>1880.7685582650067</v>
      </c>
      <c r="G119" s="69">
        <v>0.85384591486028438</v>
      </c>
      <c r="H119" s="68">
        <v>74.290491951777554</v>
      </c>
      <c r="I119" s="68">
        <v>-27.860139593789974</v>
      </c>
    </row>
    <row r="120" spans="2:9" x14ac:dyDescent="0.25">
      <c r="B120" s="54">
        <v>6000</v>
      </c>
      <c r="C120" s="55">
        <v>14</v>
      </c>
      <c r="D120" s="56">
        <v>50</v>
      </c>
      <c r="E120" s="57">
        <v>8</v>
      </c>
      <c r="F120" s="53">
        <v>1945.1801956624417</v>
      </c>
      <c r="G120" s="69">
        <v>1.9116839232619098</v>
      </c>
      <c r="H120" s="68">
        <v>74.879055542539561</v>
      </c>
      <c r="I120" s="68">
        <v>-27.667309458293985</v>
      </c>
    </row>
    <row r="121" spans="2:9" x14ac:dyDescent="0.25">
      <c r="B121" s="54">
        <v>6000</v>
      </c>
      <c r="C121" s="55">
        <v>14</v>
      </c>
      <c r="D121" s="56">
        <v>50</v>
      </c>
      <c r="E121" s="57">
        <v>10</v>
      </c>
      <c r="F121" s="53">
        <v>2000.1091137961575</v>
      </c>
      <c r="G121" s="69">
        <v>2.8136330356412338</v>
      </c>
      <c r="H121" s="68">
        <v>75.167325282803773</v>
      </c>
      <c r="I121" s="68">
        <v>-27.5835943440695</v>
      </c>
    </row>
    <row r="122" spans="2:9" x14ac:dyDescent="0.25">
      <c r="B122" s="54">
        <v>6000</v>
      </c>
      <c r="C122" s="55">
        <v>15</v>
      </c>
      <c r="D122" s="56">
        <v>60</v>
      </c>
      <c r="E122" s="57">
        <v>0.2</v>
      </c>
      <c r="F122" s="53">
        <v>1829.5874011358712</v>
      </c>
      <c r="G122" s="69">
        <v>1.3881417556186023E-2</v>
      </c>
      <c r="H122" s="68">
        <v>60.180664062500021</v>
      </c>
      <c r="I122" s="68">
        <v>-37.570492303002553</v>
      </c>
    </row>
    <row r="123" spans="2:9" x14ac:dyDescent="0.25">
      <c r="B123" s="54">
        <v>6000</v>
      </c>
      <c r="C123" s="55">
        <v>15</v>
      </c>
      <c r="D123" s="56">
        <v>60</v>
      </c>
      <c r="E123" s="57">
        <v>1</v>
      </c>
      <c r="F123" s="53">
        <v>1832.7397249264111</v>
      </c>
      <c r="G123" s="69">
        <v>6.9407087780930132E-2</v>
      </c>
      <c r="H123" s="68">
        <v>60.180664062500021</v>
      </c>
      <c r="I123" s="68">
        <v>-37.570492303002553</v>
      </c>
    </row>
    <row r="124" spans="2:9" x14ac:dyDescent="0.25">
      <c r="B124" s="54">
        <v>6000</v>
      </c>
      <c r="C124" s="55">
        <v>15</v>
      </c>
      <c r="D124" s="56">
        <v>60</v>
      </c>
      <c r="E124" s="57">
        <v>2</v>
      </c>
      <c r="F124" s="53">
        <v>1836.6862479704594</v>
      </c>
      <c r="G124" s="69">
        <v>0.13881417556186026</v>
      </c>
      <c r="H124" s="68">
        <v>60.180664062500021</v>
      </c>
      <c r="I124" s="68">
        <v>-37.570492303002553</v>
      </c>
    </row>
    <row r="125" spans="2:9" x14ac:dyDescent="0.25">
      <c r="B125" s="54">
        <v>6000</v>
      </c>
      <c r="C125" s="55">
        <v>15</v>
      </c>
      <c r="D125" s="56">
        <v>60</v>
      </c>
      <c r="E125" s="57">
        <v>3</v>
      </c>
      <c r="F125" s="53">
        <v>1840.6395691321459</v>
      </c>
      <c r="G125" s="69">
        <v>0.2082212633427904</v>
      </c>
      <c r="H125" s="68">
        <v>60.180664062499964</v>
      </c>
      <c r="I125" s="68">
        <v>-37.570492303002609</v>
      </c>
    </row>
    <row r="126" spans="2:9" x14ac:dyDescent="0.25">
      <c r="B126" s="54">
        <v>6000</v>
      </c>
      <c r="C126" s="55">
        <v>15</v>
      </c>
      <c r="D126" s="56">
        <v>60</v>
      </c>
      <c r="E126" s="57">
        <v>5</v>
      </c>
      <c r="F126" s="53">
        <v>1882.5634699181037</v>
      </c>
      <c r="G126" s="69">
        <v>0.94648360730030423</v>
      </c>
      <c r="H126" s="68">
        <v>74.149339459836469</v>
      </c>
      <c r="I126" s="68">
        <v>-27.910589310574618</v>
      </c>
    </row>
    <row r="127" spans="2:9" x14ac:dyDescent="0.25">
      <c r="B127" s="54">
        <v>6000</v>
      </c>
      <c r="C127" s="55">
        <v>15</v>
      </c>
      <c r="D127" s="56">
        <v>60</v>
      </c>
      <c r="E127" s="57">
        <v>8</v>
      </c>
      <c r="F127" s="53">
        <v>1948.8737525268593</v>
      </c>
      <c r="G127" s="69">
        <v>2.1133592492388087</v>
      </c>
      <c r="H127" s="68">
        <v>74.735615257772892</v>
      </c>
      <c r="I127" s="68">
        <v>-27.711115565335376</v>
      </c>
    </row>
    <row r="128" spans="2:9" x14ac:dyDescent="0.25">
      <c r="B128" s="54">
        <v>6000</v>
      </c>
      <c r="C128" s="55">
        <v>15</v>
      </c>
      <c r="D128" s="56">
        <v>60</v>
      </c>
      <c r="E128" s="57">
        <v>10</v>
      </c>
      <c r="F128" s="53">
        <v>2005.3274481577726</v>
      </c>
      <c r="G128" s="69">
        <v>3.1066188684550511</v>
      </c>
      <c r="H128" s="68">
        <v>75.0197887663345</v>
      </c>
      <c r="I128" s="68">
        <v>-27.624815555314147</v>
      </c>
    </row>
    <row r="129" spans="2:9" x14ac:dyDescent="0.25">
      <c r="B129" s="54">
        <v>8000</v>
      </c>
      <c r="C129" s="55">
        <v>12</v>
      </c>
      <c r="D129" s="56">
        <v>30</v>
      </c>
      <c r="E129" s="57">
        <v>0.2</v>
      </c>
      <c r="F129" s="53">
        <v>2439.0561902736185</v>
      </c>
      <c r="G129" s="69">
        <v>9.2542783707906806E-3</v>
      </c>
      <c r="H129" s="68">
        <v>60.1806640625</v>
      </c>
      <c r="I129" s="68">
        <v>-37.570492303002609</v>
      </c>
    </row>
    <row r="130" spans="2:9" x14ac:dyDescent="0.25">
      <c r="B130" s="54">
        <v>8000</v>
      </c>
      <c r="C130" s="55">
        <v>12</v>
      </c>
      <c r="D130" s="56">
        <v>30</v>
      </c>
      <c r="E130" s="57">
        <v>1</v>
      </c>
      <c r="F130" s="53">
        <v>2441.6836706151457</v>
      </c>
      <c r="G130" s="69">
        <v>4.6271391853953403E-2</v>
      </c>
      <c r="H130" s="68">
        <v>60.180664062500021</v>
      </c>
      <c r="I130" s="68">
        <v>-37.570492303002609</v>
      </c>
    </row>
    <row r="131" spans="2:9" x14ac:dyDescent="0.25">
      <c r="B131" s="54">
        <v>8000</v>
      </c>
      <c r="C131" s="55">
        <v>12</v>
      </c>
      <c r="D131" s="56">
        <v>30</v>
      </c>
      <c r="E131" s="57">
        <v>2</v>
      </c>
      <c r="F131" s="53">
        <v>2444.9741393479285</v>
      </c>
      <c r="G131" s="69">
        <v>9.2542783707906806E-2</v>
      </c>
      <c r="H131" s="68">
        <v>248.77985356107177</v>
      </c>
      <c r="I131" s="68">
        <v>-37.570492303002588</v>
      </c>
    </row>
    <row r="132" spans="2:9" x14ac:dyDescent="0.25">
      <c r="B132" s="54">
        <v>8000</v>
      </c>
      <c r="C132" s="55">
        <v>12</v>
      </c>
      <c r="D132" s="56">
        <v>30</v>
      </c>
      <c r="E132" s="57">
        <v>3</v>
      </c>
      <c r="F132" s="53">
        <v>2464.518213062448</v>
      </c>
      <c r="G132" s="69">
        <v>0.36799104518239323</v>
      </c>
      <c r="H132" s="68">
        <v>74.098354154283598</v>
      </c>
      <c r="I132" s="68">
        <v>-27.92580370793063</v>
      </c>
    </row>
    <row r="133" spans="2:9" x14ac:dyDescent="0.25">
      <c r="B133" s="54">
        <v>8000</v>
      </c>
      <c r="C133" s="55">
        <v>12</v>
      </c>
      <c r="D133" s="56">
        <v>30</v>
      </c>
      <c r="E133" s="57">
        <v>5</v>
      </c>
      <c r="F133" s="53">
        <v>2500.9100872842482</v>
      </c>
      <c r="G133" s="69">
        <v>0.88056635384950332</v>
      </c>
      <c r="H133" s="68">
        <v>74.735615257772992</v>
      </c>
      <c r="I133" s="68">
        <v>-27.710950356090773</v>
      </c>
    </row>
    <row r="134" spans="2:9" x14ac:dyDescent="0.25">
      <c r="B134" s="54">
        <v>8000</v>
      </c>
      <c r="C134" s="55">
        <v>12</v>
      </c>
      <c r="D134" s="56">
        <v>30</v>
      </c>
      <c r="E134" s="57">
        <v>8</v>
      </c>
      <c r="F134" s="53">
        <v>2579.545675470677</v>
      </c>
      <c r="G134" s="69">
        <v>1.9879271818015065</v>
      </c>
      <c r="H134" s="68">
        <v>75.344869143618681</v>
      </c>
      <c r="I134" s="68">
        <v>-27.537998539616325</v>
      </c>
    </row>
    <row r="135" spans="2:9" x14ac:dyDescent="0.25">
      <c r="B135" s="54">
        <v>8000</v>
      </c>
      <c r="C135" s="55">
        <v>12</v>
      </c>
      <c r="D135" s="56">
        <v>30</v>
      </c>
      <c r="E135" s="57">
        <v>10</v>
      </c>
      <c r="F135" s="53">
        <v>2646.9581210752881</v>
      </c>
      <c r="G135" s="69">
        <v>2.9371186076844049</v>
      </c>
      <c r="H135" s="68">
        <v>75.652793137997392</v>
      </c>
      <c r="I135" s="68">
        <v>-27.461244185229106</v>
      </c>
    </row>
    <row r="136" spans="2:9" x14ac:dyDescent="0.25">
      <c r="B136" s="54">
        <v>8000</v>
      </c>
      <c r="C136" s="55">
        <v>13</v>
      </c>
      <c r="D136" s="56">
        <v>40</v>
      </c>
      <c r="E136" s="57">
        <v>0.2</v>
      </c>
      <c r="F136" s="53">
        <v>2439.2075874223719</v>
      </c>
      <c r="G136" s="69">
        <v>1.233903782772091E-2</v>
      </c>
      <c r="H136" s="68">
        <v>60.180664062499979</v>
      </c>
      <c r="I136" s="68">
        <v>-37.57049230300256</v>
      </c>
    </row>
    <row r="137" spans="2:9" x14ac:dyDescent="0.25">
      <c r="B137" s="54">
        <v>8000</v>
      </c>
      <c r="C137" s="55">
        <v>13</v>
      </c>
      <c r="D137" s="56">
        <v>40</v>
      </c>
      <c r="E137" s="57">
        <v>1</v>
      </c>
      <c r="F137" s="53">
        <v>2442.4406563589132</v>
      </c>
      <c r="G137" s="69">
        <v>6.1695189138604549E-2</v>
      </c>
      <c r="H137" s="68">
        <v>60.180664062499936</v>
      </c>
      <c r="I137" s="68">
        <v>-37.570492303002567</v>
      </c>
    </row>
    <row r="138" spans="2:9" x14ac:dyDescent="0.25">
      <c r="B138" s="54">
        <v>8000</v>
      </c>
      <c r="C138" s="55">
        <v>13</v>
      </c>
      <c r="D138" s="56">
        <v>40</v>
      </c>
      <c r="E138" s="57">
        <v>2</v>
      </c>
      <c r="F138" s="53">
        <v>2446.4881108354639</v>
      </c>
      <c r="G138" s="69">
        <v>0.1233903782772091</v>
      </c>
      <c r="H138" s="68">
        <v>60.180664062499936</v>
      </c>
      <c r="I138" s="68">
        <v>-37.570492303002602</v>
      </c>
    </row>
    <row r="139" spans="2:9" x14ac:dyDescent="0.25">
      <c r="B139" s="54">
        <v>8000</v>
      </c>
      <c r="C139" s="55">
        <v>13</v>
      </c>
      <c r="D139" s="56">
        <v>40</v>
      </c>
      <c r="E139" s="57">
        <v>3</v>
      </c>
      <c r="F139" s="53">
        <v>2466.2581033699926</v>
      </c>
      <c r="G139" s="69">
        <v>0.4252450311313864</v>
      </c>
      <c r="H139" s="68">
        <v>73.836880963168511</v>
      </c>
      <c r="I139" s="68">
        <v>-22.672043602569328</v>
      </c>
    </row>
    <row r="140" spans="2:9" x14ac:dyDescent="0.25">
      <c r="B140" s="54">
        <v>8000</v>
      </c>
      <c r="C140" s="55">
        <v>13</v>
      </c>
      <c r="D140" s="56">
        <v>40</v>
      </c>
      <c r="E140" s="57">
        <v>5</v>
      </c>
      <c r="F140" s="53">
        <v>2504.7046569547956</v>
      </c>
      <c r="G140" s="69">
        <v>1.0119334509799396</v>
      </c>
      <c r="H140" s="68">
        <v>74.47587798776955</v>
      </c>
      <c r="I140" s="68">
        <v>-27.794504782752195</v>
      </c>
    </row>
    <row r="141" spans="2:9" x14ac:dyDescent="0.25">
      <c r="B141" s="54">
        <v>8000</v>
      </c>
      <c r="C141" s="55">
        <v>13</v>
      </c>
      <c r="D141" s="56">
        <v>40</v>
      </c>
      <c r="E141" s="57">
        <v>8</v>
      </c>
      <c r="F141" s="53">
        <v>2587.39749877023</v>
      </c>
      <c r="G141" s="69">
        <v>2.2735751101827932</v>
      </c>
      <c r="H141" s="68">
        <v>75.070557806133849</v>
      </c>
      <c r="I141" s="68">
        <v>-27.611785572240098</v>
      </c>
    </row>
    <row r="142" spans="2:9" x14ac:dyDescent="0.25">
      <c r="B142" s="54">
        <v>8000</v>
      </c>
      <c r="C142" s="55">
        <v>13</v>
      </c>
      <c r="D142" s="56">
        <v>40</v>
      </c>
      <c r="E142" s="57">
        <v>10</v>
      </c>
      <c r="F142" s="53">
        <v>2658.068758674186</v>
      </c>
      <c r="G142" s="69">
        <v>3.3516652644997857</v>
      </c>
      <c r="H142" s="68">
        <v>75.365780279381539</v>
      </c>
      <c r="I142" s="68">
        <v>-27.531186414179647</v>
      </c>
    </row>
    <row r="143" spans="2:9" x14ac:dyDescent="0.25">
      <c r="B143" s="54">
        <v>8000</v>
      </c>
      <c r="C143" s="55">
        <v>14</v>
      </c>
      <c r="D143" s="56">
        <v>50</v>
      </c>
      <c r="E143" s="57">
        <v>0.2</v>
      </c>
      <c r="F143" s="53">
        <v>2439.3373564070175</v>
      </c>
      <c r="G143" s="69">
        <v>1.5423797284651136E-2</v>
      </c>
      <c r="H143" s="68">
        <v>60.180664062499986</v>
      </c>
      <c r="I143" s="68">
        <v>-37.570492303002496</v>
      </c>
    </row>
    <row r="144" spans="2:9" x14ac:dyDescent="0.25">
      <c r="B144" s="54">
        <v>8000</v>
      </c>
      <c r="C144" s="55">
        <v>14</v>
      </c>
      <c r="D144" s="56">
        <v>50</v>
      </c>
      <c r="E144" s="57">
        <v>1</v>
      </c>
      <c r="F144" s="53">
        <v>2443.0895012821425</v>
      </c>
      <c r="G144" s="69">
        <v>7.7118986423255695E-2</v>
      </c>
      <c r="H144" s="68">
        <v>60.180664062499986</v>
      </c>
      <c r="I144" s="68">
        <v>-37.570492303002602</v>
      </c>
    </row>
    <row r="145" spans="2:9" x14ac:dyDescent="0.25">
      <c r="B145" s="54">
        <v>8000</v>
      </c>
      <c r="C145" s="55">
        <v>14</v>
      </c>
      <c r="D145" s="56">
        <v>50</v>
      </c>
      <c r="E145" s="57">
        <v>2</v>
      </c>
      <c r="F145" s="53">
        <v>2447.7858006819229</v>
      </c>
      <c r="G145" s="69">
        <v>0.15423797284651139</v>
      </c>
      <c r="H145" s="68">
        <v>60.180664062499986</v>
      </c>
      <c r="I145" s="68">
        <v>-37.570492303002602</v>
      </c>
    </row>
    <row r="146" spans="2:9" x14ac:dyDescent="0.25">
      <c r="B146" s="54">
        <v>8000</v>
      </c>
      <c r="C146" s="55">
        <v>14</v>
      </c>
      <c r="D146" s="56">
        <v>50</v>
      </c>
      <c r="E146" s="57">
        <v>3</v>
      </c>
      <c r="F146" s="53">
        <v>2452.4888981993408</v>
      </c>
      <c r="G146" s="69">
        <v>0.2313569592697671</v>
      </c>
      <c r="H146" s="68">
        <v>260.5602551916175</v>
      </c>
      <c r="I146" s="68">
        <v>-37.570492303002553</v>
      </c>
    </row>
    <row r="147" spans="2:9" x14ac:dyDescent="0.25">
      <c r="B147" s="54">
        <v>8000</v>
      </c>
      <c r="C147" s="55">
        <v>14</v>
      </c>
      <c r="D147" s="56">
        <v>50</v>
      </c>
      <c r="E147" s="57">
        <v>5</v>
      </c>
      <c r="F147" s="53">
        <v>2507.6630855298513</v>
      </c>
      <c r="G147" s="69">
        <v>1.1384612198137127</v>
      </c>
      <c r="H147" s="68">
        <v>74.290491951777511</v>
      </c>
      <c r="I147" s="68">
        <v>-27.860139593789935</v>
      </c>
    </row>
    <row r="148" spans="2:9" x14ac:dyDescent="0.25">
      <c r="B148" s="54">
        <v>8000</v>
      </c>
      <c r="C148" s="55">
        <v>14</v>
      </c>
      <c r="D148" s="56">
        <v>50</v>
      </c>
      <c r="E148" s="57">
        <v>8</v>
      </c>
      <c r="F148" s="53">
        <v>2593.5010809617847</v>
      </c>
      <c r="G148" s="69">
        <v>2.5489118976825464</v>
      </c>
      <c r="H148" s="68">
        <v>74.879055542539518</v>
      </c>
      <c r="I148" s="68">
        <v>-27.667309458293985</v>
      </c>
    </row>
    <row r="149" spans="2:9" x14ac:dyDescent="0.25">
      <c r="B149" s="54">
        <v>8000</v>
      </c>
      <c r="C149" s="55">
        <v>14</v>
      </c>
      <c r="D149" s="56">
        <v>50</v>
      </c>
      <c r="E149" s="57">
        <v>10</v>
      </c>
      <c r="F149" s="53">
        <v>2666.6988497675793</v>
      </c>
      <c r="G149" s="69">
        <v>3.7515107141883122</v>
      </c>
      <c r="H149" s="68">
        <v>75.167325282803773</v>
      </c>
      <c r="I149" s="68">
        <v>-27.583594344069461</v>
      </c>
    </row>
    <row r="150" spans="2:9" x14ac:dyDescent="0.25">
      <c r="B150" s="54">
        <v>8000</v>
      </c>
      <c r="C150" s="55">
        <v>15</v>
      </c>
      <c r="D150" s="56">
        <v>60</v>
      </c>
      <c r="E150" s="57">
        <v>0.2</v>
      </c>
      <c r="F150" s="53">
        <v>2439.4498228603775</v>
      </c>
      <c r="G150" s="69">
        <v>1.8508556741581361E-2</v>
      </c>
      <c r="H150" s="68">
        <v>60.180664062500043</v>
      </c>
      <c r="I150" s="68">
        <v>-37.57049230300283</v>
      </c>
    </row>
    <row r="151" spans="2:9" x14ac:dyDescent="0.25">
      <c r="B151" s="54">
        <v>8000</v>
      </c>
      <c r="C151" s="55">
        <v>15</v>
      </c>
      <c r="D151" s="56">
        <v>60</v>
      </c>
      <c r="E151" s="57">
        <v>1</v>
      </c>
      <c r="F151" s="53">
        <v>2443.6518335489413</v>
      </c>
      <c r="G151" s="69">
        <v>9.2542783707906806E-2</v>
      </c>
      <c r="H151" s="68">
        <v>60.180664062500021</v>
      </c>
      <c r="I151" s="68">
        <v>-37.570492303002602</v>
      </c>
    </row>
    <row r="152" spans="2:9" x14ac:dyDescent="0.25">
      <c r="B152" s="54">
        <v>8000</v>
      </c>
      <c r="C152" s="55">
        <v>15</v>
      </c>
      <c r="D152" s="56">
        <v>60</v>
      </c>
      <c r="E152" s="57">
        <v>2</v>
      </c>
      <c r="F152" s="53">
        <v>2448.9104652155206</v>
      </c>
      <c r="G152" s="69">
        <v>0.18508556741581361</v>
      </c>
      <c r="H152" s="68">
        <v>60.180664062500021</v>
      </c>
      <c r="I152" s="68">
        <v>-37.570492303002588</v>
      </c>
    </row>
    <row r="153" spans="2:9" x14ac:dyDescent="0.25">
      <c r="B153" s="54">
        <v>8000</v>
      </c>
      <c r="C153" s="55">
        <v>15</v>
      </c>
      <c r="D153" s="56">
        <v>60</v>
      </c>
      <c r="E153" s="57">
        <v>3</v>
      </c>
      <c r="F153" s="53">
        <v>2454.1758949997375</v>
      </c>
      <c r="G153" s="69">
        <v>0.27762835112372053</v>
      </c>
      <c r="H153" s="68">
        <v>60.1806640625</v>
      </c>
      <c r="I153" s="68">
        <v>-37.570492303002595</v>
      </c>
    </row>
    <row r="154" spans="2:9" x14ac:dyDescent="0.25">
      <c r="B154" s="54">
        <v>8000</v>
      </c>
      <c r="C154" s="55">
        <v>15</v>
      </c>
      <c r="D154" s="56">
        <v>60</v>
      </c>
      <c r="E154" s="57">
        <v>5</v>
      </c>
      <c r="F154" s="53">
        <v>2510.0563010673141</v>
      </c>
      <c r="G154" s="69">
        <v>1.2619781430670722</v>
      </c>
      <c r="H154" s="68">
        <v>74.149339459836426</v>
      </c>
      <c r="I154" s="68">
        <v>-27.910589310574608</v>
      </c>
    </row>
    <row r="155" spans="2:9" x14ac:dyDescent="0.25">
      <c r="B155" s="54">
        <v>8000</v>
      </c>
      <c r="C155" s="55">
        <v>15</v>
      </c>
      <c r="D155" s="56">
        <v>60</v>
      </c>
      <c r="E155" s="57">
        <v>8</v>
      </c>
      <c r="F155" s="53">
        <v>2598.4258234476752</v>
      </c>
      <c r="G155" s="69">
        <v>2.8178123323184119</v>
      </c>
      <c r="H155" s="68">
        <v>74.735615257772878</v>
      </c>
      <c r="I155" s="68">
        <v>-27.711115565335366</v>
      </c>
    </row>
    <row r="156" spans="2:9" x14ac:dyDescent="0.25">
      <c r="B156" s="54">
        <v>8000</v>
      </c>
      <c r="C156" s="55">
        <v>15</v>
      </c>
      <c r="D156" s="56">
        <v>60</v>
      </c>
      <c r="E156" s="57">
        <v>10</v>
      </c>
      <c r="F156" s="53">
        <v>2673.6566289163993</v>
      </c>
      <c r="G156" s="69">
        <v>4.1421584912734017</v>
      </c>
      <c r="H156" s="68">
        <v>75.0197887663345</v>
      </c>
      <c r="I156" s="68">
        <v>-27.624815555314143</v>
      </c>
    </row>
    <row r="157" spans="2:9" x14ac:dyDescent="0.25">
      <c r="B157" s="54">
        <v>10000</v>
      </c>
      <c r="C157" s="55">
        <v>12</v>
      </c>
      <c r="D157" s="56">
        <v>30</v>
      </c>
      <c r="E157" s="57">
        <v>0.2</v>
      </c>
      <c r="F157" s="53">
        <v>3048.8202038514346</v>
      </c>
      <c r="G157" s="69">
        <v>1.1567847963488347E-2</v>
      </c>
      <c r="H157" s="68">
        <v>60.180664062500043</v>
      </c>
      <c r="I157" s="68">
        <v>-37.570492303002382</v>
      </c>
    </row>
    <row r="158" spans="2:9" x14ac:dyDescent="0.25">
      <c r="B158" s="54">
        <v>10000</v>
      </c>
      <c r="C158" s="55">
        <v>12</v>
      </c>
      <c r="D158" s="56">
        <v>30</v>
      </c>
      <c r="E158" s="57">
        <v>1</v>
      </c>
      <c r="F158" s="53">
        <v>3052.1037385042273</v>
      </c>
      <c r="G158" s="69">
        <v>5.7839239817441761E-2</v>
      </c>
      <c r="H158" s="68">
        <v>60.180664062500014</v>
      </c>
      <c r="I158" s="68">
        <v>-37.570492303002567</v>
      </c>
    </row>
    <row r="159" spans="2:9" x14ac:dyDescent="0.25">
      <c r="B159" s="54">
        <v>10000</v>
      </c>
      <c r="C159" s="55">
        <v>12</v>
      </c>
      <c r="D159" s="56">
        <v>30</v>
      </c>
      <c r="E159" s="57">
        <v>2</v>
      </c>
      <c r="F159" s="53">
        <v>3056.2142751260917</v>
      </c>
      <c r="G159" s="69">
        <v>0.11567847963488352</v>
      </c>
      <c r="H159" s="68">
        <v>248.77985356107177</v>
      </c>
      <c r="I159" s="68">
        <v>-37.570492303002588</v>
      </c>
    </row>
    <row r="160" spans="2:9" x14ac:dyDescent="0.25">
      <c r="B160" s="54">
        <v>10000</v>
      </c>
      <c r="C160" s="55">
        <v>12</v>
      </c>
      <c r="D160" s="56">
        <v>30</v>
      </c>
      <c r="E160" s="57">
        <v>3</v>
      </c>
      <c r="F160" s="53">
        <v>3080.6401184457172</v>
      </c>
      <c r="G160" s="69">
        <v>0.45998880647799162</v>
      </c>
      <c r="H160" s="68">
        <v>74.09835415428357</v>
      </c>
      <c r="I160" s="68">
        <v>-27.925803707930612</v>
      </c>
    </row>
    <row r="161" spans="2:9" x14ac:dyDescent="0.25">
      <c r="B161" s="54">
        <v>10000</v>
      </c>
      <c r="C161" s="55">
        <v>12</v>
      </c>
      <c r="D161" s="56">
        <v>30</v>
      </c>
      <c r="E161" s="57">
        <v>5</v>
      </c>
      <c r="F161" s="53">
        <v>3126.1163649876921</v>
      </c>
      <c r="G161" s="69">
        <v>1.1007079423118791</v>
      </c>
      <c r="H161" s="68">
        <v>74.735615257772963</v>
      </c>
      <c r="I161" s="68">
        <v>-27.710950356090802</v>
      </c>
    </row>
    <row r="162" spans="2:9" x14ac:dyDescent="0.25">
      <c r="B162" s="54">
        <v>10000</v>
      </c>
      <c r="C162" s="55">
        <v>12</v>
      </c>
      <c r="D162" s="56">
        <v>30</v>
      </c>
      <c r="E162" s="57">
        <v>8</v>
      </c>
      <c r="F162" s="53">
        <v>3224.3777093972435</v>
      </c>
      <c r="G162" s="69">
        <v>2.4849089772518815</v>
      </c>
      <c r="H162" s="68">
        <v>75.34486914361878</v>
      </c>
      <c r="I162" s="68">
        <v>-27.53799853961635</v>
      </c>
    </row>
    <row r="163" spans="2:9" x14ac:dyDescent="0.25">
      <c r="B163" s="54">
        <v>10000</v>
      </c>
      <c r="C163" s="55">
        <v>12</v>
      </c>
      <c r="D163" s="56">
        <v>30</v>
      </c>
      <c r="E163" s="57">
        <v>10</v>
      </c>
      <c r="F163" s="53">
        <v>3308.6126748736374</v>
      </c>
      <c r="G163" s="69">
        <v>3.6713982596055068</v>
      </c>
      <c r="H163" s="68">
        <v>75.652793137997392</v>
      </c>
      <c r="I163" s="68">
        <v>-27.461244185229106</v>
      </c>
    </row>
    <row r="164" spans="2:9" x14ac:dyDescent="0.25">
      <c r="B164" s="54">
        <v>10000</v>
      </c>
      <c r="C164" s="55">
        <v>13</v>
      </c>
      <c r="D164" s="56">
        <v>40</v>
      </c>
      <c r="E164" s="57">
        <v>0.2</v>
      </c>
      <c r="F164" s="53">
        <v>3049.0094502873767</v>
      </c>
      <c r="G164" s="69">
        <v>1.5423797284651136E-2</v>
      </c>
      <c r="H164" s="68">
        <v>60.180664062499964</v>
      </c>
      <c r="I164" s="68">
        <v>-37.570492303002588</v>
      </c>
    </row>
    <row r="165" spans="2:9" x14ac:dyDescent="0.25">
      <c r="B165" s="54">
        <v>10000</v>
      </c>
      <c r="C165" s="55">
        <v>13</v>
      </c>
      <c r="D165" s="56">
        <v>40</v>
      </c>
      <c r="E165" s="57">
        <v>1</v>
      </c>
      <c r="F165" s="53">
        <v>3053.0499706839369</v>
      </c>
      <c r="G165" s="69">
        <v>7.7118986423255667E-2</v>
      </c>
      <c r="H165" s="68">
        <v>60.180664062500021</v>
      </c>
      <c r="I165" s="68">
        <v>-37.570492303002645</v>
      </c>
    </row>
    <row r="166" spans="2:9" x14ac:dyDescent="0.25">
      <c r="B166" s="54">
        <v>10000</v>
      </c>
      <c r="C166" s="55">
        <v>13</v>
      </c>
      <c r="D166" s="56">
        <v>40</v>
      </c>
      <c r="E166" s="57">
        <v>2</v>
      </c>
      <c r="F166" s="53">
        <v>3058.1067394855108</v>
      </c>
      <c r="G166" s="69">
        <v>0.15423797284651133</v>
      </c>
      <c r="H166" s="68">
        <v>60.180664062500021</v>
      </c>
      <c r="I166" s="68">
        <v>-37.570492303002602</v>
      </c>
    </row>
    <row r="167" spans="2:9" x14ac:dyDescent="0.25">
      <c r="B167" s="54">
        <v>10000</v>
      </c>
      <c r="C167" s="55">
        <v>13</v>
      </c>
      <c r="D167" s="56">
        <v>40</v>
      </c>
      <c r="E167" s="57">
        <v>3</v>
      </c>
      <c r="F167" s="53">
        <v>3082.8149813301479</v>
      </c>
      <c r="G167" s="69">
        <v>0.5315562889142329</v>
      </c>
      <c r="H167" s="68">
        <v>73.836880963168582</v>
      </c>
      <c r="I167" s="68">
        <v>-22.672043602569314</v>
      </c>
    </row>
    <row r="168" spans="2:9" x14ac:dyDescent="0.25">
      <c r="B168" s="54">
        <v>10000</v>
      </c>
      <c r="C168" s="55">
        <v>13</v>
      </c>
      <c r="D168" s="56">
        <v>40</v>
      </c>
      <c r="E168" s="57">
        <v>5</v>
      </c>
      <c r="F168" s="53">
        <v>3130.8595770758761</v>
      </c>
      <c r="G168" s="69">
        <v>1.2649168137249243</v>
      </c>
      <c r="H168" s="68">
        <v>74.475877987769579</v>
      </c>
      <c r="I168" s="68">
        <v>-27.794504782752171</v>
      </c>
    </row>
    <row r="169" spans="2:9" x14ac:dyDescent="0.25">
      <c r="B169" s="54">
        <v>10000</v>
      </c>
      <c r="C169" s="55">
        <v>13</v>
      </c>
      <c r="D169" s="56">
        <v>40</v>
      </c>
      <c r="E169" s="57">
        <v>8</v>
      </c>
      <c r="F169" s="53">
        <v>3234.1924885216845</v>
      </c>
      <c r="G169" s="69">
        <v>2.8419688877284921</v>
      </c>
      <c r="H169" s="68">
        <v>75.070557806133777</v>
      </c>
      <c r="I169" s="68">
        <v>-27.611785572240088</v>
      </c>
    </row>
    <row r="170" spans="2:9" x14ac:dyDescent="0.25">
      <c r="B170" s="54">
        <v>10000</v>
      </c>
      <c r="C170" s="55">
        <v>13</v>
      </c>
      <c r="D170" s="56">
        <v>40</v>
      </c>
      <c r="E170" s="57">
        <v>10</v>
      </c>
      <c r="F170" s="53">
        <v>3322.5009718722595</v>
      </c>
      <c r="G170" s="69">
        <v>4.189581580624731</v>
      </c>
      <c r="H170" s="68">
        <v>75.365780279381596</v>
      </c>
      <c r="I170" s="68">
        <v>-27.531186414179665</v>
      </c>
    </row>
    <row r="171" spans="2:9" x14ac:dyDescent="0.25">
      <c r="B171" s="54">
        <v>10000</v>
      </c>
      <c r="C171" s="55">
        <v>14</v>
      </c>
      <c r="D171" s="56">
        <v>50</v>
      </c>
      <c r="E171" s="57">
        <v>0.2</v>
      </c>
      <c r="F171" s="53">
        <v>3049.171661518184</v>
      </c>
      <c r="G171" s="69">
        <v>1.9279746605813917E-2</v>
      </c>
      <c r="H171" s="68">
        <v>60.180664062500043</v>
      </c>
      <c r="I171" s="68">
        <v>-37.570492303002496</v>
      </c>
    </row>
    <row r="172" spans="2:9" x14ac:dyDescent="0.25">
      <c r="B172" s="54">
        <v>10000</v>
      </c>
      <c r="C172" s="55">
        <v>14</v>
      </c>
      <c r="D172" s="56">
        <v>50</v>
      </c>
      <c r="E172" s="57">
        <v>1</v>
      </c>
      <c r="F172" s="53">
        <v>3053.8610268379734</v>
      </c>
      <c r="G172" s="69">
        <v>9.6398733029069594E-2</v>
      </c>
      <c r="H172" s="68">
        <v>60.1806640625</v>
      </c>
      <c r="I172" s="68">
        <v>-37.570492303002609</v>
      </c>
    </row>
    <row r="173" spans="2:9" x14ac:dyDescent="0.25">
      <c r="B173" s="54">
        <v>10000</v>
      </c>
      <c r="C173" s="55">
        <v>14</v>
      </c>
      <c r="D173" s="56">
        <v>50</v>
      </c>
      <c r="E173" s="57">
        <v>2</v>
      </c>
      <c r="F173" s="53">
        <v>3059.7288517935845</v>
      </c>
      <c r="G173" s="69">
        <v>0.19279746605813919</v>
      </c>
      <c r="H173" s="68">
        <v>60.1806640625</v>
      </c>
      <c r="I173" s="68">
        <v>-37.570492303002581</v>
      </c>
    </row>
    <row r="174" spans="2:9" x14ac:dyDescent="0.25">
      <c r="B174" s="54">
        <v>10000</v>
      </c>
      <c r="C174" s="55">
        <v>14</v>
      </c>
      <c r="D174" s="56">
        <v>50</v>
      </c>
      <c r="E174" s="57">
        <v>3</v>
      </c>
      <c r="F174" s="53">
        <v>3065.6034748668335</v>
      </c>
      <c r="G174" s="69">
        <v>0.28919619908720889</v>
      </c>
      <c r="H174" s="68">
        <v>260.5602551916175</v>
      </c>
      <c r="I174" s="68">
        <v>-37.570492303002581</v>
      </c>
    </row>
    <row r="175" spans="2:9" x14ac:dyDescent="0.25">
      <c r="B175" s="54">
        <v>10000</v>
      </c>
      <c r="C175" s="55">
        <v>14</v>
      </c>
      <c r="D175" s="56">
        <v>50</v>
      </c>
      <c r="E175" s="57">
        <v>5</v>
      </c>
      <c r="F175" s="53">
        <v>3134.5576127946961</v>
      </c>
      <c r="G175" s="69">
        <v>1.4230765247671406</v>
      </c>
      <c r="H175" s="68">
        <v>74.290491951777554</v>
      </c>
      <c r="I175" s="68">
        <v>-27.860139593789963</v>
      </c>
    </row>
    <row r="176" spans="2:9" x14ac:dyDescent="0.25">
      <c r="B176" s="54">
        <v>10000</v>
      </c>
      <c r="C176" s="55">
        <v>14</v>
      </c>
      <c r="D176" s="56">
        <v>50</v>
      </c>
      <c r="E176" s="57">
        <v>8</v>
      </c>
      <c r="F176" s="53">
        <v>3241.8219662611282</v>
      </c>
      <c r="G176" s="69">
        <v>3.1861398721031824</v>
      </c>
      <c r="H176" s="68">
        <v>74.879055542539589</v>
      </c>
      <c r="I176" s="68">
        <v>-27.667309458294</v>
      </c>
    </row>
    <row r="177" spans="2:9" x14ac:dyDescent="0.25">
      <c r="B177" s="54">
        <v>10000</v>
      </c>
      <c r="C177" s="55">
        <v>14</v>
      </c>
      <c r="D177" s="56">
        <v>50</v>
      </c>
      <c r="E177" s="57">
        <v>10</v>
      </c>
      <c r="F177" s="53">
        <v>3333.2885857390011</v>
      </c>
      <c r="G177" s="69">
        <v>4.6893883927353901</v>
      </c>
      <c r="H177" s="68">
        <v>75.167325282803802</v>
      </c>
      <c r="I177" s="68">
        <v>-27.583594344069475</v>
      </c>
    </row>
    <row r="178" spans="2:9" x14ac:dyDescent="0.25">
      <c r="B178" s="54">
        <v>10000</v>
      </c>
      <c r="C178" s="55">
        <v>15</v>
      </c>
      <c r="D178" s="56">
        <v>60</v>
      </c>
      <c r="E178" s="57">
        <v>0.2</v>
      </c>
      <c r="F178" s="53">
        <v>3049.3122445848835</v>
      </c>
      <c r="G178" s="69">
        <v>2.3135695926976702E-2</v>
      </c>
      <c r="H178" s="68">
        <v>60.180664062500021</v>
      </c>
      <c r="I178" s="68">
        <v>-37.570492303002219</v>
      </c>
    </row>
    <row r="179" spans="2:9" x14ac:dyDescent="0.25">
      <c r="B179" s="54">
        <v>10000</v>
      </c>
      <c r="C179" s="55">
        <v>15</v>
      </c>
      <c r="D179" s="56">
        <v>60</v>
      </c>
      <c r="E179" s="57">
        <v>1</v>
      </c>
      <c r="F179" s="53">
        <v>3054.5639421714718</v>
      </c>
      <c r="G179" s="69">
        <v>0.11567847963488354</v>
      </c>
      <c r="H179" s="68">
        <v>60.1806640625</v>
      </c>
      <c r="I179" s="68">
        <v>-37.570492303002567</v>
      </c>
    </row>
    <row r="180" spans="2:9" x14ac:dyDescent="0.25">
      <c r="B180" s="54">
        <v>10000</v>
      </c>
      <c r="C180" s="55">
        <v>15</v>
      </c>
      <c r="D180" s="56">
        <v>60</v>
      </c>
      <c r="E180" s="57">
        <v>2</v>
      </c>
      <c r="F180" s="53">
        <v>3061.1346824605816</v>
      </c>
      <c r="G180" s="69">
        <v>0.23135695926976707</v>
      </c>
      <c r="H180" s="68">
        <v>60.1806640625</v>
      </c>
      <c r="I180" s="68">
        <v>-37.570492303002553</v>
      </c>
    </row>
    <row r="181" spans="2:9" x14ac:dyDescent="0.25">
      <c r="B181" s="54">
        <v>10000</v>
      </c>
      <c r="C181" s="55">
        <v>15</v>
      </c>
      <c r="D181" s="56">
        <v>60</v>
      </c>
      <c r="E181" s="57">
        <v>3</v>
      </c>
      <c r="F181" s="53">
        <v>3067.7122208673291</v>
      </c>
      <c r="G181" s="69">
        <v>0.34703543890465061</v>
      </c>
      <c r="H181" s="68">
        <v>60.1806640625</v>
      </c>
      <c r="I181" s="68">
        <v>-37.570492303002609</v>
      </c>
    </row>
    <row r="182" spans="2:9" x14ac:dyDescent="0.25">
      <c r="B182" s="54">
        <v>10000</v>
      </c>
      <c r="C182" s="55">
        <v>15</v>
      </c>
      <c r="D182" s="56">
        <v>60</v>
      </c>
      <c r="E182" s="57">
        <v>5</v>
      </c>
      <c r="F182" s="53">
        <v>3137.549132216524</v>
      </c>
      <c r="G182" s="69">
        <v>1.57747267883384</v>
      </c>
      <c r="H182" s="68">
        <v>74.149339459836455</v>
      </c>
      <c r="I182" s="68">
        <v>-27.910589310574618</v>
      </c>
    </row>
    <row r="183" spans="2:9" x14ac:dyDescent="0.25">
      <c r="B183" s="54">
        <v>10000</v>
      </c>
      <c r="C183" s="55">
        <v>15</v>
      </c>
      <c r="D183" s="56">
        <v>60</v>
      </c>
      <c r="E183" s="57">
        <v>8</v>
      </c>
      <c r="F183" s="53">
        <v>3247.9778943684914</v>
      </c>
      <c r="G183" s="69">
        <v>3.5222654153980146</v>
      </c>
      <c r="H183" s="68">
        <v>74.735615257772878</v>
      </c>
      <c r="I183" s="68">
        <v>-27.711115565335387</v>
      </c>
    </row>
    <row r="184" spans="2:9" x14ac:dyDescent="0.25">
      <c r="B184" s="54">
        <v>10000</v>
      </c>
      <c r="C184" s="55">
        <v>15</v>
      </c>
      <c r="D184" s="56">
        <v>60</v>
      </c>
      <c r="E184" s="57">
        <v>10</v>
      </c>
      <c r="F184" s="53">
        <v>3341.9858096750258</v>
      </c>
      <c r="G184" s="69">
        <v>5.1776981140917515</v>
      </c>
      <c r="H184" s="68">
        <v>75.019788766334514</v>
      </c>
      <c r="I184" s="68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142875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AceEngineer_Server2</cp:lastModifiedBy>
  <cp:lastPrinted>2016-01-11T01:57:33Z</cp:lastPrinted>
  <dcterms:created xsi:type="dcterms:W3CDTF">2016-01-09T18:44:13Z</dcterms:created>
  <dcterms:modified xsi:type="dcterms:W3CDTF">2024-07-24T23:34:59Z</dcterms:modified>
</cp:coreProperties>
</file>