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puts" sheetId="1" r:id="rId1"/>
    <sheet name="Limits" sheetId="2" r:id="rId2"/>
    <sheet name="Structures" sheetId="3" r:id="rId3"/>
  </sheets>
  <calcPr calcId="152511"/>
</workbook>
</file>

<file path=xl/calcChain.xml><?xml version="1.0" encoding="utf-8"?>
<calcChain xmlns="http://schemas.openxmlformats.org/spreadsheetml/2006/main">
  <c r="C57" i="2" l="1"/>
  <c r="E63" i="2" l="1"/>
  <c r="D63" i="2"/>
  <c r="C63" i="2"/>
  <c r="C21" i="2"/>
  <c r="C25" i="2" s="1"/>
  <c r="G43" i="2" s="1"/>
  <c r="C60" i="2"/>
  <c r="K43" i="2"/>
  <c r="C32" i="2"/>
  <c r="C12" i="2"/>
  <c r="C38" i="2" l="1"/>
  <c r="C43" i="2"/>
  <c r="C49" i="2" s="1"/>
  <c r="C55" i="2" s="1"/>
  <c r="C17" i="2"/>
  <c r="C16" i="2"/>
  <c r="C15" i="2"/>
  <c r="F19" i="1" l="1"/>
  <c r="C8" i="2" l="1"/>
  <c r="C14" i="2" s="1"/>
  <c r="D8" i="2"/>
  <c r="F84" i="1" l="1"/>
  <c r="F82" i="1" l="1"/>
  <c r="F79" i="1"/>
  <c r="F50" i="1" l="1"/>
  <c r="F34" i="1"/>
  <c r="F20" i="1"/>
  <c r="F16" i="1"/>
  <c r="F22" i="1" s="1"/>
  <c r="F39" i="1" s="1"/>
  <c r="F9" i="1"/>
  <c r="F18" i="1" l="1"/>
  <c r="F28" i="1"/>
  <c r="F24" i="1"/>
  <c r="F38" i="1" l="1"/>
  <c r="F45" i="1" l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<sst xmlns="http://schemas.openxmlformats.org/spreadsheetml/2006/main" count="92" uniqueCount="54">
  <si>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</si>
  <si>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</si>
  <si>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</si>
  <si>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</si>
  <si>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</si>
  <si>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</si>
  <si>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</si>
  <si>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</si>
  <si>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</si>
  <si>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</si>
  <si>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</si>
  <si>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</si>
  <si>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</si>
  <si>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</si>
  <si>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</si>
  <si>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</si>
  <si>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</si>
  <si>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</si>
  <si>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</si>
  <si>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</si>
  <si>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</si>
  <si>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</si>
  <si>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</si>
  <si>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</si>
  <si>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</si>
  <si>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</si>
  <si>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</si>
  <si>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</si>
  <si>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</si>
  <si>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</si>
  <si>
    <t>Geometry</t>
  </si>
  <si>
    <t>Internal Pressure</t>
  </si>
  <si>
    <t>Loading</t>
  </si>
  <si>
    <t>Material Properties</t>
  </si>
  <si>
    <t>Yield Strength</t>
  </si>
  <si>
    <t>Data structures are vital in programming to help in modular design and also for code re-use</t>
  </si>
  <si>
    <t>A pipe is a pressure vessel. It is one of the widely analyzed stucture in offshore industry. Therefore a pipe should be defined with a decent data structure as a first attempt</t>
  </si>
  <si>
    <t>Get the Matlab structure to start with!</t>
  </si>
  <si>
    <t>pipePerfect</t>
  </si>
  <si>
    <t>pipeMeasured</t>
  </si>
  <si>
    <t>-Pi *Di/(Do+Di)</t>
  </si>
  <si>
    <t>-Pi *(Do/(2t) - 1)</t>
  </si>
  <si>
    <t>?</t>
  </si>
  <si>
    <t>Tension</t>
  </si>
  <si>
    <t>Units</t>
  </si>
  <si>
    <t>ksi</t>
  </si>
  <si>
    <t>Moment</t>
  </si>
  <si>
    <t>M/(2I)*(Do-t)</t>
  </si>
  <si>
    <t>External Pressure</t>
  </si>
  <si>
    <t>Solve For?</t>
  </si>
  <si>
    <t>PipeTrueTension</t>
  </si>
  <si>
    <t>Ca</t>
  </si>
  <si>
    <t>Sovle for Pi hgere</t>
  </si>
  <si>
    <t>Tensile Yield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</si>
</sst>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180975</xdr:rowOff>
    </xdr:from>
    <xdr:to>
      <xdr:col>0</xdr:col>
      <xdr:colOff>1923810</xdr:colOff>
      <xdr:row>33</xdr:row>
      <xdr:rowOff>18975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85975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28575</xdr:rowOff>
    </xdr:from>
    <xdr:to>
      <xdr:col>0</xdr:col>
      <xdr:colOff>1838095</xdr:colOff>
      <xdr:row>38</xdr:row>
      <xdr:rowOff>47551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76200</xdr:rowOff>
    </xdr:from>
    <xdr:to>
      <xdr:col>0</xdr:col>
      <xdr:colOff>1923810</xdr:colOff>
      <xdr:row>44</xdr:row>
      <xdr:rowOff>171343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767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15</xdr:row>
      <xdr:rowOff>152400</xdr:rowOff>
    </xdr:from>
    <xdr:to>
      <xdr:col>31</xdr:col>
      <xdr:colOff>494855</xdr:colOff>
      <xdr:row>25</xdr:row>
      <xdr:rowOff>142638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2475" y="3009900"/>
          <a:ext cx="3561905" cy="1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45</xdr:row>
      <xdr:rowOff>152400</xdr:rowOff>
    </xdr:from>
    <xdr:to>
      <xdr:col>2</xdr:col>
      <xdr:colOff>780680</xdr:colOff>
      <xdr:row>47</xdr:row>
      <xdr:rowOff>114257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872490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57150</xdr:rowOff>
    </xdr:from>
    <xdr:to>
      <xdr:col>3</xdr:col>
      <xdr:colOff>266276</xdr:colOff>
      <xdr:row>53</xdr:row>
      <xdr:rowOff>47531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3916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58</xdr:row>
      <xdr:rowOff>47625</xdr:rowOff>
    </xdr:from>
    <xdr:to>
      <xdr:col>0</xdr:col>
      <xdr:colOff>1790580</xdr:colOff>
      <xdr:row>59</xdr:row>
      <xdr:rowOff>114268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11096625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61</xdr:row>
      <xdr:rowOff>142875</xdr:rowOff>
    </xdr:from>
    <xdr:to>
      <xdr:col>0</xdr:col>
      <xdr:colOff>1476325</xdr:colOff>
      <xdr:row>63</xdr:row>
      <xdr:rowOff>85685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6325" y="11763375"/>
          <a:ext cx="400000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4"/>
  <sheetViews>
    <sheetView topLeftCell="A76" workbookViewId="0">
      <selection activeCell="H84" sqref="H84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0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3:7" x14ac:dyDescent="0.25">
      <c r="D18" t="s">
        <v>11</v>
      </c>
      <c r="F18">
        <f>(PI()/4)*(F6^2-F16^2)</f>
        <v>2.3340213255928492E-2</v>
      </c>
      <c r="G18" t="s">
        <v>14</v>
      </c>
    </row>
    <row r="19" spans="3:7" x14ac:dyDescent="0.25">
      <c r="D19" t="s">
        <v>12</v>
      </c>
      <c r="F19">
        <f>(PI()/4)*(F16^2)</f>
        <v>2.4828666475777392E-2</v>
      </c>
      <c r="G19" t="s">
        <v>14</v>
      </c>
    </row>
    <row r="20" spans="3:7" x14ac:dyDescent="0.25">
      <c r="D20" t="s">
        <v>13</v>
      </c>
      <c r="F20">
        <f>(PI()/4)*(F6^2)</f>
        <v>4.8168879731705881E-2</v>
      </c>
      <c r="G20" t="s">
        <v>14</v>
      </c>
    </row>
    <row r="22" spans="3:7" x14ac:dyDescent="0.25">
      <c r="D22" t="s">
        <v>15</v>
      </c>
      <c r="F22">
        <f>(PI()/64)*(F6^4-F16^4)</f>
        <v>1.355823688420667E-4</v>
      </c>
      <c r="G22" t="s">
        <v>16</v>
      </c>
    </row>
    <row r="23" spans="3:7" x14ac:dyDescent="0.25">
      <c r="C23" t="s">
        <v>17</v>
      </c>
      <c r="D23" t="s">
        <v>26</v>
      </c>
    </row>
    <row r="24" spans="3:7" x14ac:dyDescent="0.25">
      <c r="D24" t="s">
        <v>17</v>
      </c>
      <c r="F24">
        <f>F12+((F11*F19)-(F10*F20))</f>
        <v>6674724</v>
      </c>
    </row>
    <row r="28" spans="3:7" x14ac:dyDescent="0.25">
      <c r="F28">
        <f>-((F10*F6)+(F11*F16))/(F6+F16)</f>
        <v>0</v>
      </c>
    </row>
    <row r="34" spans="4:8" x14ac:dyDescent="0.25">
      <c r="F34" s="2">
        <f>((F11-F10)*F6)/(2*F8)-F11</f>
        <v>0</v>
      </c>
    </row>
    <row r="38" spans="4:8" x14ac:dyDescent="0.25">
      <c r="D38" t="s">
        <v>18</v>
      </c>
      <c r="F38">
        <f>F24/F18</f>
        <v>285975279.09495848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285975279.09495848</v>
      </c>
      <c r="H42" t="s">
        <v>20</v>
      </c>
    </row>
    <row r="45" spans="4:8" x14ac:dyDescent="0.25">
      <c r="F45">
        <f>F38-((F39*(F6-F8)))</f>
        <v>285975279.09495848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1.6356372050687878E+17</v>
      </c>
    </row>
    <row r="59" spans="6:9" x14ac:dyDescent="0.25">
      <c r="F59" s="2">
        <f>F50*SQRT(F55)</f>
        <v>285975279.09495842</v>
      </c>
      <c r="G59" t="s">
        <v>27</v>
      </c>
      <c r="I59" t="s">
        <v>22</v>
      </c>
    </row>
    <row r="61" spans="6:9" x14ac:dyDescent="0.25">
      <c r="F61">
        <f>F59*0.000000145037738007</f>
        <v>41.47720760585328</v>
      </c>
      <c r="G61" t="s">
        <v>28</v>
      </c>
      <c r="I61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H82" t="s">
        <v>25</v>
      </c>
    </row>
    <row r="84" spans="6:8" x14ac:dyDescent="0.25">
      <c r="F84" s="2">
        <f>F82*0.000000145037738007</f>
        <v>79.999857514805853</v>
      </c>
      <c r="G8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zoomScale="85" zoomScaleNormal="85" workbookViewId="0">
      <selection activeCell="H63" sqref="H63"/>
    </sheetView>
  </sheetViews>
  <sheetFormatPr defaultRowHeight="15" x14ac:dyDescent="0.25"/>
  <cols>
    <col min="1" max="1" width="29.140625" customWidth="1"/>
    <col min="2" max="2" width="5.7109375" customWidth="1"/>
    <col min="3" max="3" width="12" bestFit="1" customWidth="1"/>
    <col min="6" max="6" width="4.42578125" style="7" customWidth="1"/>
    <col min="10" max="10" width="4.42578125" style="7" customWidth="1"/>
    <col min="14" max="14" width="4.42578125" style="7" customWidth="1"/>
  </cols>
  <sheetData>
    <row r="1" spans="1:17" x14ac:dyDescent="0.25">
      <c r="A1" s="10"/>
      <c r="B1" s="11" t="s">
        <v>49</v>
      </c>
      <c r="C1" s="13" t="s">
        <v>31</v>
      </c>
      <c r="D1" s="13"/>
      <c r="E1" s="13"/>
      <c r="F1" s="12"/>
      <c r="G1" s="13" t="s">
        <v>43</v>
      </c>
      <c r="H1" s="13"/>
      <c r="I1" s="13"/>
      <c r="J1" s="12"/>
      <c r="K1" s="13" t="s">
        <v>46</v>
      </c>
      <c r="L1" s="13"/>
      <c r="M1" s="13"/>
      <c r="N1" s="12"/>
      <c r="O1" s="13" t="s">
        <v>48</v>
      </c>
      <c r="P1" s="13"/>
      <c r="Q1" s="13"/>
    </row>
    <row r="2" spans="1:17" x14ac:dyDescent="0.25">
      <c r="B2" s="9"/>
      <c r="C2" s="4"/>
      <c r="D2" s="4"/>
      <c r="E2" s="4"/>
      <c r="F2" s="6"/>
      <c r="G2" s="4"/>
      <c r="H2" s="4" t="s">
        <v>53</v>
      </c>
      <c r="I2" s="4"/>
      <c r="J2" s="6"/>
      <c r="K2" s="4"/>
      <c r="L2" s="4"/>
      <c r="M2" s="4"/>
      <c r="N2" s="6"/>
      <c r="O2" s="4"/>
      <c r="P2" s="4"/>
      <c r="Q2" s="4"/>
    </row>
    <row r="3" spans="1:17" x14ac:dyDescent="0.25">
      <c r="B3" s="3" t="s">
        <v>44</v>
      </c>
      <c r="C3" s="4"/>
      <c r="D3" s="4"/>
      <c r="E3" s="4"/>
      <c r="F3" s="6"/>
      <c r="J3" s="6"/>
      <c r="N3" s="6"/>
    </row>
    <row r="4" spans="1:17" x14ac:dyDescent="0.25">
      <c r="A4" s="3" t="s">
        <v>30</v>
      </c>
      <c r="B4" s="3"/>
    </row>
    <row r="5" spans="1:17" x14ac:dyDescent="0.25">
      <c r="A5" t="s">
        <v>0</v>
      </c>
      <c r="B5" t="s">
        <v>10</v>
      </c>
      <c r="C5">
        <v>0.24765000000000001</v>
      </c>
      <c r="D5">
        <v>0.24765000000000001</v>
      </c>
    </row>
    <row r="6" spans="1:17" x14ac:dyDescent="0.25">
      <c r="A6" t="s">
        <v>1</v>
      </c>
      <c r="B6" t="s">
        <v>10</v>
      </c>
      <c r="C6">
        <v>3.4924999999999998E-2</v>
      </c>
      <c r="D6">
        <v>3.4924999999999998E-2</v>
      </c>
    </row>
    <row r="7" spans="1:17" x14ac:dyDescent="0.25">
      <c r="A7" t="s">
        <v>2</v>
      </c>
      <c r="B7" t="s">
        <v>10</v>
      </c>
      <c r="C7">
        <v>3.4924999999999998E-2</v>
      </c>
      <c r="D7">
        <v>3.4924999999999998E-2</v>
      </c>
    </row>
    <row r="8" spans="1:17" x14ac:dyDescent="0.25">
      <c r="A8" t="s">
        <v>3</v>
      </c>
      <c r="C8">
        <f>C5-(2*C6)</f>
        <v>0.17780000000000001</v>
      </c>
      <c r="D8">
        <f>D5-(2*D6)</f>
        <v>0.17780000000000001</v>
      </c>
    </row>
    <row r="10" spans="1:17" x14ac:dyDescent="0.25">
      <c r="A10" s="3" t="s">
        <v>33</v>
      </c>
      <c r="B10" s="3"/>
    </row>
    <row r="11" spans="1:17" x14ac:dyDescent="0.25">
      <c r="A11" t="s">
        <v>34</v>
      </c>
      <c r="B11" t="s">
        <v>45</v>
      </c>
      <c r="C11" s="4">
        <v>80</v>
      </c>
    </row>
    <row r="12" spans="1:17" x14ac:dyDescent="0.25">
      <c r="B12" t="s">
        <v>27</v>
      </c>
      <c r="C12">
        <f>C11*6894757.293178</f>
        <v>551580583.45423996</v>
      </c>
    </row>
    <row r="14" spans="1:17" x14ac:dyDescent="0.25">
      <c r="A14" t="s">
        <v>11</v>
      </c>
      <c r="B14" t="s">
        <v>14</v>
      </c>
      <c r="C14">
        <f>(PI()/4)*(C5^2-C8^2)</f>
        <v>2.3340213255928492E-2</v>
      </c>
    </row>
    <row r="15" spans="1:17" x14ac:dyDescent="0.25">
      <c r="A15" t="s">
        <v>12</v>
      </c>
      <c r="B15" t="s">
        <v>14</v>
      </c>
      <c r="C15">
        <f>(PI()/4)*(C8^2)</f>
        <v>2.4828666475777392E-2</v>
      </c>
    </row>
    <row r="16" spans="1:17" x14ac:dyDescent="0.25">
      <c r="A16" t="s">
        <v>13</v>
      </c>
      <c r="B16" t="s">
        <v>14</v>
      </c>
      <c r="C16">
        <f>(PI()/4)*(C5^2)</f>
        <v>4.8168879731705881E-2</v>
      </c>
    </row>
    <row r="17" spans="1:17" x14ac:dyDescent="0.25">
      <c r="A17" t="s">
        <v>15</v>
      </c>
      <c r="B17" t="s">
        <v>16</v>
      </c>
      <c r="C17">
        <f>PI()/64*(C5^4-C8^4)</f>
        <v>1.355823688420667E-4</v>
      </c>
    </row>
    <row r="19" spans="1:17" x14ac:dyDescent="0.25">
      <c r="A19" s="3" t="s">
        <v>32</v>
      </c>
      <c r="B19" s="3"/>
    </row>
    <row r="20" spans="1:17" x14ac:dyDescent="0.25">
      <c r="A20" t="s">
        <v>4</v>
      </c>
      <c r="C20" s="4">
        <v>0</v>
      </c>
      <c r="E20" s="4"/>
      <c r="F20" s="6"/>
      <c r="G20" s="4">
        <v>0</v>
      </c>
      <c r="I20" s="4"/>
      <c r="J20" s="6"/>
      <c r="K20" s="4">
        <v>0</v>
      </c>
      <c r="M20" s="4"/>
      <c r="N20" s="6"/>
      <c r="O20" s="4">
        <v>0</v>
      </c>
      <c r="Q20" s="4"/>
    </row>
    <row r="21" spans="1:17" x14ac:dyDescent="0.25">
      <c r="A21" t="s">
        <v>5</v>
      </c>
      <c r="B21" t="s">
        <v>28</v>
      </c>
      <c r="C21" s="17">
        <f>(2*C11*C6)/C5</f>
        <v>22.564102564102559</v>
      </c>
      <c r="E21" s="4"/>
      <c r="F21" s="6"/>
      <c r="G21" s="4">
        <v>0</v>
      </c>
      <c r="I21" s="4"/>
      <c r="J21" s="6"/>
      <c r="K21" s="4">
        <v>0</v>
      </c>
      <c r="M21" s="4"/>
      <c r="N21" s="6"/>
      <c r="O21" s="4">
        <v>0</v>
      </c>
      <c r="Q21" s="4"/>
    </row>
    <row r="22" spans="1:17" x14ac:dyDescent="0.25">
      <c r="A22" t="s">
        <v>6</v>
      </c>
      <c r="B22" s="4" t="s">
        <v>29</v>
      </c>
      <c r="C22" s="4">
        <v>0</v>
      </c>
      <c r="E22" s="4"/>
      <c r="F22" s="6"/>
      <c r="G22" s="16" t="s">
        <v>42</v>
      </c>
      <c r="I22" s="4"/>
      <c r="J22" s="6"/>
      <c r="K22" s="4" t="s">
        <v>42</v>
      </c>
      <c r="M22" s="4"/>
      <c r="N22" s="6"/>
      <c r="O22" s="4" t="s">
        <v>42</v>
      </c>
      <c r="Q22" s="4"/>
    </row>
    <row r="23" spans="1:17" x14ac:dyDescent="0.25">
      <c r="A23" t="s">
        <v>8</v>
      </c>
      <c r="B23" s="4"/>
      <c r="C23" s="4">
        <v>0</v>
      </c>
      <c r="E23" s="4"/>
      <c r="F23" s="6"/>
      <c r="G23" s="4">
        <v>0</v>
      </c>
      <c r="H23" s="4">
        <v>0</v>
      </c>
      <c r="I23" s="4"/>
      <c r="J23" s="6"/>
      <c r="K23" s="4">
        <v>0</v>
      </c>
      <c r="L23" s="4">
        <v>0</v>
      </c>
      <c r="M23" s="4"/>
      <c r="N23" s="6"/>
      <c r="O23" s="4">
        <v>0</v>
      </c>
      <c r="P23" s="4">
        <v>0</v>
      </c>
      <c r="Q23" s="4"/>
    </row>
    <row r="24" spans="1:17" x14ac:dyDescent="0.25">
      <c r="B24" s="4"/>
      <c r="C24" s="4"/>
      <c r="E24" s="4"/>
      <c r="F24" s="6"/>
      <c r="G24" s="4"/>
      <c r="H24" s="4"/>
      <c r="I24" s="4"/>
      <c r="J24" s="6"/>
      <c r="K24" s="4"/>
      <c r="L24" s="4"/>
      <c r="M24" s="4"/>
      <c r="N24" s="6"/>
      <c r="O24" s="4"/>
      <c r="P24" s="4"/>
      <c r="Q24" s="4"/>
    </row>
    <row r="25" spans="1:17" x14ac:dyDescent="0.25">
      <c r="A25" t="s">
        <v>50</v>
      </c>
      <c r="B25" s="4"/>
      <c r="C25" s="8">
        <f>C22+(C21*C15)</f>
        <v>0.56023657688933592</v>
      </c>
      <c r="E25" s="4"/>
      <c r="F25" s="6"/>
      <c r="G25" s="4"/>
      <c r="H25" s="4"/>
      <c r="I25" s="4"/>
      <c r="J25" s="6"/>
      <c r="K25" s="4"/>
      <c r="L25" s="4"/>
      <c r="M25" s="4"/>
      <c r="N25" s="6"/>
      <c r="O25" s="4"/>
      <c r="P25" s="4"/>
      <c r="Q25" s="4"/>
    </row>
    <row r="26" spans="1:17" x14ac:dyDescent="0.25">
      <c r="B26" s="4"/>
      <c r="C26" s="4"/>
      <c r="D26" s="4"/>
      <c r="E26" s="4"/>
      <c r="F26" s="6"/>
      <c r="G26" s="4"/>
      <c r="H26" s="4"/>
      <c r="I26" s="4"/>
      <c r="J26" s="6"/>
      <c r="K26" s="4"/>
      <c r="L26" s="4"/>
      <c r="M26" s="4"/>
      <c r="N26" s="6"/>
      <c r="O26" s="4"/>
      <c r="P26" s="4"/>
      <c r="Q26" s="4"/>
    </row>
    <row r="27" spans="1:17" x14ac:dyDescent="0.25">
      <c r="A27" t="s">
        <v>23</v>
      </c>
      <c r="B27" s="4"/>
      <c r="C27" s="14">
        <v>1.5</v>
      </c>
      <c r="D27" s="14">
        <v>1.2</v>
      </c>
      <c r="E27" s="14">
        <v>1</v>
      </c>
      <c r="F27" s="6"/>
      <c r="G27" s="4">
        <v>1.5</v>
      </c>
      <c r="H27" s="4">
        <v>1.2</v>
      </c>
      <c r="I27" s="4">
        <v>1</v>
      </c>
      <c r="J27" s="6"/>
      <c r="K27" s="4">
        <v>1.5</v>
      </c>
      <c r="L27" s="4">
        <v>1.2</v>
      </c>
      <c r="M27" s="4">
        <v>1</v>
      </c>
      <c r="N27" s="6"/>
      <c r="O27" s="4">
        <v>1.5</v>
      </c>
      <c r="P27" s="4">
        <v>1.2</v>
      </c>
      <c r="Q27" s="4">
        <v>1</v>
      </c>
    </row>
    <row r="30" spans="1:17" x14ac:dyDescent="0.25">
      <c r="C30" s="5" t="s">
        <v>40</v>
      </c>
    </row>
    <row r="32" spans="1:17" x14ac:dyDescent="0.25">
      <c r="C32">
        <f>-(C21*C8)/(C5+C8)</f>
        <v>-9.4297742058936063</v>
      </c>
      <c r="G32">
        <v>0</v>
      </c>
      <c r="K32">
        <v>0</v>
      </c>
    </row>
    <row r="35" spans="3:11" x14ac:dyDescent="0.25">
      <c r="C35" s="5" t="s">
        <v>41</v>
      </c>
    </row>
    <row r="37" spans="3:11" x14ac:dyDescent="0.25">
      <c r="G37">
        <v>0</v>
      </c>
      <c r="K37">
        <v>0</v>
      </c>
    </row>
    <row r="38" spans="3:11" x14ac:dyDescent="0.25">
      <c r="C38" s="1">
        <f>C21*(C5/(2*C7))-C21</f>
        <v>57.435897435897431</v>
      </c>
    </row>
    <row r="42" spans="3:11" x14ac:dyDescent="0.25">
      <c r="G42" t="s">
        <v>18</v>
      </c>
      <c r="K42" t="s">
        <v>47</v>
      </c>
    </row>
    <row r="43" spans="3:11" x14ac:dyDescent="0.25">
      <c r="C43" s="1">
        <f>G43+K43</f>
        <v>24.003061615001908</v>
      </c>
      <c r="G43" s="1">
        <f>C25/C14</f>
        <v>24.003061615001908</v>
      </c>
      <c r="K43">
        <f>C23</f>
        <v>0</v>
      </c>
    </row>
    <row r="49" spans="1:5" x14ac:dyDescent="0.25">
      <c r="C49" s="1">
        <f>(C32-C38)^2+(C38-C43)^2+(C43-C32)^2</f>
        <v>6706.5270661617269</v>
      </c>
    </row>
    <row r="55" spans="1:5" x14ac:dyDescent="0.25">
      <c r="B55" t="s">
        <v>28</v>
      </c>
      <c r="C55">
        <f>(1/SQRT(2)*SQRT(C49))</f>
        <v>57.907370282899763</v>
      </c>
    </row>
    <row r="57" spans="1:5" x14ac:dyDescent="0.25">
      <c r="A57" t="s">
        <v>51</v>
      </c>
      <c r="C57" s="15">
        <f>2/3</f>
        <v>0.66666666666666663</v>
      </c>
      <c r="D57" s="4">
        <v>0.8</v>
      </c>
      <c r="E57" s="4">
        <v>1</v>
      </c>
    </row>
    <row r="60" spans="1:5" x14ac:dyDescent="0.25">
      <c r="B60" t="s">
        <v>28</v>
      </c>
      <c r="C60">
        <f>(2/3)*C11</f>
        <v>53.333333333333329</v>
      </c>
    </row>
    <row r="63" spans="1:5" x14ac:dyDescent="0.25">
      <c r="B63" t="s">
        <v>28</v>
      </c>
      <c r="C63" s="4">
        <f>C27*$C60</f>
        <v>80</v>
      </c>
      <c r="D63" s="4">
        <f>D27*$C60</f>
        <v>63.999999999999993</v>
      </c>
      <c r="E63" s="4">
        <f>E27*$C60</f>
        <v>53.333333333333329</v>
      </c>
    </row>
    <row r="65" spans="3:3" x14ac:dyDescent="0.25">
      <c r="C65" t="s">
        <v>52</v>
      </c>
    </row>
  </sheetData>
  <mergeCells count="4">
    <mergeCell ref="C1:E1"/>
    <mergeCell ref="G1:I1"/>
    <mergeCell ref="K1:M1"/>
    <mergeCell ref="O1:Q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t="s">
        <v>36</v>
      </c>
    </row>
    <row r="5" spans="1:1" x14ac:dyDescent="0.25">
      <c r="A5" t="s">
        <v>37</v>
      </c>
    </row>
    <row r="7" spans="1:1" x14ac:dyDescent="0.25">
      <c r="A7" t="s">
        <v>38</v>
      </c>
    </row>
    <row r="9" spans="1:1" x14ac:dyDescent="0.25">
      <c r="A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Limits</vt:lpstr>
      <vt:lpstr>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2017-07-19T03:48:13Z</dcterms:modified>
</cp:coreProperties>
</file>